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1"/>
  </bookViews>
  <sheets>
    <sheet name="Rekapitulace stavby" sheetId="1" r:id="rId1"/>
    <sheet name="494 - Oprava hydroizolačn..." sheetId="2" r:id="rId2"/>
  </sheets>
  <definedNames>
    <definedName name="_xlnm._FilterDatabase" localSheetId="1" hidden="1">'494 - Oprava hydroizolačn...'!$C$125:$K$281</definedName>
    <definedName name="_xlnm.Print_Area" localSheetId="1">'494 - Oprava hydroizolačn...'!$C$115:$J$281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'494 - Oprava hydroizolačn...'!$125:$125</definedName>
  </definedNames>
  <calcPr calcId="191029"/>
</workbook>
</file>

<file path=xl/sharedStrings.xml><?xml version="1.0" encoding="utf-8"?>
<sst xmlns="http://schemas.openxmlformats.org/spreadsheetml/2006/main" count="1564" uniqueCount="436">
  <si>
    <t>Export Komplet</t>
  </si>
  <si>
    <t/>
  </si>
  <si>
    <t>2.0</t>
  </si>
  <si>
    <t>ZAMOK</t>
  </si>
  <si>
    <t>False</t>
  </si>
  <si>
    <t>{d9afa558-c41c-4ebc-9551-79d5f379845a}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</si>
  <si>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</si>
  <si>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</si>
  <si>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</si>
  <si>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</si>
  <si>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</si>
  <si>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</si>
  <si>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</si>
  <si>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</si>
  <si>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494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</si>
  <si>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</si>
  <si>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</si>
  <si>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hydroizolační vrstvy střešního pláště</t>
  </si>
  <si>
    <t>KSO:</t>
  </si>
  <si>
    <t>CC-CZ:</t>
  </si>
  <si>
    <t>Místo:</t>
  </si>
  <si>
    <t>Krušnohorská poliklinika, s.r.o.</t>
  </si>
  <si>
    <t>Datum:</t>
  </si>
  <si>
    <t>6. 9. 2023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</si>
  <si>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</si>
  <si>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</si>
  <si>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</si>
  <si>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</si>
  <si>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</si>
  <si>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</si>
  <si>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</si>
  <si>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</si>
  <si>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</si>
  <si>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Daniel Šída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</si>
  <si>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</si>
  <si>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</si>
  <si>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</si>
  <si>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</si>
  <si>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</si>
  <si>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</si>
  <si>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</si>
  <si>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</si>
  <si>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</si>
  <si>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</si>
  <si>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</si>
  <si>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</si>
  <si>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</si>
  <si>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</si>
  <si>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</si>
  <si>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</si>
  <si>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</si>
  <si>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</si>
  <si>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</si>
  <si>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</si>
  <si>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</si>
  <si>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</si>
  <si>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</si>
  <si>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</si>
  <si>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</si>
  <si>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</si>
  <si>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</si>
  <si>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</si>
  <si>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</si>
  <si>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</si>
  <si>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</si>
  <si>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</si>
  <si>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</si>
  <si>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</si>
  <si>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</si>
  <si>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</si>
  <si>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</si>
  <si>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</si>
  <si>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</si>
  <si>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</si>
  <si>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</si>
  <si>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</si>
  <si>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</si>
  <si>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</si>
  <si>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</si>
  <si>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</si>
  <si>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</si>
  <si>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</si>
  <si>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</si>
  <si>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</si>
  <si>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</si>
  <si>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</si>
  <si>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</si>
  <si>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</si>
  <si>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</si>
  <si>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</si>
  <si>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</si>
  <si>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</si>
  <si>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</si>
  <si>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</si>
  <si>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</si>
  <si>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</si>
  <si>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</si>
  <si>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</si>
  <si>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</si>
  <si>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</si>
  <si>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</si>
  <si>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</si>
  <si>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</si>
  <si>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</si>
  <si>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</si>
  <si>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</si>
  <si>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</si>
  <si>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</si>
  <si>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</si>
  <si>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</si>
  <si>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</si>
  <si>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</si>
  <si>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</si>
  <si>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</si>
  <si>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</si>
  <si>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</si>
  <si>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</si>
  <si>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</si>
  <si>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</si>
  <si>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</si>
  <si>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</si>
  <si>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</si>
  <si>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311113134-1</t>
  </si>
  <si>
    <t>Nadzákladové zdi z tvárnic ztraceného bednění betonových hladkých, včetně výplně z betonu, tloušťky zdiva 300 mm, výšky do 30 cm viz popis v poznámce</t>
  </si>
  <si>
    <t>m</t>
  </si>
  <si>
    <t>4</t>
  </si>
  <si>
    <t>344380361</t>
  </si>
  <si>
    <t>PP</t>
  </si>
  <si>
    <t>P</t>
  </si>
  <si>
    <t xml:space="preserve">Poznámka k položce:
1 řada ze ztraceného bednění do výšky stávající atiky. (pro ukotvení budoucího zábradlí)
Položka obsahuje:
Založení na očištěný podklad na cementovou maltu
Ukotvení do podkladu chemickou kotvou a osazením trnu z žebírkové oceli 6mm, délky 25 cm a po 25 cm. (2 kusy na tvárnici 50 cm)
Vložení 2x prut vodorovné výztuže R8 do drážky
Oboustranné bednění z desek nebo latí pro vytvoření spádového klínu 5 na 3 cm
Výplň hutněným betonem ze suchých směsí B25 se stržením povrchu a dočasným zakrytím fólií 
Odkrytí, odbědnění, úklid, likvidace vzniklého odpadu
</t>
  </si>
  <si>
    <t>6</t>
  </si>
  <si>
    <t>Úpravy povrchů, podlahy a osazování výplní</t>
  </si>
  <si>
    <t>632621132-1</t>
  </si>
  <si>
    <t>Vyrovnání nerovností podkladu jemnozrnou studenou asfaltovou směsí v tl. od 1-2 cm s mechanickým zhutněním ručním dusadlem</t>
  </si>
  <si>
    <t>m2</t>
  </si>
  <si>
    <t>1579323805</t>
  </si>
  <si>
    <t>9</t>
  </si>
  <si>
    <t>Ostatní konstrukce a práce, bourání</t>
  </si>
  <si>
    <t>962042521</t>
  </si>
  <si>
    <t>Bourání náběhových klínů před atikami z lehčeného betonu přes 1 m3</t>
  </si>
  <si>
    <t>m3</t>
  </si>
  <si>
    <t>-2034683261</t>
  </si>
  <si>
    <t>Bourání náběhových klínů před atikami z lehčeného betonu</t>
  </si>
  <si>
    <t>VV</t>
  </si>
  <si>
    <t>40*0,65*0,35</t>
  </si>
  <si>
    <t>941211112</t>
  </si>
  <si>
    <t>Montáž lešení řadového rámového lehkého zatížení do 200 kg/m2 š od 0,6 do 0,9 m v přes 10 do 25 m - výlezová věž z boku u parkoviště</t>
  </si>
  <si>
    <t>-525760706</t>
  </si>
  <si>
    <t>Lešení řadové rámové lehké pracovní s podlahami s provozním zatížením tř. 3 do 200 kg/m2 šířky tř. SW06 od 0,6 do 0,9 m výšky přes 10 do 25 m montáž</t>
  </si>
  <si>
    <t>Poznámka k položce:
Lešenová přístupová věž s provedením pro uchycení vrátku nebo kladky.</t>
  </si>
  <si>
    <t>2,5*15</t>
  </si>
  <si>
    <t>5</t>
  </si>
  <si>
    <t>941211212</t>
  </si>
  <si>
    <t>Příplatek k lešení řadovému rámovému lehkému do 200 kg/m2 š od 0,6 do 0,9 m v přes 10 do 25 m za každý den použití</t>
  </si>
  <si>
    <t>-1576179555</t>
  </si>
  <si>
    <t>Lešení řadové rámové lehké pracovní s podlahami s provozním zatížením tř. 3 do 200 kg/m2 šířky tř. SW06 od 0,6 do 0,9 m výšky přes 10 do 25 m příplatek za každý den použití</t>
  </si>
  <si>
    <t>37,5*60</t>
  </si>
  <si>
    <t>941211311</t>
  </si>
  <si>
    <t>Odborná prohlídka lešení řadového rámového lehkého s podlahami zatížení do 200 kg/m2 š od 0,6 do 0,9 m v do 25 m pl do 500 m2 nezakrytého</t>
  </si>
  <si>
    <t>kus</t>
  </si>
  <si>
    <t>1920761381</t>
  </si>
  <si>
    <t>Odborná prohlídka lešení řadového rámového lehkého pracovního s podlahami s provozním zatížením tř. 3 do 200 kg/m2 šířky tř. SW06 od 0,6 do 0,9 m výšky do 25 m, celkové plochy do 500 m2 nezakrytého</t>
  </si>
  <si>
    <t>7</t>
  </si>
  <si>
    <t>941211812</t>
  </si>
  <si>
    <t>Demontáž lešení řadového rámového lehkého zatížení do 200 kg/m2 š od 0,6 do 0,9 m v přes 10 do 25 m</t>
  </si>
  <si>
    <t>-430477231</t>
  </si>
  <si>
    <t>Lešení řadové rámové lehké pracovní s podlahami s provozním zatížením tř. 3 do 200 kg/m2 šířky tř. SW06 od 0,6 do 0,9 m výšky přes 10 do 25 m demontáž</t>
  </si>
  <si>
    <t>8</t>
  </si>
  <si>
    <t>993111111</t>
  </si>
  <si>
    <t>Dovoz a odvoz lešení řadového do 10 km včetně naložení a složení</t>
  </si>
  <si>
    <t>8687734</t>
  </si>
  <si>
    <t>Dovoz a odvoz lešení včetně naložení a složení řadového, na vzdálenost do 10 km</t>
  </si>
  <si>
    <t>993111119</t>
  </si>
  <si>
    <t>Příplatek k ceně dovozu a odvozu lešení řadového ZKD 10 km přes 10 km</t>
  </si>
  <si>
    <t>489978933</t>
  </si>
  <si>
    <t>Dovoz a odvoz lešení včetně naložení a složení řadového, na vzdálenost Příplatek k ceně za každých dalších i započatých 10 km přes 10 km</t>
  </si>
  <si>
    <t>997</t>
  </si>
  <si>
    <t>Přesun sutě</t>
  </si>
  <si>
    <t>10</t>
  </si>
  <si>
    <t>997013154</t>
  </si>
  <si>
    <t>Vnitrostaveništní doprava suti a vybouraných hmot pro budovy v přes 12 do 15 m s omezením mechanizace</t>
  </si>
  <si>
    <t>t</t>
  </si>
  <si>
    <t>1970186236</t>
  </si>
  <si>
    <t>Vnitrostaveništní doprava suti a vybouraných hmot vodorovně do 50 m svisle s omezením mechanizace pro budovy a haly výšky přes 12 do 15 m</t>
  </si>
  <si>
    <t>11</t>
  </si>
  <si>
    <t>997013219</t>
  </si>
  <si>
    <t>Příplatek k vnitrostaveništní dopravě suti a vybouraných hmot za zvětšenou dopravu suti ZKD 10 m</t>
  </si>
  <si>
    <t>470255038</t>
  </si>
  <si>
    <t>Vnitrostaveništní doprava suti a vybouraných hmot vodorovně do 50 m Příplatek k cenám -3111 až -3217 za zvětšenou vodorovnou dopravu přes vymezenou dopravní vzdálenost za každých dalších i započatých 10 m</t>
  </si>
  <si>
    <t>16,383*5 'Přepočtené koeficientem množství</t>
  </si>
  <si>
    <t>12</t>
  </si>
  <si>
    <t>997013501</t>
  </si>
  <si>
    <t>Odvoz suti a vybouraných hmot na skládku nebo meziskládku do 1 km se složením</t>
  </si>
  <si>
    <t>1819842774</t>
  </si>
  <si>
    <t>Odvoz suti a vybouraných hmot na skládku nebo meziskládku se složením, na vzdálenost do 1 km</t>
  </si>
  <si>
    <t>13</t>
  </si>
  <si>
    <t>997013509</t>
  </si>
  <si>
    <t>Příplatek k odvozu suti a vybouraných hmot na skládku ZKD 1 km přes 1 km</t>
  </si>
  <si>
    <t>671884793</t>
  </si>
  <si>
    <t>Odvoz suti a vybouraných hmot na skládku nebo meziskládku se složením, na vzdálenost Příplatek k ceně za každý další i započatý 1 km přes 1 km</t>
  </si>
  <si>
    <t>16,383*15 'Přepočtené koeficientem množství</t>
  </si>
  <si>
    <t>14</t>
  </si>
  <si>
    <t>997013631</t>
  </si>
  <si>
    <t>Poplatek za uložení na skládce (skládkovné) stavebního odpadu směsného kód odpadu 17 09 04</t>
  </si>
  <si>
    <t>1792890619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</si>
  <si>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</si>
  <si>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</si>
  <si>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</si>
  <si>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998018003</t>
  </si>
  <si>
    <t>Přesun hmot ruční pro budovy v přes 12 do 24 m</t>
  </si>
  <si>
    <t>-1181734694</t>
  </si>
  <si>
    <t>Přesun hmot pro budovy občanské výstavby, bydlení, výrobu a služby ruční - bez užití mechanizace vodorovná dopravní vzdálenost do 100 m pro budovy s jakoukoliv nosnou konstrukcí výšky přes 12 do 24 m</t>
  </si>
  <si>
    <t>16</t>
  </si>
  <si>
    <t>998018011</t>
  </si>
  <si>
    <t>Příplatek k ručnímu přesunu hmot pro budovy za zvětšený přesun ZKD 100 m</t>
  </si>
  <si>
    <t>-495986698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</si>
  <si>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</si>
  <si>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17</t>
  </si>
  <si>
    <t>998021028</t>
  </si>
  <si>
    <t>Příplatek k přesunu hmot hal s nosnou kcí zděnou nebo monolitickou za zvětšený přesun do 5000 m</t>
  </si>
  <si>
    <t>-656321832</t>
  </si>
  <si>
    <t>Přesun hmot pro haly občanské výstavby, výrobu a služby s nosnou svislou konstrukcí zděnou nebo betonovou monolitickou Příplatek k ceně za zvětšený přesun přes vymezenou největší dopravní vzdálenost do 5000 m</t>
  </si>
  <si>
    <t>18</t>
  </si>
  <si>
    <t>998021029</t>
  </si>
  <si>
    <t>Příplatek k přesunu hmot hal s nosnou kcí zděnou nebo monolitickou za zvětšený přesun ZKD 5000 m</t>
  </si>
  <si>
    <t>-555424800</t>
  </si>
  <si>
    <t>Přesun hmot pro haly občanské výstavby, výrobu a služby s nosnou svislou konstrukcí zděnou nebo betonovou monolitickou Příplatek k ceně za zvětšený přesun přes vymezenou největší dopravní vzdálenost za každých dalších i započatých 5000 m</t>
  </si>
  <si>
    <t>7,199*2 'Přepočtené koeficientem množství</t>
  </si>
  <si>
    <t>PSV</t>
  </si>
  <si>
    <t>Práce a dodávky PSV</t>
  </si>
  <si>
    <t>712</t>
  </si>
  <si>
    <t>Povlakové krytiny</t>
  </si>
  <si>
    <t>19</t>
  </si>
  <si>
    <t>712300841</t>
  </si>
  <si>
    <t xml:space="preserve">Očištění podkladu před opravou zametením a vysátím střech plochých do 10° </t>
  </si>
  <si>
    <t>-926065485</t>
  </si>
  <si>
    <t>Poznámka k položce:
Odstarnění zbytků nástřiku PUR a nesoudržných částí asf. izolace.</t>
  </si>
  <si>
    <t>20</t>
  </si>
  <si>
    <t>712311101</t>
  </si>
  <si>
    <t>Provedení povlakové krytiny střech do 10° za studena lakem penetračním nebo asfaltovým</t>
  </si>
  <si>
    <t>312694968</t>
  </si>
  <si>
    <t>Provedení povlakové krytiny střech plochých do 10° natěradly a tmely za studena nátěrem lakem penetračním nebo asfaltovým</t>
  </si>
  <si>
    <t>280+49</t>
  </si>
  <si>
    <t>M</t>
  </si>
  <si>
    <t>11163150</t>
  </si>
  <si>
    <t>lak penetrační asfaltový</t>
  </si>
  <si>
    <t>32</t>
  </si>
  <si>
    <t>-2093184799</t>
  </si>
  <si>
    <t>329*0,00032 'Přepočtené koeficientem množství</t>
  </si>
  <si>
    <t>22</t>
  </si>
  <si>
    <t>712340831-1</t>
  </si>
  <si>
    <t>Lokální odstranění svrchní nepřídržné asfaltové krytiny  střech plochých do 10° z přitavených pásů NAIP v plné ploše jednovrstvé do 30% z celkové plochy</t>
  </si>
  <si>
    <t>-1742602449</t>
  </si>
  <si>
    <t>23</t>
  </si>
  <si>
    <t>712340833</t>
  </si>
  <si>
    <t>Odstranění povlakové krytiny střech do 10° z pásů NAIP přitavených v plné ploše třívrstvé</t>
  </si>
  <si>
    <t>-1246576065</t>
  </si>
  <si>
    <t>Odstranění povlakové krytiny střech plochých do 10° z přitavených pásů NAIP v plné ploše třívrstvé</t>
  </si>
  <si>
    <t>Poznámka k položce:
Odstranění všech izolačních pasů v pásu pro založení zídky ze ztraceného bednění do výšky stávajících atik.</t>
  </si>
  <si>
    <t>14*0,3</t>
  </si>
  <si>
    <t>24</t>
  </si>
  <si>
    <t>712341559</t>
  </si>
  <si>
    <t>Provedení povlakové krytiny střech do 10° pásy NAIP přitavením v plné ploše</t>
  </si>
  <si>
    <t>1730965908</t>
  </si>
  <si>
    <t>Provedení povlakové krytiny střech plochých do 10° pásy přitavením NAIP v plné ploše</t>
  </si>
  <si>
    <t>25</t>
  </si>
  <si>
    <t>62832001</t>
  </si>
  <si>
    <t>pás asfaltový natavitelný oxidovaný s vložkou ze skleněné rohože typu V60 s jemnozrnným minerálním posypem tl 3,5mm</t>
  </si>
  <si>
    <t>915486522</t>
  </si>
  <si>
    <t>280*1,1655 'Přepočtené koeficientem množství</t>
  </si>
  <si>
    <t>26</t>
  </si>
  <si>
    <t>712361301</t>
  </si>
  <si>
    <t>Provedení dvojitého hydroizolačního systému plochých střech na ploše vodorovné fólií PVC volně s horkovzdušným navařením segmentů</t>
  </si>
  <si>
    <t>712794387</t>
  </si>
  <si>
    <t>Provedení dvojitého hydroizolačního systému plochých střech na ploše vodorovné V fólií z mPVC kladenou volně jednovrstvá s horkovzdušným navařením jednotlivých segmentů</t>
  </si>
  <si>
    <t>27</t>
  </si>
  <si>
    <t>28343014</t>
  </si>
  <si>
    <t>fólie hydroizolační střešní mPVC určená ke stabilizaci přitížením a do vegetačních střech tl 1,8mm</t>
  </si>
  <si>
    <t>1295274257</t>
  </si>
  <si>
    <t>28</t>
  </si>
  <si>
    <t>712362301</t>
  </si>
  <si>
    <t>Provedení dvojitého hydroizolačního systému plochých střech vytažení na svislou plochu fólií PVC volně s horkovzdušným navařením segmentů</t>
  </si>
  <si>
    <t>440645865</t>
  </si>
  <si>
    <t>Provedení dvojitého hydroizolačního systému plochých střech na ploše svislé S fólií z mPVC kladenou volně jednovrstvá s horkovzdušným navařením jednotlivých segmentů</t>
  </si>
  <si>
    <t>29</t>
  </si>
  <si>
    <t>-663463356</t>
  </si>
  <si>
    <t>49*1,221 'Přepočtené koeficientem množství</t>
  </si>
  <si>
    <t>30</t>
  </si>
  <si>
    <t>712363352</t>
  </si>
  <si>
    <t>Povlakové krytiny střech do 10° z tvarovaných poplastovaných lišt délky 2 m koutová lišta vnitřní rš 100 mm</t>
  </si>
  <si>
    <t>-239353352</t>
  </si>
  <si>
    <t>Povlakové krytiny střech plochých do 10° z tvarovaných poplastovaných lišt pro mPVC vnitřní koutová lišta rš 100 mm</t>
  </si>
  <si>
    <t>31</t>
  </si>
  <si>
    <t>712363353</t>
  </si>
  <si>
    <t>Povlakové krytiny střech do 10° z tvarovaných poplastovaných lišt délky 2 m koutová lišta vnější rš 100 mm</t>
  </si>
  <si>
    <t>-1695607508</t>
  </si>
  <si>
    <t>Povlakové krytiny střech plochých do 10° z tvarovaných poplastovaných lišt pro mPVC vnější koutová lišta rš 100 mm</t>
  </si>
  <si>
    <t>712363358</t>
  </si>
  <si>
    <t>Povlakové krytiny střech do 10° z tvarovaných poplastovaných lišt délky 2 m závětrná lišta rš 250 mm</t>
  </si>
  <si>
    <t>2018399162</t>
  </si>
  <si>
    <t>Povlakové krytiny střech plochých do 10° z tvarovaných poplastovaných lišt pro mPVC závětrná lišta rš 250 mm</t>
  </si>
  <si>
    <t>33</t>
  </si>
  <si>
    <t>712363362</t>
  </si>
  <si>
    <t>Povlakové krytiny střech do 10° z tvarovaných poplastovaných lišt délky 2 m tmelící lišta rš 100 mm - dveřní práh</t>
  </si>
  <si>
    <t>-1398658233</t>
  </si>
  <si>
    <t>Povlakové krytiny střech plochých do 10° z tvarovaných poplastovaných lišt pro mPVC tmelící lišta rš 100 mm</t>
  </si>
  <si>
    <t>34</t>
  </si>
  <si>
    <t>712391171</t>
  </si>
  <si>
    <t>Provedení povlakové krytiny střech do 10° podkladní textilní vrstvy</t>
  </si>
  <si>
    <t>968820218</t>
  </si>
  <si>
    <t>Provedení povlakové krytiny střech plochých do 10° -ostatní práce provedení vrstvy textilní podkladní</t>
  </si>
  <si>
    <t>35</t>
  </si>
  <si>
    <t>69334301</t>
  </si>
  <si>
    <t>textilie ochranná vegetačních střech 500g/m2</t>
  </si>
  <si>
    <t>-1272976370</t>
  </si>
  <si>
    <t>329*1,155 'Přepočtené koeficientem množství</t>
  </si>
  <si>
    <t>36</t>
  </si>
  <si>
    <t>712393001</t>
  </si>
  <si>
    <t>Opracování prostupu průměru do 200 mm dvojitého hydroizolačního systému plochých střech - komínek</t>
  </si>
  <si>
    <t>-1971459944</t>
  </si>
  <si>
    <t>Provedení dvojitého hydroizolačního systému plochých střech ostatní opracování prostupu do 200 mm</t>
  </si>
  <si>
    <t>37</t>
  </si>
  <si>
    <t>28342010</t>
  </si>
  <si>
    <t>manžeta těsnící pro prostupy hydroizolací z PVC uzavřená kruhová vnitřní průměr 11-35</t>
  </si>
  <si>
    <t>-747158001</t>
  </si>
  <si>
    <t>38</t>
  </si>
  <si>
    <t>712393001-1</t>
  </si>
  <si>
    <t>Opracování prostupu pro odvodnění ke vpusti zkrze novou zábradelní zídku ze ztraceného bednění</t>
  </si>
  <si>
    <t>-1316317824</t>
  </si>
  <si>
    <t>39</t>
  </si>
  <si>
    <t>TWT.TWUT150150</t>
  </si>
  <si>
    <t>Tvarovka čtyřhranná uzavřená TOPWET TWUT 150×150</t>
  </si>
  <si>
    <t>2087034802</t>
  </si>
  <si>
    <t>40</t>
  </si>
  <si>
    <t>712394002</t>
  </si>
  <si>
    <t>Ukončení textilie nebo folie dvojitého hydroizolačního systému plochých střech na ploše svislé</t>
  </si>
  <si>
    <t>780097903</t>
  </si>
  <si>
    <t>Provedení dvojitého hydroizolačního systému plochých střech ostatní ukončení textilie nebo izolace na svislé ploše</t>
  </si>
  <si>
    <t>41</t>
  </si>
  <si>
    <t>55344004</t>
  </si>
  <si>
    <t>lišta stěnová vyhnutá z poplastovaného plechu (PVC-P) rš 70mm</t>
  </si>
  <si>
    <t>122869030</t>
  </si>
  <si>
    <t>65*1,05 'Přepočtené koeficientem množství</t>
  </si>
  <si>
    <t>42</t>
  </si>
  <si>
    <t>712841559</t>
  </si>
  <si>
    <t>Provedení povlakové krytiny vytažením na konstrukce pásy přitavením NAIP</t>
  </si>
  <si>
    <t>-187963736</t>
  </si>
  <si>
    <t>Provedení povlakové krytiny střech samostatným vytažením izolačního povlaku pásy přitavením na konstrukce převyšující úroveň střechy, NAIP</t>
  </si>
  <si>
    <t>Poznámka k položce:
Vytažení pasů na atiky a stěny.</t>
  </si>
  <si>
    <t>70*0,7</t>
  </si>
  <si>
    <t>43</t>
  </si>
  <si>
    <t>1139629755</t>
  </si>
  <si>
    <t>49*1,2 'Přepočtené koeficientem množství</t>
  </si>
  <si>
    <t>44</t>
  </si>
  <si>
    <t>712999002-1</t>
  </si>
  <si>
    <t>Montáž tvarovky prostupu odvětrání komínku z PVC, vnitřní průměr do 15 mm, výška do 300 mm</t>
  </si>
  <si>
    <t>-1298476273</t>
  </si>
  <si>
    <t>45</t>
  </si>
  <si>
    <t>62851029</t>
  </si>
  <si>
    <t>odvětrání kanalizace ploché střechy s integrovanou manžetou z modifikovaného asfaltového pásu DN 150</t>
  </si>
  <si>
    <t>241725608</t>
  </si>
  <si>
    <t>46</t>
  </si>
  <si>
    <t>998712103</t>
  </si>
  <si>
    <t>Přesun hmot tonážní tonážní pro krytiny povlakové v objektech v přes 12 do 24 m</t>
  </si>
  <si>
    <t>-1124765185</t>
  </si>
  <si>
    <t>Přesun hmot pro povlakové krytiny stanovený z hmotnosti přesunovaného materiálu vodorovná dopravní vzdálenost do 50 m v objektech výšky přes 12 do 24 m</t>
  </si>
  <si>
    <t>47</t>
  </si>
  <si>
    <t>998712181</t>
  </si>
  <si>
    <t>Příplatek k přesunu hmot tonážní 712 prováděný bez použití mechanizace</t>
  </si>
  <si>
    <t>-72146516</t>
  </si>
  <si>
    <t>Přesun hmot pro povlakové krytiny stanovený z hmotnosti přesunovaného materiálu Příplatek k cenám za přesun prováděný bez použití mechanizace pro jakoukoliv výšku objektu</t>
  </si>
  <si>
    <t>48</t>
  </si>
  <si>
    <t>998712194</t>
  </si>
  <si>
    <t>Příplatek k přesunu hmot tonážní 712 za zvětšený přesun do 1000 m</t>
  </si>
  <si>
    <t>-359207446</t>
  </si>
  <si>
    <t>Přesun hmot pro povlakové krytiny stanovený z hmotnosti přesunovaného materiálu Příplatek k cenám za zvětšený přesun přes vymezenou největší dopravní vzdálenost do 1000 m</t>
  </si>
  <si>
    <t>49</t>
  </si>
  <si>
    <t>998712199</t>
  </si>
  <si>
    <t>Příplatek k přesunu hmot tonážní 712 za zvětšený přesun ZKD 1000 m přes 1000 m</t>
  </si>
  <si>
    <t>-614121089</t>
  </si>
  <si>
    <t>Přesun hmot pro povlakové krytiny stanovený z hmotnosti přesunovaného materiálu Příplatek k cenám za zvětšený přesun přes vymezenou největší dopravní vzdálenost za každých dalších i započatých 1000 m</t>
  </si>
  <si>
    <t>3,526*15 'Přepočtené koeficientem množství</t>
  </si>
  <si>
    <t>713</t>
  </si>
  <si>
    <t>Izolace tepelné</t>
  </si>
  <si>
    <t>50</t>
  </si>
  <si>
    <t>713140842-1</t>
  </si>
  <si>
    <t>Odstranění tepelné izolace střech plochých z nástřiku PUR nasáklého vodouna stávajícím asfaltovém izolačním pásu, tloušťka izolace do 100 mm</t>
  </si>
  <si>
    <t>-1557381816</t>
  </si>
  <si>
    <t>Poznámka k položce:
Mechanické odstranění nástřiku PUR ručními nástroji.</t>
  </si>
  <si>
    <t>20*12</t>
  </si>
  <si>
    <t>5*8</t>
  </si>
  <si>
    <t>Součet</t>
  </si>
  <si>
    <t>721</t>
  </si>
  <si>
    <t>Zdravotechnika - vnitřní kanalizace</t>
  </si>
  <si>
    <t>51</t>
  </si>
  <si>
    <t>721210824-1</t>
  </si>
  <si>
    <t xml:space="preserve">Demontáž vpustí střešních DN 150 - vybourání stávající vpusti </t>
  </si>
  <si>
    <t>-1917332253</t>
  </si>
  <si>
    <t>Demontáž kanalizačního příslušenství střešních vtoků DN 150</t>
  </si>
  <si>
    <t>52</t>
  </si>
  <si>
    <t>721233114</t>
  </si>
  <si>
    <t>Střešní vtok polypropylen PP pro ploché střechy svislý odtok DN 160</t>
  </si>
  <si>
    <t>800440330</t>
  </si>
  <si>
    <t>Střešní vtoky (vpusti) polypropylenové (PP) pro ploché střechy s odtokem svislým DN 160</t>
  </si>
  <si>
    <t>53</t>
  </si>
  <si>
    <t>28656001</t>
  </si>
  <si>
    <t>nástavec střešní vpusti s integrovanou bitumenovou manžetou pro výšku TI do 300mm</t>
  </si>
  <si>
    <t>-484725613</t>
  </si>
  <si>
    <t>764</t>
  </si>
  <si>
    <t>Konstrukce klempířské</t>
  </si>
  <si>
    <t>54</t>
  </si>
  <si>
    <t>764002841</t>
  </si>
  <si>
    <t>Demontáž oplechování horních ploch zdí a nadezdívek do suti</t>
  </si>
  <si>
    <t>-760317685</t>
  </si>
  <si>
    <t>Demontáž klempířských konstrukcí oplechování horních ploch zdí a nadezdívek do suti</t>
  </si>
  <si>
    <t>Poznámka k položce:
Oplechování atik a zdí.</t>
  </si>
  <si>
    <t>HZS</t>
  </si>
  <si>
    <t>Hodinové zúčtovací sazby</t>
  </si>
  <si>
    <t>55</t>
  </si>
  <si>
    <t>HZS1292</t>
  </si>
  <si>
    <t>Hodinová zúčtovací sazba stavební dělník</t>
  </si>
  <si>
    <t>hod</t>
  </si>
  <si>
    <t>512</t>
  </si>
  <si>
    <t>-1262623796</t>
  </si>
  <si>
    <t>Hodinové zúčtovací sazby profesí HSV zemní a pomocné práce stavební dělník</t>
  </si>
  <si>
    <t>Poznámka k položce:
Dočasné vyvěšení nebo nadzvednutí kabelových rozvodů, hromosvodu a lávek v průběhu realizace.</t>
  </si>
  <si>
    <t>VRN</t>
  </si>
  <si>
    <t>Vedlejší rozpočtové náklady</t>
  </si>
  <si>
    <t>VRN3</t>
  </si>
  <si>
    <t>Zařízení staveniště</t>
  </si>
  <si>
    <t>56</t>
  </si>
  <si>
    <t>032903000</t>
  </si>
  <si>
    <t>Náklady na provoz a údržbu vybavení staveniště</t>
  </si>
  <si>
    <t>1024</t>
  </si>
  <si>
    <t>1877369212</t>
  </si>
  <si>
    <t>Poznámka k položce:
Položka obsahuje:
Náklady na: vodu, elektriku, oplocení, zabezpečení, vrátky, obaly, kontejnery, úklid stavby s uvedením do původního 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</si>
</sst>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64">
      <selection activeCell="R20" sqref="R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3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8"/>
      <c r="BE5" s="200" t="s">
        <v>15</v>
      </c>
      <c r="BS5" s="15" t="s">
        <v>6</v>
      </c>
    </row>
    <row r="6" spans="2:71" ht="36.9" customHeight="1">
      <c r="B6" s="18"/>
      <c r="D6" s="24" t="s">
        <v>16</v>
      </c>
      <c r="K6" s="204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8"/>
      <c r="BE6" s="201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1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1"/>
      <c r="BS8" s="15" t="s">
        <v>6</v>
      </c>
    </row>
    <row r="9" spans="2:71" ht="14.4" customHeight="1">
      <c r="B9" s="18"/>
      <c r="AR9" s="18"/>
      <c r="BE9" s="201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1"/>
      <c r="BS10" s="15" t="s">
        <v>6</v>
      </c>
    </row>
    <row r="11" spans="2:71" ht="18.45" customHeight="1">
      <c r="B11" s="18"/>
      <c r="E11" s="23" t="s">
        <v>21</v>
      </c>
      <c r="AK11" s="25" t="s">
        <v>26</v>
      </c>
      <c r="AN11" s="23" t="s">
        <v>1</v>
      </c>
      <c r="AR11" s="18"/>
      <c r="BE11" s="201"/>
      <c r="BS11" s="15" t="s">
        <v>6</v>
      </c>
    </row>
    <row r="12" spans="2:71" ht="6.9" customHeight="1">
      <c r="B12" s="18"/>
      <c r="AR12" s="18"/>
      <c r="BE12" s="201"/>
      <c r="BS12" s="15" t="s">
        <v>6</v>
      </c>
    </row>
    <row r="13" spans="2:7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201"/>
      <c r="BS13" s="15" t="s">
        <v>6</v>
      </c>
    </row>
    <row r="14" spans="2:71" ht="13.2">
      <c r="B14" s="18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5" t="s">
        <v>26</v>
      </c>
      <c r="AN14" s="27" t="s">
        <v>28</v>
      </c>
      <c r="AR14" s="18"/>
      <c r="BE14" s="201"/>
      <c r="BS14" s="15" t="s">
        <v>6</v>
      </c>
    </row>
    <row r="15" spans="2:71" ht="6.9" customHeight="1">
      <c r="B15" s="18"/>
      <c r="AR15" s="18"/>
      <c r="BE15" s="201"/>
      <c r="BS15" s="15" t="s">
        <v>4</v>
      </c>
    </row>
    <row r="16" spans="2:7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201"/>
      <c r="BS16" s="15" t="s">
        <v>4</v>
      </c>
    </row>
    <row r="17" spans="2:71" ht="18.45" customHeight="1">
      <c r="B17" s="18"/>
      <c r="E17" s="23" t="s">
        <v>30</v>
      </c>
      <c r="AK17" s="25" t="s">
        <v>26</v>
      </c>
      <c r="AN17" s="23" t="s">
        <v>1</v>
      </c>
      <c r="AR17" s="18"/>
      <c r="BE17" s="201"/>
      <c r="BS17" s="15" t="s">
        <v>31</v>
      </c>
    </row>
    <row r="18" spans="2:71" ht="6.9" customHeight="1">
      <c r="B18" s="18"/>
      <c r="AR18" s="18"/>
      <c r="BE18" s="201"/>
      <c r="BS18" s="15" t="s">
        <v>6</v>
      </c>
    </row>
    <row r="19" spans="2:7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01"/>
      <c r="BS19" s="15" t="s">
        <v>6</v>
      </c>
    </row>
    <row r="20" spans="2:71" ht="18.45" customHeight="1">
      <c r="B20" s="18"/>
      <c r="E20" s="23" t="s">
        <v>33</v>
      </c>
      <c r="AK20" s="25" t="s">
        <v>26</v>
      </c>
      <c r="AN20" s="23" t="s">
        <v>1</v>
      </c>
      <c r="AR20" s="18"/>
      <c r="BE20" s="201"/>
      <c r="BS20" s="15" t="s">
        <v>31</v>
      </c>
    </row>
    <row r="21" spans="2:57" ht="6.9" customHeight="1">
      <c r="B21" s="18"/>
      <c r="AR21" s="18"/>
      <c r="BE21" s="201"/>
    </row>
    <row r="22" spans="2:57" ht="12" customHeight="1">
      <c r="B22" s="18"/>
      <c r="D22" s="25" t="s">
        <v>34</v>
      </c>
      <c r="AR22" s="18"/>
      <c r="BE22" s="201"/>
    </row>
    <row r="23" spans="2:57" ht="16.5" customHeight="1">
      <c r="B23" s="18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8"/>
      <c r="BE23" s="201"/>
    </row>
    <row r="24" spans="2:57" ht="6.9" customHeight="1">
      <c r="B24" s="18"/>
      <c r="AR24" s="18"/>
      <c r="BE24" s="201"/>
    </row>
    <row r="25" spans="2:57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1"/>
    </row>
    <row r="26" spans="2:57" s="1" customFormat="1" ht="25.95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0</v>
      </c>
      <c r="AL26" s="209"/>
      <c r="AM26" s="209"/>
      <c r="AN26" s="209"/>
      <c r="AO26" s="209"/>
      <c r="AR26" s="30"/>
      <c r="BE26" s="201"/>
    </row>
    <row r="27" spans="2:57" s="1" customFormat="1" ht="6.9" customHeight="1">
      <c r="B27" s="30"/>
      <c r="AR27" s="30"/>
      <c r="BE27" s="201"/>
    </row>
    <row r="28" spans="2:57" s="1" customFormat="1" ht="13.2">
      <c r="B28" s="30"/>
      <c r="L28" s="210" t="s">
        <v>36</v>
      </c>
      <c r="M28" s="210"/>
      <c r="N28" s="210"/>
      <c r="O28" s="210"/>
      <c r="P28" s="210"/>
      <c r="W28" s="210" t="s">
        <v>37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38</v>
      </c>
      <c r="AL28" s="210"/>
      <c r="AM28" s="210"/>
      <c r="AN28" s="210"/>
      <c r="AO28" s="210"/>
      <c r="AR28" s="30"/>
      <c r="BE28" s="201"/>
    </row>
    <row r="29" spans="2:57" s="2" customFormat="1" ht="14.4" customHeight="1">
      <c r="B29" s="34"/>
      <c r="D29" s="25" t="s">
        <v>39</v>
      </c>
      <c r="F29" s="25" t="s">
        <v>40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4"/>
      <c r="BE29" s="202"/>
    </row>
    <row r="30" spans="2:57" s="2" customFormat="1" ht="14.4" customHeight="1">
      <c r="B30" s="34"/>
      <c r="F30" s="25" t="s">
        <v>41</v>
      </c>
      <c r="L30" s="195">
        <v>0.15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4"/>
      <c r="BE30" s="202"/>
    </row>
    <row r="31" spans="2:57" s="2" customFormat="1" ht="14.4" customHeight="1" hidden="1">
      <c r="B31" s="34"/>
      <c r="F31" s="25" t="s">
        <v>42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202"/>
    </row>
    <row r="32" spans="2:57" s="2" customFormat="1" ht="14.4" customHeight="1" hidden="1">
      <c r="B32" s="34"/>
      <c r="F32" s="25" t="s">
        <v>43</v>
      </c>
      <c r="L32" s="195">
        <v>0.15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202"/>
    </row>
    <row r="33" spans="2:57" s="2" customFormat="1" ht="14.4" customHeight="1" hidden="1">
      <c r="B33" s="34"/>
      <c r="F33" s="25" t="s">
        <v>44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  <c r="BE33" s="202"/>
    </row>
    <row r="34" spans="2:57" s="1" customFormat="1" ht="6.9" customHeight="1">
      <c r="B34" s="30"/>
      <c r="AR34" s="30"/>
      <c r="BE34" s="201"/>
    </row>
    <row r="35" spans="2:44" s="1" customFormat="1" ht="25.95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6" t="s">
        <v>47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</row>
    <row r="36" spans="2:44" s="1" customFormat="1" ht="6.9" customHeight="1">
      <c r="B36" s="30"/>
      <c r="AR36" s="30"/>
    </row>
    <row r="37" spans="2:44" s="1" customFormat="1" ht="14.4" customHeight="1">
      <c r="B37" s="30"/>
      <c r="AR37" s="30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30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3.2">
      <c r="B60" s="30"/>
      <c r="D60" s="4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50</v>
      </c>
      <c r="AI60" s="32"/>
      <c r="AJ60" s="32"/>
      <c r="AK60" s="32"/>
      <c r="AL60" s="32"/>
      <c r="AM60" s="41" t="s">
        <v>51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.2">
      <c r="B64" s="30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3.2">
      <c r="B75" s="30"/>
      <c r="D75" s="41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50</v>
      </c>
      <c r="AI75" s="32"/>
      <c r="AJ75" s="32"/>
      <c r="AK75" s="32"/>
      <c r="AL75" s="32"/>
      <c r="AM75" s="41" t="s">
        <v>51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" customHeight="1">
      <c r="B82" s="30"/>
      <c r="C82" s="19" t="s">
        <v>54</v>
      </c>
      <c r="AR82" s="30"/>
    </row>
    <row r="83" spans="2:44" s="1" customFormat="1" ht="6.9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494</v>
      </c>
      <c r="AR84" s="46"/>
    </row>
    <row r="85" spans="2:44" s="4" customFormat="1" ht="36.9" customHeight="1">
      <c r="B85" s="47"/>
      <c r="C85" s="48" t="s">
        <v>16</v>
      </c>
      <c r="L85" s="184" t="str">
        <f>K6</f>
        <v>Oprava hydroizolační vrstvy střešního pláště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7"/>
    </row>
    <row r="86" spans="2:44" s="1" customFormat="1" ht="6.9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Krušnohorská poliklinika, s.r.o.</v>
      </c>
      <c r="AI87" s="25" t="s">
        <v>22</v>
      </c>
      <c r="AM87" s="186" t="str">
        <f>IF(AN8="","",AN8)</f>
        <v>6. 9. 2023</v>
      </c>
      <c r="AN87" s="186"/>
      <c r="AR87" s="30"/>
    </row>
    <row r="88" spans="2:44" s="1" customFormat="1" ht="6.9" customHeight="1">
      <c r="B88" s="30"/>
      <c r="AR88" s="30"/>
    </row>
    <row r="89" spans="2:56" s="1" customFormat="1" ht="15.15" customHeight="1">
      <c r="B89" s="30"/>
      <c r="C89" s="25" t="s">
        <v>24</v>
      </c>
      <c r="L89" s="3" t="str">
        <f>IF(E11="","",E11)</f>
        <v>Krušnohorská poliklinika, s.r.o.</v>
      </c>
      <c r="AI89" s="25" t="s">
        <v>29</v>
      </c>
      <c r="AM89" s="187" t="str">
        <f>IF(E17="","",E17)</f>
        <v xml:space="preserve"> </v>
      </c>
      <c r="AN89" s="188"/>
      <c r="AO89" s="188"/>
      <c r="AP89" s="188"/>
      <c r="AR89" s="30"/>
      <c r="AS89" s="189" t="s">
        <v>55</v>
      </c>
      <c r="AT89" s="190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15" customHeight="1">
      <c r="B90" s="30"/>
      <c r="C90" s="25" t="s">
        <v>27</v>
      </c>
      <c r="L90" s="3" t="str">
        <f>IF(E14="Vyplň údaj","",E14)</f>
        <v/>
      </c>
      <c r="AI90" s="25" t="s">
        <v>32</v>
      </c>
      <c r="AM90" s="187" t="str">
        <f>IF(E20="","",E20)</f>
        <v>Daniel Šída</v>
      </c>
      <c r="AN90" s="188"/>
      <c r="AO90" s="188"/>
      <c r="AP90" s="188"/>
      <c r="AR90" s="30"/>
      <c r="AS90" s="191"/>
      <c r="AT90" s="192"/>
      <c r="BD90" s="54"/>
    </row>
    <row r="91" spans="2:56" s="1" customFormat="1" ht="10.8" customHeight="1">
      <c r="B91" s="30"/>
      <c r="AR91" s="30"/>
      <c r="AS91" s="191"/>
      <c r="AT91" s="192"/>
      <c r="BD91" s="54"/>
    </row>
    <row r="92" spans="2:56" s="1" customFormat="1" ht="29.25" customHeight="1">
      <c r="B92" s="30"/>
      <c r="C92" s="174" t="s">
        <v>56</v>
      </c>
      <c r="D92" s="175"/>
      <c r="E92" s="175"/>
      <c r="F92" s="175"/>
      <c r="G92" s="175"/>
      <c r="H92" s="55"/>
      <c r="I92" s="176" t="s">
        <v>57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58</v>
      </c>
      <c r="AH92" s="175"/>
      <c r="AI92" s="175"/>
      <c r="AJ92" s="175"/>
      <c r="AK92" s="175"/>
      <c r="AL92" s="175"/>
      <c r="AM92" s="175"/>
      <c r="AN92" s="176" t="s">
        <v>59</v>
      </c>
      <c r="AO92" s="175"/>
      <c r="AP92" s="178"/>
      <c r="AQ92" s="56" t="s">
        <v>60</v>
      </c>
      <c r="AR92" s="30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2:56" s="1" customFormat="1" ht="10.8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82">
        <f>ROUND(AG95,2)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74</v>
      </c>
      <c r="BT94" s="70" t="s">
        <v>75</v>
      </c>
      <c r="BV94" s="70" t="s">
        <v>76</v>
      </c>
      <c r="BW94" s="70" t="s">
        <v>5</v>
      </c>
      <c r="BX94" s="70" t="s">
        <v>77</v>
      </c>
      <c r="CL94" s="70" t="s">
        <v>1</v>
      </c>
    </row>
    <row r="95" spans="1:90" s="6" customFormat="1" ht="24.75" customHeight="1">
      <c r="A95" s="71" t="s">
        <v>78</v>
      </c>
      <c r="B95" s="72"/>
      <c r="C95" s="73"/>
      <c r="D95" s="181" t="s">
        <v>14</v>
      </c>
      <c r="E95" s="181"/>
      <c r="F95" s="181"/>
      <c r="G95" s="181"/>
      <c r="H95" s="181"/>
      <c r="I95" s="74"/>
      <c r="J95" s="181" t="s">
        <v>17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>
        <f>'494 - Oprava hydroizolačn...'!J28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75" t="s">
        <v>79</v>
      </c>
      <c r="AR95" s="72"/>
      <c r="AS95" s="76">
        <v>0</v>
      </c>
      <c r="AT95" s="77">
        <f>ROUND(SUM(AV95:AW95),2)</f>
        <v>0</v>
      </c>
      <c r="AU95" s="78">
        <f>'494 - Oprava hydroizolačn...'!P126</f>
        <v>0</v>
      </c>
      <c r="AV95" s="77">
        <f>'494 - Oprava hydroizolačn...'!J31</f>
        <v>0</v>
      </c>
      <c r="AW95" s="77">
        <f>'494 - Oprava hydroizolačn...'!J32</f>
        <v>0</v>
      </c>
      <c r="AX95" s="77">
        <f>'494 - Oprava hydroizolačn...'!J33</f>
        <v>0</v>
      </c>
      <c r="AY95" s="77">
        <f>'494 - Oprava hydroizolačn...'!J34</f>
        <v>0</v>
      </c>
      <c r="AZ95" s="77">
        <f>'494 - Oprava hydroizolačn...'!F31</f>
        <v>0</v>
      </c>
      <c r="BA95" s="77">
        <f>'494 - Oprava hydroizolačn...'!F32</f>
        <v>0</v>
      </c>
      <c r="BB95" s="77">
        <f>'494 - Oprava hydroizolačn...'!F33</f>
        <v>0</v>
      </c>
      <c r="BC95" s="77">
        <f>'494 - Oprava hydroizolačn...'!F34</f>
        <v>0</v>
      </c>
      <c r="BD95" s="79">
        <f>'494 - Oprava hydroizolačn...'!F35</f>
        <v>0</v>
      </c>
      <c r="BT95" s="80" t="s">
        <v>80</v>
      </c>
      <c r="BU95" s="80" t="s">
        <v>81</v>
      </c>
      <c r="BV95" s="80" t="s">
        <v>76</v>
      </c>
      <c r="BW95" s="80" t="s">
        <v>5</v>
      </c>
      <c r="BX95" s="80" t="s">
        <v>77</v>
      </c>
      <c r="CL95" s="80" t="s">
        <v>1</v>
      </c>
    </row>
    <row r="96" spans="2:44" s="1" customFormat="1" ht="30" customHeight="1">
      <c r="B96" s="30"/>
      <c r="AR96" s="30"/>
    </row>
    <row r="97" spans="2:44" s="1" customFormat="1" ht="6.9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sheetProtection algorithmName="SHA-512" hashValue="TPfJj6F30xspbC8fF1KzI6iR9BuOeiP7ppZdEKciuIj5npuKuPP0My+CCiJ5PdzM7XjqeiX140GuVYXlNmpJjQ==" saltValue="qfs5W789HVRA8J+IesTLJfL5fDoJQiwVh0y7PhgowaSzDAu2nV/R2jMIi4RI5iv0GL9BuUKAOog5I5T8agmuc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94 - Oprava hydroizolač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2"/>
  <sheetViews>
    <sheetView showGridLines="0" tabSelected="1" workbookViewId="0" topLeftCell="A19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5" t="s">
        <v>5</v>
      </c>
    </row>
    <row r="3" spans="2:46" ht="6.9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 hidden="1">
      <c r="B4" s="18"/>
      <c r="D4" s="19" t="s">
        <v>83</v>
      </c>
      <c r="L4" s="18"/>
      <c r="M4" s="81" t="s">
        <v>10</v>
      </c>
      <c r="AT4" s="15" t="s">
        <v>4</v>
      </c>
    </row>
    <row r="5" spans="2:12" ht="6.9" customHeight="1" hidden="1">
      <c r="B5" s="18"/>
      <c r="L5" s="18"/>
    </row>
    <row r="6" spans="2:12" s="1" customFormat="1" ht="12" customHeight="1" hidden="1">
      <c r="B6" s="30"/>
      <c r="D6" s="25" t="s">
        <v>16</v>
      </c>
      <c r="L6" s="30"/>
    </row>
    <row r="7" spans="2:12" s="1" customFormat="1" ht="16.5" customHeight="1" hidden="1">
      <c r="B7" s="30"/>
      <c r="E7" s="184" t="s">
        <v>17</v>
      </c>
      <c r="F7" s="211"/>
      <c r="G7" s="211"/>
      <c r="H7" s="211"/>
      <c r="L7" s="30"/>
    </row>
    <row r="8" spans="2:12" s="1" customFormat="1" ht="12" hidden="1">
      <c r="B8" s="30"/>
      <c r="L8" s="30"/>
    </row>
    <row r="9" spans="2:12" s="1" customFormat="1" ht="12" customHeight="1" hidden="1">
      <c r="B9" s="30"/>
      <c r="D9" s="25" t="s">
        <v>18</v>
      </c>
      <c r="F9" s="23" t="s">
        <v>1</v>
      </c>
      <c r="I9" s="25" t="s">
        <v>19</v>
      </c>
      <c r="J9" s="23" t="s">
        <v>1</v>
      </c>
      <c r="L9" s="30"/>
    </row>
    <row r="10" spans="2:12" s="1" customFormat="1" ht="12" customHeight="1" hidden="1">
      <c r="B10" s="30"/>
      <c r="D10" s="25" t="s">
        <v>20</v>
      </c>
      <c r="F10" s="23" t="s">
        <v>21</v>
      </c>
      <c r="I10" s="25" t="s">
        <v>22</v>
      </c>
      <c r="J10" s="50" t="str">
        <f>'Rekapitulace stavby'!AN8</f>
        <v>6. 9. 2023</v>
      </c>
      <c r="L10" s="30"/>
    </row>
    <row r="11" spans="2:12" s="1" customFormat="1" ht="10.8" customHeight="1" hidden="1">
      <c r="B11" s="30"/>
      <c r="L11" s="30"/>
    </row>
    <row r="12" spans="2:12" s="1" customFormat="1" ht="12" customHeight="1" hidden="1">
      <c r="B12" s="30"/>
      <c r="D12" s="25" t="s">
        <v>24</v>
      </c>
      <c r="I12" s="25" t="s">
        <v>25</v>
      </c>
      <c r="J12" s="23" t="s">
        <v>1</v>
      </c>
      <c r="L12" s="30"/>
    </row>
    <row r="13" spans="2:12" s="1" customFormat="1" ht="18" customHeight="1" hidden="1">
      <c r="B13" s="30"/>
      <c r="E13" s="23" t="s">
        <v>21</v>
      </c>
      <c r="I13" s="25" t="s">
        <v>26</v>
      </c>
      <c r="J13" s="23" t="s">
        <v>1</v>
      </c>
      <c r="L13" s="30"/>
    </row>
    <row r="14" spans="2:12" s="1" customFormat="1" ht="6.9" customHeight="1" hidden="1">
      <c r="B14" s="30"/>
      <c r="L14" s="30"/>
    </row>
    <row r="15" spans="2:12" s="1" customFormat="1" ht="12" customHeight="1" hidden="1">
      <c r="B15" s="30"/>
      <c r="D15" s="25" t="s">
        <v>27</v>
      </c>
      <c r="I15" s="25" t="s">
        <v>25</v>
      </c>
      <c r="J15" s="26" t="str">
        <f>'Rekapitulace stavby'!AN13</f>
        <v>Vyplň údaj</v>
      </c>
      <c r="L15" s="30"/>
    </row>
    <row r="16" spans="2:12" s="1" customFormat="1" ht="18" customHeight="1" hidden="1">
      <c r="B16" s="30"/>
      <c r="E16" s="212" t="str">
        <f>'Rekapitulace stavby'!E14</f>
        <v>Vyplň údaj</v>
      </c>
      <c r="F16" s="203"/>
      <c r="G16" s="203"/>
      <c r="H16" s="203"/>
      <c r="I16" s="25" t="s">
        <v>26</v>
      </c>
      <c r="J16" s="26" t="str">
        <f>'Rekapitulace stavby'!AN14</f>
        <v>Vyplň údaj</v>
      </c>
      <c r="L16" s="30"/>
    </row>
    <row r="17" spans="2:12" s="1" customFormat="1" ht="6.9" customHeight="1" hidden="1">
      <c r="B17" s="30"/>
      <c r="L17" s="30"/>
    </row>
    <row r="18" spans="2:12" s="1" customFormat="1" ht="12" customHeight="1" hidden="1">
      <c r="B18" s="30"/>
      <c r="D18" s="25" t="s">
        <v>29</v>
      </c>
      <c r="I18" s="25" t="s">
        <v>25</v>
      </c>
      <c r="J18" s="23" t="str">
        <f>IF('Rekapitulace stavby'!AN16="","",'Rekapitulace stavby'!AN16)</f>
        <v/>
      </c>
      <c r="L18" s="30"/>
    </row>
    <row r="19" spans="2:12" s="1" customFormat="1" ht="18" customHeight="1" hidden="1">
      <c r="B19" s="30"/>
      <c r="E19" s="23" t="str">
        <f>IF('Rekapitulace stavby'!E17="","",'Rekapitulace stavby'!E17)</f>
        <v xml:space="preserve"> </v>
      </c>
      <c r="I19" s="25" t="s">
        <v>26</v>
      </c>
      <c r="J19" s="23" t="str">
        <f>IF('Rekapitulace stavby'!AN17="","",'Rekapitulace stavby'!AN17)</f>
        <v/>
      </c>
      <c r="L19" s="30"/>
    </row>
    <row r="20" spans="2:12" s="1" customFormat="1" ht="6.9" customHeight="1" hidden="1">
      <c r="B20" s="30"/>
      <c r="L20" s="30"/>
    </row>
    <row r="21" spans="2:12" s="1" customFormat="1" ht="12" customHeight="1" hidden="1">
      <c r="B21" s="30"/>
      <c r="D21" s="25" t="s">
        <v>32</v>
      </c>
      <c r="I21" s="25" t="s">
        <v>25</v>
      </c>
      <c r="J21" s="23" t="s">
        <v>1</v>
      </c>
      <c r="L21" s="30"/>
    </row>
    <row r="22" spans="2:12" s="1" customFormat="1" ht="18" customHeight="1" hidden="1">
      <c r="B22" s="30"/>
      <c r="E22" s="23" t="s">
        <v>33</v>
      </c>
      <c r="I22" s="25" t="s">
        <v>26</v>
      </c>
      <c r="J22" s="23" t="s">
        <v>1</v>
      </c>
      <c r="L22" s="30"/>
    </row>
    <row r="23" spans="2:12" s="1" customFormat="1" ht="6.9" customHeight="1" hidden="1">
      <c r="B23" s="30"/>
      <c r="L23" s="30"/>
    </row>
    <row r="24" spans="2:12" s="1" customFormat="1" ht="12" customHeight="1" hidden="1">
      <c r="B24" s="30"/>
      <c r="D24" s="25" t="s">
        <v>34</v>
      </c>
      <c r="L24" s="30"/>
    </row>
    <row r="25" spans="2:12" s="7" customFormat="1" ht="16.5" customHeight="1" hidden="1">
      <c r="B25" s="82"/>
      <c r="E25" s="207" t="s">
        <v>1</v>
      </c>
      <c r="F25" s="207"/>
      <c r="G25" s="207"/>
      <c r="H25" s="207"/>
      <c r="L25" s="82"/>
    </row>
    <row r="26" spans="2:12" s="1" customFormat="1" ht="6.9" customHeight="1" hidden="1">
      <c r="B26" s="30"/>
      <c r="L26" s="30"/>
    </row>
    <row r="27" spans="2:12" s="1" customFormat="1" ht="6.9" customHeight="1" hidden="1">
      <c r="B27" s="30"/>
      <c r="D27" s="51"/>
      <c r="E27" s="51"/>
      <c r="F27" s="51"/>
      <c r="G27" s="51"/>
      <c r="H27" s="51"/>
      <c r="I27" s="51"/>
      <c r="J27" s="51"/>
      <c r="K27" s="51"/>
      <c r="L27" s="30"/>
    </row>
    <row r="28" spans="2:12" s="1" customFormat="1" ht="25.35" customHeight="1" hidden="1">
      <c r="B28" s="30"/>
      <c r="D28" s="83" t="s">
        <v>35</v>
      </c>
      <c r="J28" s="64">
        <f>ROUND(J126,2)</f>
        <v>0</v>
      </c>
      <c r="L28" s="30"/>
    </row>
    <row r="29" spans="2:12" s="1" customFormat="1" ht="6.9" customHeight="1" hidden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" customHeight="1" hidden="1">
      <c r="B30" s="30"/>
      <c r="F30" s="33" t="s">
        <v>37</v>
      </c>
      <c r="I30" s="33" t="s">
        <v>36</v>
      </c>
      <c r="J30" s="33" t="s">
        <v>38</v>
      </c>
      <c r="L30" s="30"/>
    </row>
    <row r="31" spans="2:12" s="1" customFormat="1" ht="14.4" customHeight="1" hidden="1">
      <c r="B31" s="30"/>
      <c r="D31" s="53" t="s">
        <v>39</v>
      </c>
      <c r="E31" s="25" t="s">
        <v>40</v>
      </c>
      <c r="F31" s="84">
        <f>ROUND((SUM(BE126:BE281)),2)</f>
        <v>0</v>
      </c>
      <c r="I31" s="85">
        <v>0.21</v>
      </c>
      <c r="J31" s="84">
        <f>ROUND(((SUM(BE126:BE281))*I31),2)</f>
        <v>0</v>
      </c>
      <c r="L31" s="30"/>
    </row>
    <row r="32" spans="2:12" s="1" customFormat="1" ht="14.4" customHeight="1" hidden="1">
      <c r="B32" s="30"/>
      <c r="E32" s="25" t="s">
        <v>41</v>
      </c>
      <c r="F32" s="84">
        <f>ROUND((SUM(BF126:BF281)),2)</f>
        <v>0</v>
      </c>
      <c r="I32" s="85">
        <v>0.15</v>
      </c>
      <c r="J32" s="84">
        <f>ROUND(((SUM(BF126:BF281))*I32),2)</f>
        <v>0</v>
      </c>
      <c r="L32" s="30"/>
    </row>
    <row r="33" spans="2:12" s="1" customFormat="1" ht="14.4" customHeight="1" hidden="1">
      <c r="B33" s="30"/>
      <c r="E33" s="25" t="s">
        <v>42</v>
      </c>
      <c r="F33" s="84">
        <f>ROUND((SUM(BG126:BG281)),2)</f>
        <v>0</v>
      </c>
      <c r="I33" s="85">
        <v>0.21</v>
      </c>
      <c r="J33" s="84">
        <f>0</f>
        <v>0</v>
      </c>
      <c r="L33" s="30"/>
    </row>
    <row r="34" spans="2:12" s="1" customFormat="1" ht="14.4" customHeight="1" hidden="1">
      <c r="B34" s="30"/>
      <c r="E34" s="25" t="s">
        <v>43</v>
      </c>
      <c r="F34" s="84">
        <f>ROUND((SUM(BH126:BH281)),2)</f>
        <v>0</v>
      </c>
      <c r="I34" s="85">
        <v>0.15</v>
      </c>
      <c r="J34" s="84">
        <f>0</f>
        <v>0</v>
      </c>
      <c r="L34" s="30"/>
    </row>
    <row r="35" spans="2:12" s="1" customFormat="1" ht="14.4" customHeight="1" hidden="1">
      <c r="B35" s="30"/>
      <c r="E35" s="25" t="s">
        <v>44</v>
      </c>
      <c r="F35" s="84">
        <f>ROUND((SUM(BI126:BI281)),2)</f>
        <v>0</v>
      </c>
      <c r="I35" s="85">
        <v>0</v>
      </c>
      <c r="J35" s="84">
        <f>0</f>
        <v>0</v>
      </c>
      <c r="L35" s="30"/>
    </row>
    <row r="36" spans="2:12" s="1" customFormat="1" ht="6.9" customHeight="1" hidden="1">
      <c r="B36" s="30"/>
      <c r="L36" s="30"/>
    </row>
    <row r="37" spans="2:12" s="1" customFormat="1" ht="25.35" customHeight="1" hidden="1">
      <c r="B37" s="30"/>
      <c r="C37" s="86"/>
      <c r="D37" s="87" t="s">
        <v>45</v>
      </c>
      <c r="E37" s="55"/>
      <c r="F37" s="55"/>
      <c r="G37" s="88" t="s">
        <v>46</v>
      </c>
      <c r="H37" s="89" t="s">
        <v>47</v>
      </c>
      <c r="I37" s="55"/>
      <c r="J37" s="90">
        <f>SUM(J28:J35)</f>
        <v>0</v>
      </c>
      <c r="K37" s="91"/>
      <c r="L37" s="30"/>
    </row>
    <row r="38" spans="2:12" s="1" customFormat="1" ht="14.4" customHeight="1" hidden="1">
      <c r="B38" s="30"/>
      <c r="L38" s="30"/>
    </row>
    <row r="39" spans="2:12" ht="14.4" customHeight="1" hidden="1">
      <c r="B39" s="18"/>
      <c r="L39" s="18"/>
    </row>
    <row r="40" spans="2:12" ht="14.4" customHeight="1" hidden="1">
      <c r="B40" s="18"/>
      <c r="L40" s="18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30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0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3.2" hidden="1">
      <c r="B61" s="30"/>
      <c r="D61" s="41" t="s">
        <v>50</v>
      </c>
      <c r="E61" s="32"/>
      <c r="F61" s="92" t="s">
        <v>51</v>
      </c>
      <c r="G61" s="41" t="s">
        <v>50</v>
      </c>
      <c r="H61" s="32"/>
      <c r="I61" s="32"/>
      <c r="J61" s="93" t="s">
        <v>51</v>
      </c>
      <c r="K61" s="32"/>
      <c r="L61" s="30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3.2" hidden="1">
      <c r="B65" s="30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30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3.2" hidden="1">
      <c r="B76" s="30"/>
      <c r="D76" s="41" t="s">
        <v>50</v>
      </c>
      <c r="E76" s="32"/>
      <c r="F76" s="92" t="s">
        <v>51</v>
      </c>
      <c r="G76" s="41" t="s">
        <v>50</v>
      </c>
      <c r="H76" s="32"/>
      <c r="I76" s="32"/>
      <c r="J76" s="93" t="s">
        <v>51</v>
      </c>
      <c r="K76" s="32"/>
      <c r="L76" s="30"/>
    </row>
    <row r="77" spans="2:12" s="1" customFormat="1" ht="14.4" customHeight="1" hidden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78" ht="12" hidden="1"/>
    <row r="79" ht="12" hidden="1"/>
    <row r="80" ht="12" hidden="1"/>
    <row r="81" spans="2:12" s="1" customFormat="1" ht="6.9" customHeight="1" hidden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" customHeight="1" hidden="1">
      <c r="B82" s="30"/>
      <c r="C82" s="19" t="s">
        <v>84</v>
      </c>
      <c r="L82" s="30"/>
    </row>
    <row r="83" spans="2:12" s="1" customFormat="1" ht="6.9" customHeight="1" hidden="1">
      <c r="B83" s="30"/>
      <c r="L83" s="30"/>
    </row>
    <row r="84" spans="2:12" s="1" customFormat="1" ht="12" customHeight="1" hidden="1">
      <c r="B84" s="30"/>
      <c r="C84" s="25" t="s">
        <v>16</v>
      </c>
      <c r="L84" s="30"/>
    </row>
    <row r="85" spans="2:12" s="1" customFormat="1" ht="16.5" customHeight="1" hidden="1">
      <c r="B85" s="30"/>
      <c r="E85" s="184" t="str">
        <f>E7</f>
        <v>Oprava hydroizolační vrstvy střešního pláště</v>
      </c>
      <c r="F85" s="211"/>
      <c r="G85" s="211"/>
      <c r="H85" s="211"/>
      <c r="L85" s="30"/>
    </row>
    <row r="86" spans="2:12" s="1" customFormat="1" ht="6.9" customHeight="1" hidden="1">
      <c r="B86" s="30"/>
      <c r="L86" s="30"/>
    </row>
    <row r="87" spans="2:12" s="1" customFormat="1" ht="12" customHeight="1" hidden="1">
      <c r="B87" s="30"/>
      <c r="C87" s="25" t="s">
        <v>20</v>
      </c>
      <c r="F87" s="23" t="str">
        <f>F10</f>
        <v>Krušnohorská poliklinika, s.r.o.</v>
      </c>
      <c r="I87" s="25" t="s">
        <v>22</v>
      </c>
      <c r="J87" s="50" t="str">
        <f>IF(J10="","",J10)</f>
        <v>6. 9. 2023</v>
      </c>
      <c r="L87" s="30"/>
    </row>
    <row r="88" spans="2:12" s="1" customFormat="1" ht="6.9" customHeight="1" hidden="1">
      <c r="B88" s="30"/>
      <c r="L88" s="30"/>
    </row>
    <row r="89" spans="2:12" s="1" customFormat="1" ht="15.15" customHeight="1" hidden="1">
      <c r="B89" s="30"/>
      <c r="C89" s="25" t="s">
        <v>24</v>
      </c>
      <c r="F89" s="23" t="str">
        <f>E13</f>
        <v>Krušnohorská poliklinika, s.r.o.</v>
      </c>
      <c r="I89" s="25" t="s">
        <v>29</v>
      </c>
      <c r="J89" s="28" t="str">
        <f>E19</f>
        <v xml:space="preserve"> </v>
      </c>
      <c r="L89" s="30"/>
    </row>
    <row r="90" spans="2:12" s="1" customFormat="1" ht="15.15" customHeight="1" hidden="1">
      <c r="B90" s="30"/>
      <c r="C90" s="25" t="s">
        <v>27</v>
      </c>
      <c r="F90" s="23" t="str">
        <f>IF(E16="","",E16)</f>
        <v>Vyplň údaj</v>
      </c>
      <c r="I90" s="25" t="s">
        <v>32</v>
      </c>
      <c r="J90" s="28" t="str">
        <f>E22</f>
        <v>Daniel Šída</v>
      </c>
      <c r="L90" s="30"/>
    </row>
    <row r="91" spans="2:12" s="1" customFormat="1" ht="10.35" customHeight="1" hidden="1">
      <c r="B91" s="30"/>
      <c r="L91" s="30"/>
    </row>
    <row r="92" spans="2:12" s="1" customFormat="1" ht="29.25" customHeight="1" hidden="1">
      <c r="B92" s="30"/>
      <c r="C92" s="94" t="s">
        <v>85</v>
      </c>
      <c r="D92" s="86"/>
      <c r="E92" s="86"/>
      <c r="F92" s="86"/>
      <c r="G92" s="86"/>
      <c r="H92" s="86"/>
      <c r="I92" s="86"/>
      <c r="J92" s="95" t="s">
        <v>86</v>
      </c>
      <c r="K92" s="86"/>
      <c r="L92" s="30"/>
    </row>
    <row r="93" spans="2:12" s="1" customFormat="1" ht="10.35" customHeight="1" hidden="1">
      <c r="B93" s="30"/>
      <c r="L93" s="30"/>
    </row>
    <row r="94" spans="2:47" s="1" customFormat="1" ht="22.8" customHeight="1" hidden="1">
      <c r="B94" s="30"/>
      <c r="C94" s="96" t="s">
        <v>87</v>
      </c>
      <c r="J94" s="64">
        <f>J126</f>
        <v>0</v>
      </c>
      <c r="L94" s="30"/>
      <c r="AU94" s="15" t="s">
        <v>88</v>
      </c>
    </row>
    <row r="95" spans="2:12" s="8" customFormat="1" ht="24.9" customHeight="1" hidden="1">
      <c r="B95" s="97"/>
      <c r="D95" s="98" t="s">
        <v>89</v>
      </c>
      <c r="E95" s="99"/>
      <c r="F95" s="99"/>
      <c r="G95" s="99"/>
      <c r="H95" s="99"/>
      <c r="I95" s="99"/>
      <c r="J95" s="100">
        <f>J127</f>
        <v>0</v>
      </c>
      <c r="L95" s="97"/>
    </row>
    <row r="96" spans="2:12" s="9" customFormat="1" ht="19.95" customHeight="1" hidden="1">
      <c r="B96" s="101"/>
      <c r="D96" s="102" t="s">
        <v>90</v>
      </c>
      <c r="E96" s="103"/>
      <c r="F96" s="103"/>
      <c r="G96" s="103"/>
      <c r="H96" s="103"/>
      <c r="I96" s="103"/>
      <c r="J96" s="104">
        <f>J128</f>
        <v>0</v>
      </c>
      <c r="L96" s="101"/>
    </row>
    <row r="97" spans="2:12" s="9" customFormat="1" ht="19.95" customHeight="1" hidden="1">
      <c r="B97" s="101"/>
      <c r="D97" s="102" t="s">
        <v>91</v>
      </c>
      <c r="E97" s="103"/>
      <c r="F97" s="103"/>
      <c r="G97" s="103"/>
      <c r="H97" s="103"/>
      <c r="I97" s="103"/>
      <c r="J97" s="104">
        <f>J132</f>
        <v>0</v>
      </c>
      <c r="L97" s="101"/>
    </row>
    <row r="98" spans="2:12" s="9" customFormat="1" ht="19.95" customHeight="1" hidden="1">
      <c r="B98" s="101"/>
      <c r="D98" s="102" t="s">
        <v>92</v>
      </c>
      <c r="E98" s="103"/>
      <c r="F98" s="103"/>
      <c r="G98" s="103"/>
      <c r="H98" s="103"/>
      <c r="I98" s="103"/>
      <c r="J98" s="104">
        <f>J135</f>
        <v>0</v>
      </c>
      <c r="L98" s="101"/>
    </row>
    <row r="99" spans="2:12" s="9" customFormat="1" ht="19.95" customHeight="1" hidden="1">
      <c r="B99" s="101"/>
      <c r="D99" s="102" t="s">
        <v>93</v>
      </c>
      <c r="E99" s="103"/>
      <c r="F99" s="103"/>
      <c r="G99" s="103"/>
      <c r="H99" s="103"/>
      <c r="I99" s="103"/>
      <c r="J99" s="104">
        <f>J154</f>
        <v>0</v>
      </c>
      <c r="L99" s="101"/>
    </row>
    <row r="100" spans="2:12" s="9" customFormat="1" ht="19.95" customHeight="1" hidden="1">
      <c r="B100" s="101"/>
      <c r="D100" s="102" t="s">
        <v>94</v>
      </c>
      <c r="E100" s="103"/>
      <c r="F100" s="103"/>
      <c r="G100" s="103"/>
      <c r="H100" s="103"/>
      <c r="I100" s="103"/>
      <c r="J100" s="104">
        <f>J167</f>
        <v>0</v>
      </c>
      <c r="L100" s="101"/>
    </row>
    <row r="101" spans="2:12" s="8" customFormat="1" ht="24.9" customHeight="1" hidden="1">
      <c r="B101" s="97"/>
      <c r="D101" s="98" t="s">
        <v>95</v>
      </c>
      <c r="E101" s="99"/>
      <c r="F101" s="99"/>
      <c r="G101" s="99"/>
      <c r="H101" s="99"/>
      <c r="I101" s="99"/>
      <c r="J101" s="100">
        <f>J177</f>
        <v>0</v>
      </c>
      <c r="L101" s="97"/>
    </row>
    <row r="102" spans="2:12" s="9" customFormat="1" ht="19.95" customHeight="1" hidden="1">
      <c r="B102" s="101"/>
      <c r="D102" s="102" t="s">
        <v>96</v>
      </c>
      <c r="E102" s="103"/>
      <c r="F102" s="103"/>
      <c r="G102" s="103"/>
      <c r="H102" s="103"/>
      <c r="I102" s="103"/>
      <c r="J102" s="104">
        <f>J178</f>
        <v>0</v>
      </c>
      <c r="L102" s="101"/>
    </row>
    <row r="103" spans="2:12" s="9" customFormat="1" ht="19.95" customHeight="1" hidden="1">
      <c r="B103" s="101"/>
      <c r="D103" s="102" t="s">
        <v>97</v>
      </c>
      <c r="E103" s="103"/>
      <c r="F103" s="103"/>
      <c r="G103" s="103"/>
      <c r="H103" s="103"/>
      <c r="I103" s="103"/>
      <c r="J103" s="104">
        <f>J255</f>
        <v>0</v>
      </c>
      <c r="L103" s="101"/>
    </row>
    <row r="104" spans="2:12" s="9" customFormat="1" ht="19.95" customHeight="1" hidden="1">
      <c r="B104" s="101"/>
      <c r="D104" s="102" t="s">
        <v>98</v>
      </c>
      <c r="E104" s="103"/>
      <c r="F104" s="103"/>
      <c r="G104" s="103"/>
      <c r="H104" s="103"/>
      <c r="I104" s="103"/>
      <c r="J104" s="104">
        <f>J262</f>
        <v>0</v>
      </c>
      <c r="L104" s="101"/>
    </row>
    <row r="105" spans="2:12" s="9" customFormat="1" ht="19.95" customHeight="1" hidden="1">
      <c r="B105" s="101"/>
      <c r="D105" s="102" t="s">
        <v>99</v>
      </c>
      <c r="E105" s="103"/>
      <c r="F105" s="103"/>
      <c r="G105" s="103"/>
      <c r="H105" s="103"/>
      <c r="I105" s="103"/>
      <c r="J105" s="104">
        <f>J269</f>
        <v>0</v>
      </c>
      <c r="L105" s="101"/>
    </row>
    <row r="106" spans="2:12" s="8" customFormat="1" ht="24.9" customHeight="1" hidden="1">
      <c r="B106" s="97"/>
      <c r="D106" s="98" t="s">
        <v>100</v>
      </c>
      <c r="E106" s="99"/>
      <c r="F106" s="99"/>
      <c r="G106" s="99"/>
      <c r="H106" s="99"/>
      <c r="I106" s="99"/>
      <c r="J106" s="100">
        <f>J273</f>
        <v>0</v>
      </c>
      <c r="L106" s="97"/>
    </row>
    <row r="107" spans="2:12" s="8" customFormat="1" ht="24.9" customHeight="1" hidden="1">
      <c r="B107" s="97"/>
      <c r="D107" s="98" t="s">
        <v>101</v>
      </c>
      <c r="E107" s="99"/>
      <c r="F107" s="99"/>
      <c r="G107" s="99"/>
      <c r="H107" s="99"/>
      <c r="I107" s="99"/>
      <c r="J107" s="100">
        <f>J277</f>
        <v>0</v>
      </c>
      <c r="L107" s="97"/>
    </row>
    <row r="108" spans="2:12" s="9" customFormat="1" ht="19.95" customHeight="1" hidden="1">
      <c r="B108" s="101"/>
      <c r="D108" s="102" t="s">
        <v>102</v>
      </c>
      <c r="E108" s="103"/>
      <c r="F108" s="103"/>
      <c r="G108" s="103"/>
      <c r="H108" s="103"/>
      <c r="I108" s="103"/>
      <c r="J108" s="104">
        <f>J278</f>
        <v>0</v>
      </c>
      <c r="L108" s="101"/>
    </row>
    <row r="109" spans="2:12" s="1" customFormat="1" ht="21.75" customHeight="1" hidden="1">
      <c r="B109" s="30"/>
      <c r="L109" s="30"/>
    </row>
    <row r="110" spans="2:12" s="1" customFormat="1" ht="6.9" customHeight="1" hidden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0"/>
    </row>
    <row r="111" ht="12" hidden="1"/>
    <row r="112" ht="12" hidden="1"/>
    <row r="113" ht="12" hidden="1"/>
    <row r="114" spans="2:12" s="1" customFormat="1" ht="6.9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0"/>
    </row>
    <row r="115" spans="2:12" s="1" customFormat="1" ht="24.9" customHeight="1">
      <c r="B115" s="30"/>
      <c r="C115" s="19" t="s">
        <v>103</v>
      </c>
      <c r="L115" s="30"/>
    </row>
    <row r="116" spans="2:12" s="1" customFormat="1" ht="6.9" customHeight="1">
      <c r="B116" s="30"/>
      <c r="L116" s="30"/>
    </row>
    <row r="117" spans="2:12" s="1" customFormat="1" ht="12" customHeight="1">
      <c r="B117" s="30"/>
      <c r="C117" s="25" t="s">
        <v>16</v>
      </c>
      <c r="L117" s="30"/>
    </row>
    <row r="118" spans="2:12" s="1" customFormat="1" ht="16.5" customHeight="1">
      <c r="B118" s="30"/>
      <c r="E118" s="184" t="str">
        <f>E7</f>
        <v>Oprava hydroizolační vrstvy střešního pláště</v>
      </c>
      <c r="F118" s="211"/>
      <c r="G118" s="211"/>
      <c r="H118" s="211"/>
      <c r="L118" s="30"/>
    </row>
    <row r="119" spans="2:12" s="1" customFormat="1" ht="6.9" customHeight="1">
      <c r="B119" s="30"/>
      <c r="L119" s="30"/>
    </row>
    <row r="120" spans="2:12" s="1" customFormat="1" ht="12" customHeight="1">
      <c r="B120" s="30"/>
      <c r="C120" s="25" t="s">
        <v>20</v>
      </c>
      <c r="F120" s="23" t="str">
        <f>F10</f>
        <v>Krušnohorská poliklinika, s.r.o.</v>
      </c>
      <c r="I120" s="25" t="s">
        <v>22</v>
      </c>
      <c r="J120" s="50" t="str">
        <f>IF(J10="","",J10)</f>
        <v>6. 9. 2023</v>
      </c>
      <c r="L120" s="30"/>
    </row>
    <row r="121" spans="2:12" s="1" customFormat="1" ht="6.9" customHeight="1">
      <c r="B121" s="30"/>
      <c r="L121" s="30"/>
    </row>
    <row r="122" spans="2:12" s="1" customFormat="1" ht="15.15" customHeight="1">
      <c r="B122" s="30"/>
      <c r="C122" s="25" t="s">
        <v>24</v>
      </c>
      <c r="F122" s="23" t="str">
        <f>E13</f>
        <v>Krušnohorská poliklinika, s.r.o.</v>
      </c>
      <c r="I122" s="25" t="s">
        <v>29</v>
      </c>
      <c r="J122" s="28" t="str">
        <f>E19</f>
        <v xml:space="preserve"> </v>
      </c>
      <c r="L122" s="30"/>
    </row>
    <row r="123" spans="2:12" s="1" customFormat="1" ht="15.15" customHeight="1">
      <c r="B123" s="30"/>
      <c r="C123" s="25" t="s">
        <v>27</v>
      </c>
      <c r="F123" s="23" t="str">
        <f>IF(E16="","",E16)</f>
        <v>Vyplň údaj</v>
      </c>
      <c r="I123" s="25" t="s">
        <v>32</v>
      </c>
      <c r="J123" s="28" t="str">
        <f>E22</f>
        <v>Daniel Šída</v>
      </c>
      <c r="L123" s="30"/>
    </row>
    <row r="124" spans="2:12" s="1" customFormat="1" ht="10.35" customHeight="1">
      <c r="B124" s="30"/>
      <c r="L124" s="30"/>
    </row>
    <row r="125" spans="2:20" s="10" customFormat="1" ht="29.25" customHeight="1">
      <c r="B125" s="105"/>
      <c r="C125" s="106" t="s">
        <v>104</v>
      </c>
      <c r="D125" s="107" t="s">
        <v>60</v>
      </c>
      <c r="E125" s="107" t="s">
        <v>56</v>
      </c>
      <c r="F125" s="107" t="s">
        <v>57</v>
      </c>
      <c r="G125" s="107" t="s">
        <v>105</v>
      </c>
      <c r="H125" s="107" t="s">
        <v>106</v>
      </c>
      <c r="I125" s="107" t="s">
        <v>107</v>
      </c>
      <c r="J125" s="108" t="s">
        <v>86</v>
      </c>
      <c r="K125" s="109" t="s">
        <v>108</v>
      </c>
      <c r="L125" s="105"/>
      <c r="M125" s="57" t="s">
        <v>1</v>
      </c>
      <c r="N125" s="58" t="s">
        <v>39</v>
      </c>
      <c r="O125" s="58" t="s">
        <v>109</v>
      </c>
      <c r="P125" s="58" t="s">
        <v>110</v>
      </c>
      <c r="Q125" s="58" t="s">
        <v>111</v>
      </c>
      <c r="R125" s="58" t="s">
        <v>112</v>
      </c>
      <c r="S125" s="58" t="s">
        <v>113</v>
      </c>
      <c r="T125" s="59" t="s">
        <v>114</v>
      </c>
    </row>
    <row r="126" spans="2:63" s="1" customFormat="1" ht="22.8" customHeight="1">
      <c r="B126" s="30"/>
      <c r="C126" s="62" t="s">
        <v>115</v>
      </c>
      <c r="J126" s="110">
        <f>BK126</f>
        <v>0</v>
      </c>
      <c r="L126" s="30"/>
      <c r="M126" s="60"/>
      <c r="N126" s="51"/>
      <c r="O126" s="51"/>
      <c r="P126" s="111">
        <f>P127+P177+P273+P277</f>
        <v>0</v>
      </c>
      <c r="Q126" s="51"/>
      <c r="R126" s="111">
        <f>R127+R177+R273+R277</f>
        <v>10.735896370000003</v>
      </c>
      <c r="S126" s="51"/>
      <c r="T126" s="112">
        <f>T127+T177+T273+T277</f>
        <v>16.38289</v>
      </c>
      <c r="AT126" s="15" t="s">
        <v>74</v>
      </c>
      <c r="AU126" s="15" t="s">
        <v>88</v>
      </c>
      <c r="BK126" s="113">
        <f>BK127+BK177+BK273+BK277</f>
        <v>0</v>
      </c>
    </row>
    <row r="127" spans="2:63" s="11" customFormat="1" ht="25.95" customHeight="1">
      <c r="B127" s="114"/>
      <c r="D127" s="115" t="s">
        <v>74</v>
      </c>
      <c r="E127" s="116" t="s">
        <v>116</v>
      </c>
      <c r="F127" s="116" t="s">
        <v>117</v>
      </c>
      <c r="I127" s="117"/>
      <c r="J127" s="118">
        <f>BK127</f>
        <v>0</v>
      </c>
      <c r="L127" s="114"/>
      <c r="M127" s="119"/>
      <c r="P127" s="120">
        <f>P128+P132+P135+P154+P167</f>
        <v>0</v>
      </c>
      <c r="R127" s="120">
        <f>R128+R132+R135+R154+R167</f>
        <v>7.196000000000001</v>
      </c>
      <c r="T127" s="121">
        <f>T128+T132+T135+T154+T167</f>
        <v>14.56</v>
      </c>
      <c r="AR127" s="115" t="s">
        <v>80</v>
      </c>
      <c r="AT127" s="122" t="s">
        <v>74</v>
      </c>
      <c r="AU127" s="122" t="s">
        <v>75</v>
      </c>
      <c r="AY127" s="115" t="s">
        <v>118</v>
      </c>
      <c r="BK127" s="123">
        <f>BK128+BK132+BK135+BK154+BK167</f>
        <v>0</v>
      </c>
    </row>
    <row r="128" spans="2:63" s="11" customFormat="1" ht="22.8" customHeight="1">
      <c r="B128" s="114"/>
      <c r="D128" s="115" t="s">
        <v>74</v>
      </c>
      <c r="E128" s="124" t="s">
        <v>119</v>
      </c>
      <c r="F128" s="124" t="s">
        <v>120</v>
      </c>
      <c r="I128" s="117"/>
      <c r="J128" s="125">
        <f>BK128</f>
        <v>0</v>
      </c>
      <c r="L128" s="114"/>
      <c r="M128" s="119"/>
      <c r="P128" s="120">
        <f>SUM(P129:P131)</f>
        <v>0</v>
      </c>
      <c r="R128" s="120">
        <f>SUM(R129:R131)</f>
        <v>3.08</v>
      </c>
      <c r="T128" s="121">
        <f>SUM(T129:T131)</f>
        <v>0</v>
      </c>
      <c r="AR128" s="115" t="s">
        <v>80</v>
      </c>
      <c r="AT128" s="122" t="s">
        <v>74</v>
      </c>
      <c r="AU128" s="122" t="s">
        <v>80</v>
      </c>
      <c r="AY128" s="115" t="s">
        <v>118</v>
      </c>
      <c r="BK128" s="123">
        <f>SUM(BK129:BK131)</f>
        <v>0</v>
      </c>
    </row>
    <row r="129" spans="2:65" s="1" customFormat="1" ht="44.25" customHeight="1">
      <c r="B129" s="30"/>
      <c r="C129" s="126" t="s">
        <v>80</v>
      </c>
      <c r="D129" s="126" t="s">
        <v>121</v>
      </c>
      <c r="E129" s="127" t="s">
        <v>122</v>
      </c>
      <c r="F129" s="128" t="s">
        <v>123</v>
      </c>
      <c r="G129" s="129" t="s">
        <v>124</v>
      </c>
      <c r="H129" s="130">
        <v>14</v>
      </c>
      <c r="I129" s="131"/>
      <c r="J129" s="132">
        <f>ROUND(I129*H129,2)</f>
        <v>0</v>
      </c>
      <c r="K129" s="133"/>
      <c r="L129" s="30"/>
      <c r="M129" s="134" t="s">
        <v>1</v>
      </c>
      <c r="N129" s="135" t="s">
        <v>40</v>
      </c>
      <c r="P129" s="136">
        <f>O129*H129</f>
        <v>0</v>
      </c>
      <c r="Q129" s="136">
        <v>0.22</v>
      </c>
      <c r="R129" s="136">
        <f>Q129*H129</f>
        <v>3.08</v>
      </c>
      <c r="S129" s="136">
        <v>0</v>
      </c>
      <c r="T129" s="137">
        <f>S129*H129</f>
        <v>0</v>
      </c>
      <c r="AR129" s="138" t="s">
        <v>125</v>
      </c>
      <c r="AT129" s="138" t="s">
        <v>121</v>
      </c>
      <c r="AU129" s="138" t="s">
        <v>82</v>
      </c>
      <c r="AY129" s="15" t="s">
        <v>118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5" t="s">
        <v>80</v>
      </c>
      <c r="BK129" s="139">
        <f>ROUND(I129*H129,2)</f>
        <v>0</v>
      </c>
      <c r="BL129" s="15" t="s">
        <v>125</v>
      </c>
      <c r="BM129" s="138" t="s">
        <v>126</v>
      </c>
    </row>
    <row r="130" spans="2:47" s="1" customFormat="1" ht="28.8">
      <c r="B130" s="30"/>
      <c r="D130" s="140" t="s">
        <v>127</v>
      </c>
      <c r="F130" s="141" t="s">
        <v>123</v>
      </c>
      <c r="I130" s="142"/>
      <c r="L130" s="30"/>
      <c r="M130" s="143"/>
      <c r="T130" s="54"/>
      <c r="AT130" s="15" t="s">
        <v>127</v>
      </c>
      <c r="AU130" s="15" t="s">
        <v>82</v>
      </c>
    </row>
    <row r="131" spans="2:47" s="1" customFormat="1" ht="144">
      <c r="B131" s="30"/>
      <c r="D131" s="140" t="s">
        <v>128</v>
      </c>
      <c r="F131" s="144" t="s">
        <v>129</v>
      </c>
      <c r="I131" s="142"/>
      <c r="L131" s="30"/>
      <c r="M131" s="143"/>
      <c r="T131" s="54"/>
      <c r="AT131" s="15" t="s">
        <v>128</v>
      </c>
      <c r="AU131" s="15" t="s">
        <v>82</v>
      </c>
    </row>
    <row r="132" spans="2:63" s="11" customFormat="1" ht="22.8" customHeight="1">
      <c r="B132" s="114"/>
      <c r="D132" s="115" t="s">
        <v>74</v>
      </c>
      <c r="E132" s="124" t="s">
        <v>130</v>
      </c>
      <c r="F132" s="124" t="s">
        <v>131</v>
      </c>
      <c r="I132" s="117"/>
      <c r="J132" s="125">
        <f>BK132</f>
        <v>0</v>
      </c>
      <c r="L132" s="114"/>
      <c r="M132" s="119"/>
      <c r="P132" s="120">
        <f>SUM(P133:P134)</f>
        <v>0</v>
      </c>
      <c r="R132" s="120">
        <f>SUM(R133:R134)</f>
        <v>4.1160000000000005</v>
      </c>
      <c r="T132" s="121">
        <f>SUM(T133:T134)</f>
        <v>0</v>
      </c>
      <c r="AR132" s="115" t="s">
        <v>80</v>
      </c>
      <c r="AT132" s="122" t="s">
        <v>74</v>
      </c>
      <c r="AU132" s="122" t="s">
        <v>80</v>
      </c>
      <c r="AY132" s="115" t="s">
        <v>118</v>
      </c>
      <c r="BK132" s="123">
        <f>SUM(BK133:BK134)</f>
        <v>0</v>
      </c>
    </row>
    <row r="133" spans="2:65" s="1" customFormat="1" ht="37.8" customHeight="1">
      <c r="B133" s="30"/>
      <c r="C133" s="126" t="s">
        <v>82</v>
      </c>
      <c r="D133" s="126" t="s">
        <v>121</v>
      </c>
      <c r="E133" s="127" t="s">
        <v>132</v>
      </c>
      <c r="F133" s="128" t="s">
        <v>133</v>
      </c>
      <c r="G133" s="129" t="s">
        <v>134</v>
      </c>
      <c r="H133" s="130">
        <v>84</v>
      </c>
      <c r="I133" s="131"/>
      <c r="J133" s="132">
        <f>ROUND(I133*H133,2)</f>
        <v>0</v>
      </c>
      <c r="K133" s="133"/>
      <c r="L133" s="30"/>
      <c r="M133" s="134" t="s">
        <v>1</v>
      </c>
      <c r="N133" s="135" t="s">
        <v>40</v>
      </c>
      <c r="P133" s="136">
        <f>O133*H133</f>
        <v>0</v>
      </c>
      <c r="Q133" s="136">
        <v>0.049</v>
      </c>
      <c r="R133" s="136">
        <f>Q133*H133</f>
        <v>4.1160000000000005</v>
      </c>
      <c r="S133" s="136">
        <v>0</v>
      </c>
      <c r="T133" s="137">
        <f>S133*H133</f>
        <v>0</v>
      </c>
      <c r="AR133" s="138" t="s">
        <v>125</v>
      </c>
      <c r="AT133" s="138" t="s">
        <v>121</v>
      </c>
      <c r="AU133" s="138" t="s">
        <v>82</v>
      </c>
      <c r="AY133" s="15" t="s">
        <v>118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5" t="s">
        <v>80</v>
      </c>
      <c r="BK133" s="139">
        <f>ROUND(I133*H133,2)</f>
        <v>0</v>
      </c>
      <c r="BL133" s="15" t="s">
        <v>125</v>
      </c>
      <c r="BM133" s="138" t="s">
        <v>135</v>
      </c>
    </row>
    <row r="134" spans="2:47" s="1" customFormat="1" ht="28.8">
      <c r="B134" s="30"/>
      <c r="D134" s="140" t="s">
        <v>127</v>
      </c>
      <c r="F134" s="141" t="s">
        <v>133</v>
      </c>
      <c r="I134" s="142"/>
      <c r="L134" s="30"/>
      <c r="M134" s="143"/>
      <c r="T134" s="54"/>
      <c r="AT134" s="15" t="s">
        <v>127</v>
      </c>
      <c r="AU134" s="15" t="s">
        <v>82</v>
      </c>
    </row>
    <row r="135" spans="2:63" s="11" customFormat="1" ht="22.8" customHeight="1">
      <c r="B135" s="114"/>
      <c r="D135" s="115" t="s">
        <v>74</v>
      </c>
      <c r="E135" s="124" t="s">
        <v>136</v>
      </c>
      <c r="F135" s="124" t="s">
        <v>137</v>
      </c>
      <c r="I135" s="117"/>
      <c r="J135" s="125">
        <f>BK135</f>
        <v>0</v>
      </c>
      <c r="L135" s="114"/>
      <c r="M135" s="119"/>
      <c r="P135" s="120">
        <f>SUM(P136:P153)</f>
        <v>0</v>
      </c>
      <c r="R135" s="120">
        <f>SUM(R136:R153)</f>
        <v>0</v>
      </c>
      <c r="T135" s="121">
        <f>SUM(T136:T153)</f>
        <v>14.56</v>
      </c>
      <c r="AR135" s="115" t="s">
        <v>80</v>
      </c>
      <c r="AT135" s="122" t="s">
        <v>74</v>
      </c>
      <c r="AU135" s="122" t="s">
        <v>80</v>
      </c>
      <c r="AY135" s="115" t="s">
        <v>118</v>
      </c>
      <c r="BK135" s="123">
        <f>SUM(BK136:BK153)</f>
        <v>0</v>
      </c>
    </row>
    <row r="136" spans="2:65" s="1" customFormat="1" ht="24.15" customHeight="1">
      <c r="B136" s="30"/>
      <c r="C136" s="126" t="s">
        <v>119</v>
      </c>
      <c r="D136" s="126" t="s">
        <v>121</v>
      </c>
      <c r="E136" s="127" t="s">
        <v>138</v>
      </c>
      <c r="F136" s="128" t="s">
        <v>139</v>
      </c>
      <c r="G136" s="129" t="s">
        <v>140</v>
      </c>
      <c r="H136" s="130">
        <v>9.1</v>
      </c>
      <c r="I136" s="131"/>
      <c r="J136" s="132">
        <f>ROUND(I136*H136,2)</f>
        <v>0</v>
      </c>
      <c r="K136" s="133"/>
      <c r="L136" s="30"/>
      <c r="M136" s="134" t="s">
        <v>1</v>
      </c>
      <c r="N136" s="135" t="s">
        <v>40</v>
      </c>
      <c r="P136" s="136">
        <f>O136*H136</f>
        <v>0</v>
      </c>
      <c r="Q136" s="136">
        <v>0</v>
      </c>
      <c r="R136" s="136">
        <f>Q136*H136</f>
        <v>0</v>
      </c>
      <c r="S136" s="136">
        <v>1.6</v>
      </c>
      <c r="T136" s="137">
        <f>S136*H136</f>
        <v>14.56</v>
      </c>
      <c r="AR136" s="138" t="s">
        <v>125</v>
      </c>
      <c r="AT136" s="138" t="s">
        <v>121</v>
      </c>
      <c r="AU136" s="138" t="s">
        <v>82</v>
      </c>
      <c r="AY136" s="15" t="s">
        <v>118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5" t="s">
        <v>80</v>
      </c>
      <c r="BK136" s="139">
        <f>ROUND(I136*H136,2)</f>
        <v>0</v>
      </c>
      <c r="BL136" s="15" t="s">
        <v>125</v>
      </c>
      <c r="BM136" s="138" t="s">
        <v>141</v>
      </c>
    </row>
    <row r="137" spans="2:47" s="1" customFormat="1" ht="12">
      <c r="B137" s="30"/>
      <c r="D137" s="140" t="s">
        <v>127</v>
      </c>
      <c r="F137" s="141" t="s">
        <v>142</v>
      </c>
      <c r="I137" s="142"/>
      <c r="L137" s="30"/>
      <c r="M137" s="143"/>
      <c r="T137" s="54"/>
      <c r="AT137" s="15" t="s">
        <v>127</v>
      </c>
      <c r="AU137" s="15" t="s">
        <v>82</v>
      </c>
    </row>
    <row r="138" spans="2:51" s="12" customFormat="1" ht="12">
      <c r="B138" s="145"/>
      <c r="D138" s="140" t="s">
        <v>143</v>
      </c>
      <c r="E138" s="146" t="s">
        <v>1</v>
      </c>
      <c r="F138" s="147" t="s">
        <v>144</v>
      </c>
      <c r="H138" s="148">
        <v>9.1</v>
      </c>
      <c r="I138" s="149"/>
      <c r="L138" s="145"/>
      <c r="M138" s="150"/>
      <c r="T138" s="151"/>
      <c r="AT138" s="146" t="s">
        <v>143</v>
      </c>
      <c r="AU138" s="146" t="s">
        <v>82</v>
      </c>
      <c r="AV138" s="12" t="s">
        <v>82</v>
      </c>
      <c r="AW138" s="12" t="s">
        <v>31</v>
      </c>
      <c r="AX138" s="12" t="s">
        <v>80</v>
      </c>
      <c r="AY138" s="146" t="s">
        <v>118</v>
      </c>
    </row>
    <row r="139" spans="2:65" s="1" customFormat="1" ht="44.25" customHeight="1">
      <c r="B139" s="30"/>
      <c r="C139" s="126" t="s">
        <v>125</v>
      </c>
      <c r="D139" s="126" t="s">
        <v>121</v>
      </c>
      <c r="E139" s="127" t="s">
        <v>145</v>
      </c>
      <c r="F139" s="128" t="s">
        <v>146</v>
      </c>
      <c r="G139" s="129" t="s">
        <v>134</v>
      </c>
      <c r="H139" s="130">
        <v>37.5</v>
      </c>
      <c r="I139" s="131"/>
      <c r="J139" s="132">
        <f>ROUND(I139*H139,2)</f>
        <v>0</v>
      </c>
      <c r="K139" s="133"/>
      <c r="L139" s="30"/>
      <c r="M139" s="134" t="s">
        <v>1</v>
      </c>
      <c r="N139" s="135" t="s">
        <v>40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125</v>
      </c>
      <c r="AT139" s="138" t="s">
        <v>121</v>
      </c>
      <c r="AU139" s="138" t="s">
        <v>82</v>
      </c>
      <c r="AY139" s="15" t="s">
        <v>118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5" t="s">
        <v>80</v>
      </c>
      <c r="BK139" s="139">
        <f>ROUND(I139*H139,2)</f>
        <v>0</v>
      </c>
      <c r="BL139" s="15" t="s">
        <v>125</v>
      </c>
      <c r="BM139" s="138" t="s">
        <v>147</v>
      </c>
    </row>
    <row r="140" spans="2:47" s="1" customFormat="1" ht="28.8">
      <c r="B140" s="30"/>
      <c r="D140" s="140" t="s">
        <v>127</v>
      </c>
      <c r="F140" s="141" t="s">
        <v>148</v>
      </c>
      <c r="I140" s="142"/>
      <c r="L140" s="30"/>
      <c r="M140" s="143"/>
      <c r="T140" s="54"/>
      <c r="AT140" s="15" t="s">
        <v>127</v>
      </c>
      <c r="AU140" s="15" t="s">
        <v>82</v>
      </c>
    </row>
    <row r="141" spans="2:47" s="1" customFormat="1" ht="28.8">
      <c r="B141" s="30"/>
      <c r="D141" s="140" t="s">
        <v>128</v>
      </c>
      <c r="F141" s="144" t="s">
        <v>149</v>
      </c>
      <c r="I141" s="142"/>
      <c r="L141" s="30"/>
      <c r="M141" s="143"/>
      <c r="T141" s="54"/>
      <c r="AT141" s="15" t="s">
        <v>128</v>
      </c>
      <c r="AU141" s="15" t="s">
        <v>82</v>
      </c>
    </row>
    <row r="142" spans="2:51" s="12" customFormat="1" ht="12">
      <c r="B142" s="145"/>
      <c r="D142" s="140" t="s">
        <v>143</v>
      </c>
      <c r="E142" s="146" t="s">
        <v>1</v>
      </c>
      <c r="F142" s="147" t="s">
        <v>150</v>
      </c>
      <c r="H142" s="148">
        <v>37.5</v>
      </c>
      <c r="I142" s="149"/>
      <c r="L142" s="145"/>
      <c r="M142" s="150"/>
      <c r="T142" s="151"/>
      <c r="AT142" s="146" t="s">
        <v>143</v>
      </c>
      <c r="AU142" s="146" t="s">
        <v>82</v>
      </c>
      <c r="AV142" s="12" t="s">
        <v>82</v>
      </c>
      <c r="AW142" s="12" t="s">
        <v>31</v>
      </c>
      <c r="AX142" s="12" t="s">
        <v>80</v>
      </c>
      <c r="AY142" s="146" t="s">
        <v>118</v>
      </c>
    </row>
    <row r="143" spans="2:65" s="1" customFormat="1" ht="37.8" customHeight="1">
      <c r="B143" s="30"/>
      <c r="C143" s="126" t="s">
        <v>151</v>
      </c>
      <c r="D143" s="126" t="s">
        <v>121</v>
      </c>
      <c r="E143" s="127" t="s">
        <v>152</v>
      </c>
      <c r="F143" s="128" t="s">
        <v>153</v>
      </c>
      <c r="G143" s="129" t="s">
        <v>134</v>
      </c>
      <c r="H143" s="130">
        <v>2250</v>
      </c>
      <c r="I143" s="131"/>
      <c r="J143" s="132">
        <f>ROUND(I143*H143,2)</f>
        <v>0</v>
      </c>
      <c r="K143" s="133"/>
      <c r="L143" s="30"/>
      <c r="M143" s="134" t="s">
        <v>1</v>
      </c>
      <c r="N143" s="135" t="s">
        <v>40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125</v>
      </c>
      <c r="AT143" s="138" t="s">
        <v>121</v>
      </c>
      <c r="AU143" s="138" t="s">
        <v>82</v>
      </c>
      <c r="AY143" s="15" t="s">
        <v>118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5" t="s">
        <v>80</v>
      </c>
      <c r="BK143" s="139">
        <f>ROUND(I143*H143,2)</f>
        <v>0</v>
      </c>
      <c r="BL143" s="15" t="s">
        <v>125</v>
      </c>
      <c r="BM143" s="138" t="s">
        <v>154</v>
      </c>
    </row>
    <row r="144" spans="2:47" s="1" customFormat="1" ht="28.8">
      <c r="B144" s="30"/>
      <c r="D144" s="140" t="s">
        <v>127</v>
      </c>
      <c r="F144" s="141" t="s">
        <v>155</v>
      </c>
      <c r="I144" s="142"/>
      <c r="L144" s="30"/>
      <c r="M144" s="143"/>
      <c r="T144" s="54"/>
      <c r="AT144" s="15" t="s">
        <v>127</v>
      </c>
      <c r="AU144" s="15" t="s">
        <v>82</v>
      </c>
    </row>
    <row r="145" spans="2:51" s="12" customFormat="1" ht="12">
      <c r="B145" s="145"/>
      <c r="D145" s="140" t="s">
        <v>143</v>
      </c>
      <c r="E145" s="146" t="s">
        <v>1</v>
      </c>
      <c r="F145" s="147" t="s">
        <v>156</v>
      </c>
      <c r="H145" s="148">
        <v>2250</v>
      </c>
      <c r="I145" s="149"/>
      <c r="L145" s="145"/>
      <c r="M145" s="150"/>
      <c r="T145" s="151"/>
      <c r="AT145" s="146" t="s">
        <v>143</v>
      </c>
      <c r="AU145" s="146" t="s">
        <v>82</v>
      </c>
      <c r="AV145" s="12" t="s">
        <v>82</v>
      </c>
      <c r="AW145" s="12" t="s">
        <v>31</v>
      </c>
      <c r="AX145" s="12" t="s">
        <v>80</v>
      </c>
      <c r="AY145" s="146" t="s">
        <v>118</v>
      </c>
    </row>
    <row r="146" spans="2:65" s="1" customFormat="1" ht="44.25" customHeight="1">
      <c r="B146" s="30"/>
      <c r="C146" s="126" t="s">
        <v>130</v>
      </c>
      <c r="D146" s="126" t="s">
        <v>121</v>
      </c>
      <c r="E146" s="127" t="s">
        <v>157</v>
      </c>
      <c r="F146" s="128" t="s">
        <v>158</v>
      </c>
      <c r="G146" s="129" t="s">
        <v>159</v>
      </c>
      <c r="H146" s="130">
        <v>2</v>
      </c>
      <c r="I146" s="131"/>
      <c r="J146" s="132">
        <f>ROUND(I146*H146,2)</f>
        <v>0</v>
      </c>
      <c r="K146" s="133"/>
      <c r="L146" s="30"/>
      <c r="M146" s="134" t="s">
        <v>1</v>
      </c>
      <c r="N146" s="135" t="s">
        <v>40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125</v>
      </c>
      <c r="AT146" s="138" t="s">
        <v>121</v>
      </c>
      <c r="AU146" s="138" t="s">
        <v>82</v>
      </c>
      <c r="AY146" s="15" t="s">
        <v>118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5" t="s">
        <v>80</v>
      </c>
      <c r="BK146" s="139">
        <f>ROUND(I146*H146,2)</f>
        <v>0</v>
      </c>
      <c r="BL146" s="15" t="s">
        <v>125</v>
      </c>
      <c r="BM146" s="138" t="s">
        <v>160</v>
      </c>
    </row>
    <row r="147" spans="2:47" s="1" customFormat="1" ht="38.4">
      <c r="B147" s="30"/>
      <c r="D147" s="140" t="s">
        <v>127</v>
      </c>
      <c r="F147" s="141" t="s">
        <v>161</v>
      </c>
      <c r="I147" s="142"/>
      <c r="L147" s="30"/>
      <c r="M147" s="143"/>
      <c r="T147" s="54"/>
      <c r="AT147" s="15" t="s">
        <v>127</v>
      </c>
      <c r="AU147" s="15" t="s">
        <v>82</v>
      </c>
    </row>
    <row r="148" spans="2:65" s="1" customFormat="1" ht="33" customHeight="1">
      <c r="B148" s="30"/>
      <c r="C148" s="126" t="s">
        <v>162</v>
      </c>
      <c r="D148" s="126" t="s">
        <v>121</v>
      </c>
      <c r="E148" s="127" t="s">
        <v>163</v>
      </c>
      <c r="F148" s="128" t="s">
        <v>164</v>
      </c>
      <c r="G148" s="129" t="s">
        <v>134</v>
      </c>
      <c r="H148" s="130">
        <v>37.5</v>
      </c>
      <c r="I148" s="131"/>
      <c r="J148" s="132">
        <f>ROUND(I148*H148,2)</f>
        <v>0</v>
      </c>
      <c r="K148" s="133"/>
      <c r="L148" s="30"/>
      <c r="M148" s="134" t="s">
        <v>1</v>
      </c>
      <c r="N148" s="135" t="s">
        <v>40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125</v>
      </c>
      <c r="AT148" s="138" t="s">
        <v>121</v>
      </c>
      <c r="AU148" s="138" t="s">
        <v>82</v>
      </c>
      <c r="AY148" s="15" t="s">
        <v>118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5" t="s">
        <v>80</v>
      </c>
      <c r="BK148" s="139">
        <f>ROUND(I148*H148,2)</f>
        <v>0</v>
      </c>
      <c r="BL148" s="15" t="s">
        <v>125</v>
      </c>
      <c r="BM148" s="138" t="s">
        <v>165</v>
      </c>
    </row>
    <row r="149" spans="2:47" s="1" customFormat="1" ht="28.8">
      <c r="B149" s="30"/>
      <c r="D149" s="140" t="s">
        <v>127</v>
      </c>
      <c r="F149" s="141" t="s">
        <v>166</v>
      </c>
      <c r="I149" s="142"/>
      <c r="L149" s="30"/>
      <c r="M149" s="143"/>
      <c r="T149" s="54"/>
      <c r="AT149" s="15" t="s">
        <v>127</v>
      </c>
      <c r="AU149" s="15" t="s">
        <v>82</v>
      </c>
    </row>
    <row r="150" spans="2:65" s="1" customFormat="1" ht="24.15" customHeight="1">
      <c r="B150" s="30"/>
      <c r="C150" s="126" t="s">
        <v>167</v>
      </c>
      <c r="D150" s="126" t="s">
        <v>121</v>
      </c>
      <c r="E150" s="127" t="s">
        <v>168</v>
      </c>
      <c r="F150" s="128" t="s">
        <v>169</v>
      </c>
      <c r="G150" s="129" t="s">
        <v>134</v>
      </c>
      <c r="H150" s="130">
        <v>37.5</v>
      </c>
      <c r="I150" s="131"/>
      <c r="J150" s="132">
        <f>ROUND(I150*H150,2)</f>
        <v>0</v>
      </c>
      <c r="K150" s="133"/>
      <c r="L150" s="30"/>
      <c r="M150" s="134" t="s">
        <v>1</v>
      </c>
      <c r="N150" s="135" t="s">
        <v>40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125</v>
      </c>
      <c r="AT150" s="138" t="s">
        <v>121</v>
      </c>
      <c r="AU150" s="138" t="s">
        <v>82</v>
      </c>
      <c r="AY150" s="15" t="s">
        <v>118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5" t="s">
        <v>80</v>
      </c>
      <c r="BK150" s="139">
        <f>ROUND(I150*H150,2)</f>
        <v>0</v>
      </c>
      <c r="BL150" s="15" t="s">
        <v>125</v>
      </c>
      <c r="BM150" s="138" t="s">
        <v>170</v>
      </c>
    </row>
    <row r="151" spans="2:47" s="1" customFormat="1" ht="19.2">
      <c r="B151" s="30"/>
      <c r="D151" s="140" t="s">
        <v>127</v>
      </c>
      <c r="F151" s="141" t="s">
        <v>171</v>
      </c>
      <c r="I151" s="142"/>
      <c r="L151" s="30"/>
      <c r="M151" s="143"/>
      <c r="T151" s="54"/>
      <c r="AT151" s="15" t="s">
        <v>127</v>
      </c>
      <c r="AU151" s="15" t="s">
        <v>82</v>
      </c>
    </row>
    <row r="152" spans="2:65" s="1" customFormat="1" ht="24.15" customHeight="1">
      <c r="B152" s="30"/>
      <c r="C152" s="126" t="s">
        <v>136</v>
      </c>
      <c r="D152" s="126" t="s">
        <v>121</v>
      </c>
      <c r="E152" s="127" t="s">
        <v>172</v>
      </c>
      <c r="F152" s="128" t="s">
        <v>173</v>
      </c>
      <c r="G152" s="129" t="s">
        <v>134</v>
      </c>
      <c r="H152" s="130">
        <v>37.5</v>
      </c>
      <c r="I152" s="131"/>
      <c r="J152" s="132">
        <f>ROUND(I152*H152,2)</f>
        <v>0</v>
      </c>
      <c r="K152" s="133"/>
      <c r="L152" s="30"/>
      <c r="M152" s="134" t="s">
        <v>1</v>
      </c>
      <c r="N152" s="135" t="s">
        <v>40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125</v>
      </c>
      <c r="AT152" s="138" t="s">
        <v>121</v>
      </c>
      <c r="AU152" s="138" t="s">
        <v>82</v>
      </c>
      <c r="AY152" s="15" t="s">
        <v>118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5" t="s">
        <v>80</v>
      </c>
      <c r="BK152" s="139">
        <f>ROUND(I152*H152,2)</f>
        <v>0</v>
      </c>
      <c r="BL152" s="15" t="s">
        <v>125</v>
      </c>
      <c r="BM152" s="138" t="s">
        <v>174</v>
      </c>
    </row>
    <row r="153" spans="2:47" s="1" customFormat="1" ht="28.8">
      <c r="B153" s="30"/>
      <c r="D153" s="140" t="s">
        <v>127</v>
      </c>
      <c r="F153" s="141" t="s">
        <v>175</v>
      </c>
      <c r="I153" s="142"/>
      <c r="L153" s="30"/>
      <c r="M153" s="143"/>
      <c r="T153" s="54"/>
      <c r="AT153" s="15" t="s">
        <v>127</v>
      </c>
      <c r="AU153" s="15" t="s">
        <v>82</v>
      </c>
    </row>
    <row r="154" spans="2:63" s="11" customFormat="1" ht="22.8" customHeight="1">
      <c r="B154" s="114"/>
      <c r="D154" s="115" t="s">
        <v>74</v>
      </c>
      <c r="E154" s="124" t="s">
        <v>176</v>
      </c>
      <c r="F154" s="124" t="s">
        <v>177</v>
      </c>
      <c r="I154" s="117"/>
      <c r="J154" s="125">
        <f>BK154</f>
        <v>0</v>
      </c>
      <c r="L154" s="114"/>
      <c r="M154" s="119"/>
      <c r="P154" s="120">
        <f>SUM(P155:P166)</f>
        <v>0</v>
      </c>
      <c r="R154" s="120">
        <f>SUM(R155:R166)</f>
        <v>0</v>
      </c>
      <c r="T154" s="121">
        <f>SUM(T155:T166)</f>
        <v>0</v>
      </c>
      <c r="AR154" s="115" t="s">
        <v>80</v>
      </c>
      <c r="AT154" s="122" t="s">
        <v>74</v>
      </c>
      <c r="AU154" s="122" t="s">
        <v>80</v>
      </c>
      <c r="AY154" s="115" t="s">
        <v>118</v>
      </c>
      <c r="BK154" s="123">
        <f>SUM(BK155:BK166)</f>
        <v>0</v>
      </c>
    </row>
    <row r="155" spans="2:65" s="1" customFormat="1" ht="33" customHeight="1">
      <c r="B155" s="30"/>
      <c r="C155" s="126" t="s">
        <v>178</v>
      </c>
      <c r="D155" s="126" t="s">
        <v>121</v>
      </c>
      <c r="E155" s="127" t="s">
        <v>179</v>
      </c>
      <c r="F155" s="128" t="s">
        <v>180</v>
      </c>
      <c r="G155" s="129" t="s">
        <v>181</v>
      </c>
      <c r="H155" s="130">
        <v>16.383</v>
      </c>
      <c r="I155" s="131"/>
      <c r="J155" s="132">
        <f>ROUND(I155*H155,2)</f>
        <v>0</v>
      </c>
      <c r="K155" s="133"/>
      <c r="L155" s="30"/>
      <c r="M155" s="134" t="s">
        <v>1</v>
      </c>
      <c r="N155" s="135" t="s">
        <v>40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125</v>
      </c>
      <c r="AT155" s="138" t="s">
        <v>121</v>
      </c>
      <c r="AU155" s="138" t="s">
        <v>82</v>
      </c>
      <c r="AY155" s="15" t="s">
        <v>118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5" t="s">
        <v>80</v>
      </c>
      <c r="BK155" s="139">
        <f>ROUND(I155*H155,2)</f>
        <v>0</v>
      </c>
      <c r="BL155" s="15" t="s">
        <v>125</v>
      </c>
      <c r="BM155" s="138" t="s">
        <v>182</v>
      </c>
    </row>
    <row r="156" spans="2:47" s="1" customFormat="1" ht="28.8">
      <c r="B156" s="30"/>
      <c r="D156" s="140" t="s">
        <v>127</v>
      </c>
      <c r="F156" s="141" t="s">
        <v>183</v>
      </c>
      <c r="I156" s="142"/>
      <c r="L156" s="30"/>
      <c r="M156" s="143"/>
      <c r="T156" s="54"/>
      <c r="AT156" s="15" t="s">
        <v>127</v>
      </c>
      <c r="AU156" s="15" t="s">
        <v>82</v>
      </c>
    </row>
    <row r="157" spans="2:65" s="1" customFormat="1" ht="33" customHeight="1">
      <c r="B157" s="30"/>
      <c r="C157" s="126" t="s">
        <v>184</v>
      </c>
      <c r="D157" s="126" t="s">
        <v>121</v>
      </c>
      <c r="E157" s="127" t="s">
        <v>185</v>
      </c>
      <c r="F157" s="128" t="s">
        <v>186</v>
      </c>
      <c r="G157" s="129" t="s">
        <v>181</v>
      </c>
      <c r="H157" s="130">
        <v>81.915</v>
      </c>
      <c r="I157" s="131"/>
      <c r="J157" s="132">
        <f>ROUND(I157*H157,2)</f>
        <v>0</v>
      </c>
      <c r="K157" s="133"/>
      <c r="L157" s="30"/>
      <c r="M157" s="134" t="s">
        <v>1</v>
      </c>
      <c r="N157" s="135" t="s">
        <v>40</v>
      </c>
      <c r="P157" s="136">
        <f>O157*H157</f>
        <v>0</v>
      </c>
      <c r="Q157" s="136">
        <v>0</v>
      </c>
      <c r="R157" s="136">
        <f>Q157*H157</f>
        <v>0</v>
      </c>
      <c r="S157" s="136">
        <v>0</v>
      </c>
      <c r="T157" s="137">
        <f>S157*H157</f>
        <v>0</v>
      </c>
      <c r="AR157" s="138" t="s">
        <v>125</v>
      </c>
      <c r="AT157" s="138" t="s">
        <v>121</v>
      </c>
      <c r="AU157" s="138" t="s">
        <v>82</v>
      </c>
      <c r="AY157" s="15" t="s">
        <v>118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5" t="s">
        <v>80</v>
      </c>
      <c r="BK157" s="139">
        <f>ROUND(I157*H157,2)</f>
        <v>0</v>
      </c>
      <c r="BL157" s="15" t="s">
        <v>125</v>
      </c>
      <c r="BM157" s="138" t="s">
        <v>187</v>
      </c>
    </row>
    <row r="158" spans="2:47" s="1" customFormat="1" ht="38.4">
      <c r="B158" s="30"/>
      <c r="D158" s="140" t="s">
        <v>127</v>
      </c>
      <c r="F158" s="141" t="s">
        <v>188</v>
      </c>
      <c r="I158" s="142"/>
      <c r="L158" s="30"/>
      <c r="M158" s="143"/>
      <c r="T158" s="54"/>
      <c r="AT158" s="15" t="s">
        <v>127</v>
      </c>
      <c r="AU158" s="15" t="s">
        <v>82</v>
      </c>
    </row>
    <row r="159" spans="2:51" s="12" customFormat="1" ht="12">
      <c r="B159" s="145"/>
      <c r="D159" s="140" t="s">
        <v>143</v>
      </c>
      <c r="F159" s="147" t="s">
        <v>189</v>
      </c>
      <c r="H159" s="148">
        <v>81.915</v>
      </c>
      <c r="I159" s="149"/>
      <c r="L159" s="145"/>
      <c r="M159" s="150"/>
      <c r="T159" s="151"/>
      <c r="AT159" s="146" t="s">
        <v>143</v>
      </c>
      <c r="AU159" s="146" t="s">
        <v>82</v>
      </c>
      <c r="AV159" s="12" t="s">
        <v>82</v>
      </c>
      <c r="AW159" s="12" t="s">
        <v>4</v>
      </c>
      <c r="AX159" s="12" t="s">
        <v>80</v>
      </c>
      <c r="AY159" s="146" t="s">
        <v>118</v>
      </c>
    </row>
    <row r="160" spans="2:65" s="1" customFormat="1" ht="24.15" customHeight="1">
      <c r="B160" s="30"/>
      <c r="C160" s="126" t="s">
        <v>190</v>
      </c>
      <c r="D160" s="126" t="s">
        <v>121</v>
      </c>
      <c r="E160" s="127" t="s">
        <v>191</v>
      </c>
      <c r="F160" s="128" t="s">
        <v>192</v>
      </c>
      <c r="G160" s="129" t="s">
        <v>181</v>
      </c>
      <c r="H160" s="130">
        <v>16.383</v>
      </c>
      <c r="I160" s="131"/>
      <c r="J160" s="132">
        <f>ROUND(I160*H160,2)</f>
        <v>0</v>
      </c>
      <c r="K160" s="133"/>
      <c r="L160" s="30"/>
      <c r="M160" s="134" t="s">
        <v>1</v>
      </c>
      <c r="N160" s="135" t="s">
        <v>40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125</v>
      </c>
      <c r="AT160" s="138" t="s">
        <v>121</v>
      </c>
      <c r="AU160" s="138" t="s">
        <v>82</v>
      </c>
      <c r="AY160" s="15" t="s">
        <v>118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5" t="s">
        <v>80</v>
      </c>
      <c r="BK160" s="139">
        <f>ROUND(I160*H160,2)</f>
        <v>0</v>
      </c>
      <c r="BL160" s="15" t="s">
        <v>125</v>
      </c>
      <c r="BM160" s="138" t="s">
        <v>193</v>
      </c>
    </row>
    <row r="161" spans="2:47" s="1" customFormat="1" ht="19.2">
      <c r="B161" s="30"/>
      <c r="D161" s="140" t="s">
        <v>127</v>
      </c>
      <c r="F161" s="141" t="s">
        <v>194</v>
      </c>
      <c r="I161" s="142"/>
      <c r="L161" s="30"/>
      <c r="M161" s="143"/>
      <c r="T161" s="54"/>
      <c r="AT161" s="15" t="s">
        <v>127</v>
      </c>
      <c r="AU161" s="15" t="s">
        <v>82</v>
      </c>
    </row>
    <row r="162" spans="2:65" s="1" customFormat="1" ht="24.15" customHeight="1">
      <c r="B162" s="30"/>
      <c r="C162" s="126" t="s">
        <v>195</v>
      </c>
      <c r="D162" s="126" t="s">
        <v>121</v>
      </c>
      <c r="E162" s="127" t="s">
        <v>196</v>
      </c>
      <c r="F162" s="128" t="s">
        <v>197</v>
      </c>
      <c r="G162" s="129" t="s">
        <v>181</v>
      </c>
      <c r="H162" s="130">
        <v>245.745</v>
      </c>
      <c r="I162" s="131"/>
      <c r="J162" s="132">
        <f>ROUND(I162*H162,2)</f>
        <v>0</v>
      </c>
      <c r="K162" s="133"/>
      <c r="L162" s="30"/>
      <c r="M162" s="134" t="s">
        <v>1</v>
      </c>
      <c r="N162" s="135" t="s">
        <v>40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125</v>
      </c>
      <c r="AT162" s="138" t="s">
        <v>121</v>
      </c>
      <c r="AU162" s="138" t="s">
        <v>82</v>
      </c>
      <c r="AY162" s="15" t="s">
        <v>118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5" t="s">
        <v>80</v>
      </c>
      <c r="BK162" s="139">
        <f>ROUND(I162*H162,2)</f>
        <v>0</v>
      </c>
      <c r="BL162" s="15" t="s">
        <v>125</v>
      </c>
      <c r="BM162" s="138" t="s">
        <v>198</v>
      </c>
    </row>
    <row r="163" spans="2:47" s="1" customFormat="1" ht="28.8">
      <c r="B163" s="30"/>
      <c r="D163" s="140" t="s">
        <v>127</v>
      </c>
      <c r="F163" s="141" t="s">
        <v>199</v>
      </c>
      <c r="I163" s="142"/>
      <c r="L163" s="30"/>
      <c r="M163" s="143"/>
      <c r="T163" s="54"/>
      <c r="AT163" s="15" t="s">
        <v>127</v>
      </c>
      <c r="AU163" s="15" t="s">
        <v>82</v>
      </c>
    </row>
    <row r="164" spans="2:51" s="12" customFormat="1" ht="12">
      <c r="B164" s="145"/>
      <c r="D164" s="140" t="s">
        <v>143</v>
      </c>
      <c r="F164" s="147" t="s">
        <v>200</v>
      </c>
      <c r="H164" s="148">
        <v>245.745</v>
      </c>
      <c r="I164" s="149"/>
      <c r="L164" s="145"/>
      <c r="M164" s="150"/>
      <c r="T164" s="151"/>
      <c r="AT164" s="146" t="s">
        <v>143</v>
      </c>
      <c r="AU164" s="146" t="s">
        <v>82</v>
      </c>
      <c r="AV164" s="12" t="s">
        <v>82</v>
      </c>
      <c r="AW164" s="12" t="s">
        <v>4</v>
      </c>
      <c r="AX164" s="12" t="s">
        <v>80</v>
      </c>
      <c r="AY164" s="146" t="s">
        <v>118</v>
      </c>
    </row>
    <row r="165" spans="2:65" s="1" customFormat="1" ht="33" customHeight="1">
      <c r="B165" s="30"/>
      <c r="C165" s="126" t="s">
        <v>201</v>
      </c>
      <c r="D165" s="126" t="s">
        <v>121</v>
      </c>
      <c r="E165" s="127" t="s">
        <v>202</v>
      </c>
      <c r="F165" s="128" t="s">
        <v>203</v>
      </c>
      <c r="G165" s="129" t="s">
        <v>181</v>
      </c>
      <c r="H165" s="130">
        <v>16.337</v>
      </c>
      <c r="I165" s="131"/>
      <c r="J165" s="132">
        <f>ROUND(I165*H165,2)</f>
        <v>0</v>
      </c>
      <c r="K165" s="133"/>
      <c r="L165" s="30"/>
      <c r="M165" s="134" t="s">
        <v>1</v>
      </c>
      <c r="N165" s="135" t="s">
        <v>40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125</v>
      </c>
      <c r="AT165" s="138" t="s">
        <v>121</v>
      </c>
      <c r="AU165" s="138" t="s">
        <v>82</v>
      </c>
      <c r="AY165" s="15" t="s">
        <v>118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5" t="s">
        <v>80</v>
      </c>
      <c r="BK165" s="139">
        <f>ROUND(I165*H165,2)</f>
        <v>0</v>
      </c>
      <c r="BL165" s="15" t="s">
        <v>125</v>
      </c>
      <c r="BM165" s="138" t="s">
        <v>204</v>
      </c>
    </row>
    <row r="166" spans="2:47" s="1" customFormat="1" ht="28.8">
      <c r="B166" s="30"/>
      <c r="D166" s="140" t="s">
        <v>127</v>
      </c>
      <c r="F166" s="141" t="s">
        <v>205</v>
      </c>
      <c r="I166" s="142"/>
      <c r="L166" s="30"/>
      <c r="M166" s="143"/>
      <c r="T166" s="54"/>
      <c r="AT166" s="15" t="s">
        <v>127</v>
      </c>
      <c r="AU166" s="15" t="s">
        <v>82</v>
      </c>
    </row>
    <row r="167" spans="2:63" s="11" customFormat="1" ht="22.8" customHeight="1">
      <c r="B167" s="114"/>
      <c r="D167" s="115" t="s">
        <v>74</v>
      </c>
      <c r="E167" s="124" t="s">
        <v>206</v>
      </c>
      <c r="F167" s="124" t="s">
        <v>207</v>
      </c>
      <c r="I167" s="117"/>
      <c r="J167" s="125">
        <f>BK167</f>
        <v>0</v>
      </c>
      <c r="L167" s="114"/>
      <c r="M167" s="119"/>
      <c r="P167" s="120">
        <f>SUM(P168:P176)</f>
        <v>0</v>
      </c>
      <c r="R167" s="120">
        <f>SUM(R168:R176)</f>
        <v>0</v>
      </c>
      <c r="T167" s="121">
        <f>SUM(T168:T176)</f>
        <v>0</v>
      </c>
      <c r="AR167" s="115" t="s">
        <v>80</v>
      </c>
      <c r="AT167" s="122" t="s">
        <v>74</v>
      </c>
      <c r="AU167" s="122" t="s">
        <v>80</v>
      </c>
      <c r="AY167" s="115" t="s">
        <v>118</v>
      </c>
      <c r="BK167" s="123">
        <f>SUM(BK168:BK176)</f>
        <v>0</v>
      </c>
    </row>
    <row r="168" spans="2:65" s="1" customFormat="1" ht="21.75" customHeight="1">
      <c r="B168" s="30"/>
      <c r="C168" s="126" t="s">
        <v>8</v>
      </c>
      <c r="D168" s="126" t="s">
        <v>121</v>
      </c>
      <c r="E168" s="127" t="s">
        <v>208</v>
      </c>
      <c r="F168" s="128" t="s">
        <v>209</v>
      </c>
      <c r="G168" s="129" t="s">
        <v>181</v>
      </c>
      <c r="H168" s="130">
        <v>7.199</v>
      </c>
      <c r="I168" s="131"/>
      <c r="J168" s="132">
        <f>ROUND(I168*H168,2)</f>
        <v>0</v>
      </c>
      <c r="K168" s="133"/>
      <c r="L168" s="30"/>
      <c r="M168" s="134" t="s">
        <v>1</v>
      </c>
      <c r="N168" s="135" t="s">
        <v>40</v>
      </c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125</v>
      </c>
      <c r="AT168" s="138" t="s">
        <v>121</v>
      </c>
      <c r="AU168" s="138" t="s">
        <v>82</v>
      </c>
      <c r="AY168" s="15" t="s">
        <v>118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5" t="s">
        <v>80</v>
      </c>
      <c r="BK168" s="139">
        <f>ROUND(I168*H168,2)</f>
        <v>0</v>
      </c>
      <c r="BL168" s="15" t="s">
        <v>125</v>
      </c>
      <c r="BM168" s="138" t="s">
        <v>210</v>
      </c>
    </row>
    <row r="169" spans="2:47" s="1" customFormat="1" ht="38.4">
      <c r="B169" s="30"/>
      <c r="D169" s="140" t="s">
        <v>127</v>
      </c>
      <c r="F169" s="141" t="s">
        <v>211</v>
      </c>
      <c r="I169" s="142"/>
      <c r="L169" s="30"/>
      <c r="M169" s="143"/>
      <c r="T169" s="54"/>
      <c r="AT169" s="15" t="s">
        <v>127</v>
      </c>
      <c r="AU169" s="15" t="s">
        <v>82</v>
      </c>
    </row>
    <row r="170" spans="2:65" s="1" customFormat="1" ht="24.15" customHeight="1">
      <c r="B170" s="30"/>
      <c r="C170" s="126" t="s">
        <v>212</v>
      </c>
      <c r="D170" s="126" t="s">
        <v>121</v>
      </c>
      <c r="E170" s="127" t="s">
        <v>213</v>
      </c>
      <c r="F170" s="128" t="s">
        <v>214</v>
      </c>
      <c r="G170" s="129" t="s">
        <v>181</v>
      </c>
      <c r="H170" s="130">
        <v>7.199</v>
      </c>
      <c r="I170" s="131"/>
      <c r="J170" s="132">
        <f>ROUND(I170*H170,2)</f>
        <v>0</v>
      </c>
      <c r="K170" s="133"/>
      <c r="L170" s="30"/>
      <c r="M170" s="134" t="s">
        <v>1</v>
      </c>
      <c r="N170" s="135" t="s">
        <v>40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125</v>
      </c>
      <c r="AT170" s="138" t="s">
        <v>121</v>
      </c>
      <c r="AU170" s="138" t="s">
        <v>82</v>
      </c>
      <c r="AY170" s="15" t="s">
        <v>118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5" t="s">
        <v>80</v>
      </c>
      <c r="BK170" s="139">
        <f>ROUND(I170*H170,2)</f>
        <v>0</v>
      </c>
      <c r="BL170" s="15" t="s">
        <v>125</v>
      </c>
      <c r="BM170" s="138" t="s">
        <v>215</v>
      </c>
    </row>
    <row r="171" spans="2:47" s="1" customFormat="1" ht="38.4">
      <c r="B171" s="30"/>
      <c r="D171" s="140" t="s">
        <v>127</v>
      </c>
      <c r="F171" s="141" t="s">
        <v>216</v>
      </c>
      <c r="I171" s="142"/>
      <c r="L171" s="30"/>
      <c r="M171" s="143"/>
      <c r="T171" s="54"/>
      <c r="AT171" s="15" t="s">
        <v>127</v>
      </c>
      <c r="AU171" s="15" t="s">
        <v>82</v>
      </c>
    </row>
    <row r="172" spans="2:65" s="1" customFormat="1" ht="33" customHeight="1">
      <c r="B172" s="30"/>
      <c r="C172" s="126" t="s">
        <v>217</v>
      </c>
      <c r="D172" s="126" t="s">
        <v>121</v>
      </c>
      <c r="E172" s="127" t="s">
        <v>218</v>
      </c>
      <c r="F172" s="128" t="s">
        <v>219</v>
      </c>
      <c r="G172" s="129" t="s">
        <v>181</v>
      </c>
      <c r="H172" s="130">
        <v>7.199</v>
      </c>
      <c r="I172" s="131"/>
      <c r="J172" s="132">
        <f>ROUND(I172*H172,2)</f>
        <v>0</v>
      </c>
      <c r="K172" s="133"/>
      <c r="L172" s="30"/>
      <c r="M172" s="134" t="s">
        <v>1</v>
      </c>
      <c r="N172" s="135" t="s">
        <v>40</v>
      </c>
      <c r="P172" s="136">
        <f>O172*H172</f>
        <v>0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125</v>
      </c>
      <c r="AT172" s="138" t="s">
        <v>121</v>
      </c>
      <c r="AU172" s="138" t="s">
        <v>82</v>
      </c>
      <c r="AY172" s="15" t="s">
        <v>118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5" t="s">
        <v>80</v>
      </c>
      <c r="BK172" s="139">
        <f>ROUND(I172*H172,2)</f>
        <v>0</v>
      </c>
      <c r="BL172" s="15" t="s">
        <v>125</v>
      </c>
      <c r="BM172" s="138" t="s">
        <v>220</v>
      </c>
    </row>
    <row r="173" spans="2:47" s="1" customFormat="1" ht="38.4">
      <c r="B173" s="30"/>
      <c r="D173" s="140" t="s">
        <v>127</v>
      </c>
      <c r="F173" s="141" t="s">
        <v>221</v>
      </c>
      <c r="I173" s="142"/>
      <c r="L173" s="30"/>
      <c r="M173" s="143"/>
      <c r="T173" s="54"/>
      <c r="AT173" s="15" t="s">
        <v>127</v>
      </c>
      <c r="AU173" s="15" t="s">
        <v>82</v>
      </c>
    </row>
    <row r="174" spans="2:65" s="1" customFormat="1" ht="33" customHeight="1">
      <c r="B174" s="30"/>
      <c r="C174" s="126" t="s">
        <v>222</v>
      </c>
      <c r="D174" s="126" t="s">
        <v>121</v>
      </c>
      <c r="E174" s="127" t="s">
        <v>223</v>
      </c>
      <c r="F174" s="128" t="s">
        <v>224</v>
      </c>
      <c r="G174" s="129" t="s">
        <v>181</v>
      </c>
      <c r="H174" s="130">
        <v>14.398</v>
      </c>
      <c r="I174" s="131"/>
      <c r="J174" s="132">
        <f>ROUND(I174*H174,2)</f>
        <v>0</v>
      </c>
      <c r="K174" s="133"/>
      <c r="L174" s="30"/>
      <c r="M174" s="134" t="s">
        <v>1</v>
      </c>
      <c r="N174" s="135" t="s">
        <v>40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125</v>
      </c>
      <c r="AT174" s="138" t="s">
        <v>121</v>
      </c>
      <c r="AU174" s="138" t="s">
        <v>82</v>
      </c>
      <c r="AY174" s="15" t="s">
        <v>118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5" t="s">
        <v>80</v>
      </c>
      <c r="BK174" s="139">
        <f>ROUND(I174*H174,2)</f>
        <v>0</v>
      </c>
      <c r="BL174" s="15" t="s">
        <v>125</v>
      </c>
      <c r="BM174" s="138" t="s">
        <v>225</v>
      </c>
    </row>
    <row r="175" spans="2:47" s="1" customFormat="1" ht="48">
      <c r="B175" s="30"/>
      <c r="D175" s="140" t="s">
        <v>127</v>
      </c>
      <c r="F175" s="141" t="s">
        <v>226</v>
      </c>
      <c r="I175" s="142"/>
      <c r="L175" s="30"/>
      <c r="M175" s="143"/>
      <c r="T175" s="54"/>
      <c r="AT175" s="15" t="s">
        <v>127</v>
      </c>
      <c r="AU175" s="15" t="s">
        <v>82</v>
      </c>
    </row>
    <row r="176" spans="2:51" s="12" customFormat="1" ht="12">
      <c r="B176" s="145"/>
      <c r="D176" s="140" t="s">
        <v>143</v>
      </c>
      <c r="F176" s="147" t="s">
        <v>227</v>
      </c>
      <c r="H176" s="148">
        <v>14.398</v>
      </c>
      <c r="I176" s="149"/>
      <c r="L176" s="145"/>
      <c r="M176" s="150"/>
      <c r="T176" s="151"/>
      <c r="AT176" s="146" t="s">
        <v>143</v>
      </c>
      <c r="AU176" s="146" t="s">
        <v>82</v>
      </c>
      <c r="AV176" s="12" t="s">
        <v>82</v>
      </c>
      <c r="AW176" s="12" t="s">
        <v>4</v>
      </c>
      <c r="AX176" s="12" t="s">
        <v>80</v>
      </c>
      <c r="AY176" s="146" t="s">
        <v>118</v>
      </c>
    </row>
    <row r="177" spans="2:63" s="11" customFormat="1" ht="25.95" customHeight="1">
      <c r="B177" s="114"/>
      <c r="D177" s="115" t="s">
        <v>74</v>
      </c>
      <c r="E177" s="116" t="s">
        <v>228</v>
      </c>
      <c r="F177" s="116" t="s">
        <v>229</v>
      </c>
      <c r="I177" s="117"/>
      <c r="J177" s="118">
        <f>BK177</f>
        <v>0</v>
      </c>
      <c r="L177" s="114"/>
      <c r="M177" s="119"/>
      <c r="P177" s="120">
        <f>P178+P255+P262+P269</f>
        <v>0</v>
      </c>
      <c r="R177" s="120">
        <f>R178+R255+R262+R269</f>
        <v>3.539896370000001</v>
      </c>
      <c r="T177" s="121">
        <f>T178+T255+T262+T269</f>
        <v>1.8228900000000001</v>
      </c>
      <c r="AR177" s="115" t="s">
        <v>82</v>
      </c>
      <c r="AT177" s="122" t="s">
        <v>74</v>
      </c>
      <c r="AU177" s="122" t="s">
        <v>75</v>
      </c>
      <c r="AY177" s="115" t="s">
        <v>118</v>
      </c>
      <c r="BK177" s="123">
        <f>BK178+BK255+BK262+BK269</f>
        <v>0</v>
      </c>
    </row>
    <row r="178" spans="2:63" s="11" customFormat="1" ht="22.8" customHeight="1">
      <c r="B178" s="114"/>
      <c r="D178" s="115" t="s">
        <v>74</v>
      </c>
      <c r="E178" s="124" t="s">
        <v>230</v>
      </c>
      <c r="F178" s="124" t="s">
        <v>231</v>
      </c>
      <c r="I178" s="117"/>
      <c r="J178" s="125">
        <f>BK178</f>
        <v>0</v>
      </c>
      <c r="L178" s="114"/>
      <c r="M178" s="119"/>
      <c r="P178" s="120">
        <f>SUM(P179:P254)</f>
        <v>0</v>
      </c>
      <c r="R178" s="120">
        <f>SUM(R179:R254)</f>
        <v>3.529196370000001</v>
      </c>
      <c r="T178" s="121">
        <f>SUM(T179:T254)</f>
        <v>1.0913</v>
      </c>
      <c r="AR178" s="115" t="s">
        <v>82</v>
      </c>
      <c r="AT178" s="122" t="s">
        <v>74</v>
      </c>
      <c r="AU178" s="122" t="s">
        <v>80</v>
      </c>
      <c r="AY178" s="115" t="s">
        <v>118</v>
      </c>
      <c r="BK178" s="123">
        <f>SUM(BK179:BK254)</f>
        <v>0</v>
      </c>
    </row>
    <row r="179" spans="2:65" s="1" customFormat="1" ht="24.15" customHeight="1">
      <c r="B179" s="30"/>
      <c r="C179" s="126" t="s">
        <v>232</v>
      </c>
      <c r="D179" s="126" t="s">
        <v>121</v>
      </c>
      <c r="E179" s="127" t="s">
        <v>233</v>
      </c>
      <c r="F179" s="128" t="s">
        <v>234</v>
      </c>
      <c r="G179" s="129" t="s">
        <v>134</v>
      </c>
      <c r="H179" s="130">
        <v>280</v>
      </c>
      <c r="I179" s="131"/>
      <c r="J179" s="132">
        <f>ROUND(I179*H179,2)</f>
        <v>0</v>
      </c>
      <c r="K179" s="133"/>
      <c r="L179" s="30"/>
      <c r="M179" s="134" t="s">
        <v>1</v>
      </c>
      <c r="N179" s="135" t="s">
        <v>40</v>
      </c>
      <c r="P179" s="136">
        <f>O179*H179</f>
        <v>0</v>
      </c>
      <c r="Q179" s="136">
        <v>0</v>
      </c>
      <c r="R179" s="136">
        <f>Q179*H179</f>
        <v>0</v>
      </c>
      <c r="S179" s="136">
        <v>0.002</v>
      </c>
      <c r="T179" s="137">
        <f>S179*H179</f>
        <v>0.56</v>
      </c>
      <c r="AR179" s="138" t="s">
        <v>212</v>
      </c>
      <c r="AT179" s="138" t="s">
        <v>121</v>
      </c>
      <c r="AU179" s="138" t="s">
        <v>82</v>
      </c>
      <c r="AY179" s="15" t="s">
        <v>118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5" t="s">
        <v>80</v>
      </c>
      <c r="BK179" s="139">
        <f>ROUND(I179*H179,2)</f>
        <v>0</v>
      </c>
      <c r="BL179" s="15" t="s">
        <v>212</v>
      </c>
      <c r="BM179" s="138" t="s">
        <v>235</v>
      </c>
    </row>
    <row r="180" spans="2:47" s="1" customFormat="1" ht="19.2">
      <c r="B180" s="30"/>
      <c r="D180" s="140" t="s">
        <v>127</v>
      </c>
      <c r="F180" s="141" t="s">
        <v>234</v>
      </c>
      <c r="I180" s="142"/>
      <c r="L180" s="30"/>
      <c r="M180" s="143"/>
      <c r="T180" s="54"/>
      <c r="AT180" s="15" t="s">
        <v>127</v>
      </c>
      <c r="AU180" s="15" t="s">
        <v>82</v>
      </c>
    </row>
    <row r="181" spans="2:47" s="1" customFormat="1" ht="28.8">
      <c r="B181" s="30"/>
      <c r="D181" s="140" t="s">
        <v>128</v>
      </c>
      <c r="F181" s="144" t="s">
        <v>236</v>
      </c>
      <c r="I181" s="142"/>
      <c r="L181" s="30"/>
      <c r="M181" s="143"/>
      <c r="T181" s="54"/>
      <c r="AT181" s="15" t="s">
        <v>128</v>
      </c>
      <c r="AU181" s="15" t="s">
        <v>82</v>
      </c>
    </row>
    <row r="182" spans="2:65" s="1" customFormat="1" ht="24.15" customHeight="1">
      <c r="B182" s="30"/>
      <c r="C182" s="126" t="s">
        <v>237</v>
      </c>
      <c r="D182" s="126" t="s">
        <v>121</v>
      </c>
      <c r="E182" s="127" t="s">
        <v>238</v>
      </c>
      <c r="F182" s="128" t="s">
        <v>239</v>
      </c>
      <c r="G182" s="129" t="s">
        <v>134</v>
      </c>
      <c r="H182" s="130">
        <v>329</v>
      </c>
      <c r="I182" s="131"/>
      <c r="J182" s="132">
        <f>ROUND(I182*H182,2)</f>
        <v>0</v>
      </c>
      <c r="K182" s="133"/>
      <c r="L182" s="30"/>
      <c r="M182" s="134" t="s">
        <v>1</v>
      </c>
      <c r="N182" s="135" t="s">
        <v>40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212</v>
      </c>
      <c r="AT182" s="138" t="s">
        <v>121</v>
      </c>
      <c r="AU182" s="138" t="s">
        <v>82</v>
      </c>
      <c r="AY182" s="15" t="s">
        <v>118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5" t="s">
        <v>80</v>
      </c>
      <c r="BK182" s="139">
        <f>ROUND(I182*H182,2)</f>
        <v>0</v>
      </c>
      <c r="BL182" s="15" t="s">
        <v>212</v>
      </c>
      <c r="BM182" s="138" t="s">
        <v>240</v>
      </c>
    </row>
    <row r="183" spans="2:47" s="1" customFormat="1" ht="28.8">
      <c r="B183" s="30"/>
      <c r="D183" s="140" t="s">
        <v>127</v>
      </c>
      <c r="F183" s="141" t="s">
        <v>241</v>
      </c>
      <c r="I183" s="142"/>
      <c r="L183" s="30"/>
      <c r="M183" s="143"/>
      <c r="T183" s="54"/>
      <c r="AT183" s="15" t="s">
        <v>127</v>
      </c>
      <c r="AU183" s="15" t="s">
        <v>82</v>
      </c>
    </row>
    <row r="184" spans="2:51" s="12" customFormat="1" ht="12">
      <c r="B184" s="145"/>
      <c r="D184" s="140" t="s">
        <v>143</v>
      </c>
      <c r="E184" s="146" t="s">
        <v>1</v>
      </c>
      <c r="F184" s="147" t="s">
        <v>242</v>
      </c>
      <c r="H184" s="148">
        <v>329</v>
      </c>
      <c r="I184" s="149"/>
      <c r="L184" s="145"/>
      <c r="M184" s="150"/>
      <c r="T184" s="151"/>
      <c r="AT184" s="146" t="s">
        <v>143</v>
      </c>
      <c r="AU184" s="146" t="s">
        <v>82</v>
      </c>
      <c r="AV184" s="12" t="s">
        <v>82</v>
      </c>
      <c r="AW184" s="12" t="s">
        <v>31</v>
      </c>
      <c r="AX184" s="12" t="s">
        <v>80</v>
      </c>
      <c r="AY184" s="146" t="s">
        <v>118</v>
      </c>
    </row>
    <row r="185" spans="2:65" s="1" customFormat="1" ht="16.5" customHeight="1">
      <c r="B185" s="30"/>
      <c r="C185" s="152" t="s">
        <v>7</v>
      </c>
      <c r="D185" s="152" t="s">
        <v>243</v>
      </c>
      <c r="E185" s="153" t="s">
        <v>244</v>
      </c>
      <c r="F185" s="154" t="s">
        <v>245</v>
      </c>
      <c r="G185" s="155" t="s">
        <v>181</v>
      </c>
      <c r="H185" s="156">
        <v>0.105</v>
      </c>
      <c r="I185" s="157"/>
      <c r="J185" s="158">
        <f>ROUND(I185*H185,2)</f>
        <v>0</v>
      </c>
      <c r="K185" s="159"/>
      <c r="L185" s="160"/>
      <c r="M185" s="161" t="s">
        <v>1</v>
      </c>
      <c r="N185" s="162" t="s">
        <v>40</v>
      </c>
      <c r="P185" s="136">
        <f>O185*H185</f>
        <v>0</v>
      </c>
      <c r="Q185" s="136">
        <v>1</v>
      </c>
      <c r="R185" s="136">
        <f>Q185*H185</f>
        <v>0.105</v>
      </c>
      <c r="S185" s="136">
        <v>0</v>
      </c>
      <c r="T185" s="137">
        <f>S185*H185</f>
        <v>0</v>
      </c>
      <c r="AR185" s="138" t="s">
        <v>246</v>
      </c>
      <c r="AT185" s="138" t="s">
        <v>243</v>
      </c>
      <c r="AU185" s="138" t="s">
        <v>82</v>
      </c>
      <c r="AY185" s="15" t="s">
        <v>118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5" t="s">
        <v>80</v>
      </c>
      <c r="BK185" s="139">
        <f>ROUND(I185*H185,2)</f>
        <v>0</v>
      </c>
      <c r="BL185" s="15" t="s">
        <v>212</v>
      </c>
      <c r="BM185" s="138" t="s">
        <v>247</v>
      </c>
    </row>
    <row r="186" spans="2:47" s="1" customFormat="1" ht="12">
      <c r="B186" s="30"/>
      <c r="D186" s="140" t="s">
        <v>127</v>
      </c>
      <c r="F186" s="141" t="s">
        <v>245</v>
      </c>
      <c r="I186" s="142"/>
      <c r="L186" s="30"/>
      <c r="M186" s="143"/>
      <c r="T186" s="54"/>
      <c r="AT186" s="15" t="s">
        <v>127</v>
      </c>
      <c r="AU186" s="15" t="s">
        <v>82</v>
      </c>
    </row>
    <row r="187" spans="2:51" s="12" customFormat="1" ht="12">
      <c r="B187" s="145"/>
      <c r="D187" s="140" t="s">
        <v>143</v>
      </c>
      <c r="F187" s="147" t="s">
        <v>248</v>
      </c>
      <c r="H187" s="148">
        <v>0.105</v>
      </c>
      <c r="I187" s="149"/>
      <c r="L187" s="145"/>
      <c r="M187" s="150"/>
      <c r="T187" s="151"/>
      <c r="AT187" s="146" t="s">
        <v>143</v>
      </c>
      <c r="AU187" s="146" t="s">
        <v>82</v>
      </c>
      <c r="AV187" s="12" t="s">
        <v>82</v>
      </c>
      <c r="AW187" s="12" t="s">
        <v>4</v>
      </c>
      <c r="AX187" s="12" t="s">
        <v>80</v>
      </c>
      <c r="AY187" s="146" t="s">
        <v>118</v>
      </c>
    </row>
    <row r="188" spans="2:65" s="1" customFormat="1" ht="44.25" customHeight="1">
      <c r="B188" s="30"/>
      <c r="C188" s="126" t="s">
        <v>249</v>
      </c>
      <c r="D188" s="126" t="s">
        <v>121</v>
      </c>
      <c r="E188" s="127" t="s">
        <v>250</v>
      </c>
      <c r="F188" s="128" t="s">
        <v>251</v>
      </c>
      <c r="G188" s="129" t="s">
        <v>134</v>
      </c>
      <c r="H188" s="130">
        <v>84</v>
      </c>
      <c r="I188" s="131"/>
      <c r="J188" s="132">
        <f>ROUND(I188*H188,2)</f>
        <v>0</v>
      </c>
      <c r="K188" s="133"/>
      <c r="L188" s="30"/>
      <c r="M188" s="134" t="s">
        <v>1</v>
      </c>
      <c r="N188" s="135" t="s">
        <v>40</v>
      </c>
      <c r="P188" s="136">
        <f>O188*H188</f>
        <v>0</v>
      </c>
      <c r="Q188" s="136">
        <v>0</v>
      </c>
      <c r="R188" s="136">
        <f>Q188*H188</f>
        <v>0</v>
      </c>
      <c r="S188" s="136">
        <v>0.0055</v>
      </c>
      <c r="T188" s="137">
        <f>S188*H188</f>
        <v>0.46199999999999997</v>
      </c>
      <c r="AR188" s="138" t="s">
        <v>212</v>
      </c>
      <c r="AT188" s="138" t="s">
        <v>121</v>
      </c>
      <c r="AU188" s="138" t="s">
        <v>82</v>
      </c>
      <c r="AY188" s="15" t="s">
        <v>118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5" t="s">
        <v>80</v>
      </c>
      <c r="BK188" s="139">
        <f>ROUND(I188*H188,2)</f>
        <v>0</v>
      </c>
      <c r="BL188" s="15" t="s">
        <v>212</v>
      </c>
      <c r="BM188" s="138" t="s">
        <v>252</v>
      </c>
    </row>
    <row r="189" spans="2:47" s="1" customFormat="1" ht="28.8">
      <c r="B189" s="30"/>
      <c r="D189" s="140" t="s">
        <v>127</v>
      </c>
      <c r="F189" s="141" t="s">
        <v>251</v>
      </c>
      <c r="I189" s="142"/>
      <c r="L189" s="30"/>
      <c r="M189" s="143"/>
      <c r="T189" s="54"/>
      <c r="AT189" s="15" t="s">
        <v>127</v>
      </c>
      <c r="AU189" s="15" t="s">
        <v>82</v>
      </c>
    </row>
    <row r="190" spans="2:65" s="1" customFormat="1" ht="24.15" customHeight="1">
      <c r="B190" s="30"/>
      <c r="C190" s="126" t="s">
        <v>253</v>
      </c>
      <c r="D190" s="126" t="s">
        <v>121</v>
      </c>
      <c r="E190" s="127" t="s">
        <v>254</v>
      </c>
      <c r="F190" s="128" t="s">
        <v>255</v>
      </c>
      <c r="G190" s="129" t="s">
        <v>134</v>
      </c>
      <c r="H190" s="130">
        <v>4.2</v>
      </c>
      <c r="I190" s="131"/>
      <c r="J190" s="132">
        <f>ROUND(I190*H190,2)</f>
        <v>0</v>
      </c>
      <c r="K190" s="133"/>
      <c r="L190" s="30"/>
      <c r="M190" s="134" t="s">
        <v>1</v>
      </c>
      <c r="N190" s="135" t="s">
        <v>40</v>
      </c>
      <c r="P190" s="136">
        <f>O190*H190</f>
        <v>0</v>
      </c>
      <c r="Q190" s="136">
        <v>0</v>
      </c>
      <c r="R190" s="136">
        <f>Q190*H190</f>
        <v>0</v>
      </c>
      <c r="S190" s="136">
        <v>0.0165</v>
      </c>
      <c r="T190" s="137">
        <f>S190*H190</f>
        <v>0.0693</v>
      </c>
      <c r="AR190" s="138" t="s">
        <v>212</v>
      </c>
      <c r="AT190" s="138" t="s">
        <v>121</v>
      </c>
      <c r="AU190" s="138" t="s">
        <v>82</v>
      </c>
      <c r="AY190" s="15" t="s">
        <v>118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5" t="s">
        <v>80</v>
      </c>
      <c r="BK190" s="139">
        <f>ROUND(I190*H190,2)</f>
        <v>0</v>
      </c>
      <c r="BL190" s="15" t="s">
        <v>212</v>
      </c>
      <c r="BM190" s="138" t="s">
        <v>256</v>
      </c>
    </row>
    <row r="191" spans="2:47" s="1" customFormat="1" ht="19.2">
      <c r="B191" s="30"/>
      <c r="D191" s="140" t="s">
        <v>127</v>
      </c>
      <c r="F191" s="141" t="s">
        <v>257</v>
      </c>
      <c r="I191" s="142"/>
      <c r="L191" s="30"/>
      <c r="M191" s="143"/>
      <c r="T191" s="54"/>
      <c r="AT191" s="15" t="s">
        <v>127</v>
      </c>
      <c r="AU191" s="15" t="s">
        <v>82</v>
      </c>
    </row>
    <row r="192" spans="2:47" s="1" customFormat="1" ht="28.8">
      <c r="B192" s="30"/>
      <c r="D192" s="140" t="s">
        <v>128</v>
      </c>
      <c r="F192" s="144" t="s">
        <v>258</v>
      </c>
      <c r="I192" s="142"/>
      <c r="L192" s="30"/>
      <c r="M192" s="143"/>
      <c r="T192" s="54"/>
      <c r="AT192" s="15" t="s">
        <v>128</v>
      </c>
      <c r="AU192" s="15" t="s">
        <v>82</v>
      </c>
    </row>
    <row r="193" spans="2:51" s="12" customFormat="1" ht="12">
      <c r="B193" s="145"/>
      <c r="D193" s="140" t="s">
        <v>143</v>
      </c>
      <c r="E193" s="146" t="s">
        <v>1</v>
      </c>
      <c r="F193" s="147" t="s">
        <v>259</v>
      </c>
      <c r="H193" s="148">
        <v>4.2</v>
      </c>
      <c r="I193" s="149"/>
      <c r="L193" s="145"/>
      <c r="M193" s="150"/>
      <c r="T193" s="151"/>
      <c r="AT193" s="146" t="s">
        <v>143</v>
      </c>
      <c r="AU193" s="146" t="s">
        <v>82</v>
      </c>
      <c r="AV193" s="12" t="s">
        <v>82</v>
      </c>
      <c r="AW193" s="12" t="s">
        <v>31</v>
      </c>
      <c r="AX193" s="12" t="s">
        <v>80</v>
      </c>
      <c r="AY193" s="146" t="s">
        <v>118</v>
      </c>
    </row>
    <row r="194" spans="2:65" s="1" customFormat="1" ht="24.15" customHeight="1">
      <c r="B194" s="30"/>
      <c r="C194" s="126" t="s">
        <v>260</v>
      </c>
      <c r="D194" s="126" t="s">
        <v>121</v>
      </c>
      <c r="E194" s="127" t="s">
        <v>261</v>
      </c>
      <c r="F194" s="128" t="s">
        <v>262</v>
      </c>
      <c r="G194" s="129" t="s">
        <v>134</v>
      </c>
      <c r="H194" s="130">
        <v>280</v>
      </c>
      <c r="I194" s="131"/>
      <c r="J194" s="132">
        <f>ROUND(I194*H194,2)</f>
        <v>0</v>
      </c>
      <c r="K194" s="133"/>
      <c r="L194" s="30"/>
      <c r="M194" s="134" t="s">
        <v>1</v>
      </c>
      <c r="N194" s="135" t="s">
        <v>40</v>
      </c>
      <c r="P194" s="136">
        <f>O194*H194</f>
        <v>0</v>
      </c>
      <c r="Q194" s="136">
        <v>0.00088</v>
      </c>
      <c r="R194" s="136">
        <f>Q194*H194</f>
        <v>0.2464</v>
      </c>
      <c r="S194" s="136">
        <v>0</v>
      </c>
      <c r="T194" s="137">
        <f>S194*H194</f>
        <v>0</v>
      </c>
      <c r="AR194" s="138" t="s">
        <v>212</v>
      </c>
      <c r="AT194" s="138" t="s">
        <v>121</v>
      </c>
      <c r="AU194" s="138" t="s">
        <v>82</v>
      </c>
      <c r="AY194" s="15" t="s">
        <v>118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5" t="s">
        <v>80</v>
      </c>
      <c r="BK194" s="139">
        <f>ROUND(I194*H194,2)</f>
        <v>0</v>
      </c>
      <c r="BL194" s="15" t="s">
        <v>212</v>
      </c>
      <c r="BM194" s="138" t="s">
        <v>263</v>
      </c>
    </row>
    <row r="195" spans="2:47" s="1" customFormat="1" ht="19.2">
      <c r="B195" s="30"/>
      <c r="D195" s="140" t="s">
        <v>127</v>
      </c>
      <c r="F195" s="141" t="s">
        <v>264</v>
      </c>
      <c r="I195" s="142"/>
      <c r="L195" s="30"/>
      <c r="M195" s="143"/>
      <c r="T195" s="54"/>
      <c r="AT195" s="15" t="s">
        <v>127</v>
      </c>
      <c r="AU195" s="15" t="s">
        <v>82</v>
      </c>
    </row>
    <row r="196" spans="2:65" s="1" customFormat="1" ht="37.8" customHeight="1">
      <c r="B196" s="30"/>
      <c r="C196" s="152" t="s">
        <v>265</v>
      </c>
      <c r="D196" s="152" t="s">
        <v>243</v>
      </c>
      <c r="E196" s="153" t="s">
        <v>266</v>
      </c>
      <c r="F196" s="154" t="s">
        <v>267</v>
      </c>
      <c r="G196" s="155" t="s">
        <v>134</v>
      </c>
      <c r="H196" s="156">
        <v>326.34</v>
      </c>
      <c r="I196" s="157"/>
      <c r="J196" s="158">
        <f>ROUND(I196*H196,2)</f>
        <v>0</v>
      </c>
      <c r="K196" s="159"/>
      <c r="L196" s="160"/>
      <c r="M196" s="161" t="s">
        <v>1</v>
      </c>
      <c r="N196" s="162" t="s">
        <v>40</v>
      </c>
      <c r="P196" s="136">
        <f>O196*H196</f>
        <v>0</v>
      </c>
      <c r="Q196" s="136">
        <v>0.0048</v>
      </c>
      <c r="R196" s="136">
        <f>Q196*H196</f>
        <v>1.5664319999999998</v>
      </c>
      <c r="S196" s="136">
        <v>0</v>
      </c>
      <c r="T196" s="137">
        <f>S196*H196</f>
        <v>0</v>
      </c>
      <c r="AR196" s="138" t="s">
        <v>246</v>
      </c>
      <c r="AT196" s="138" t="s">
        <v>243</v>
      </c>
      <c r="AU196" s="138" t="s">
        <v>82</v>
      </c>
      <c r="AY196" s="15" t="s">
        <v>118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5" t="s">
        <v>80</v>
      </c>
      <c r="BK196" s="139">
        <f>ROUND(I196*H196,2)</f>
        <v>0</v>
      </c>
      <c r="BL196" s="15" t="s">
        <v>212</v>
      </c>
      <c r="BM196" s="138" t="s">
        <v>268</v>
      </c>
    </row>
    <row r="197" spans="2:47" s="1" customFormat="1" ht="28.8">
      <c r="B197" s="30"/>
      <c r="D197" s="140" t="s">
        <v>127</v>
      </c>
      <c r="F197" s="141" t="s">
        <v>267</v>
      </c>
      <c r="I197" s="142"/>
      <c r="L197" s="30"/>
      <c r="M197" s="143"/>
      <c r="T197" s="54"/>
      <c r="AT197" s="15" t="s">
        <v>127</v>
      </c>
      <c r="AU197" s="15" t="s">
        <v>82</v>
      </c>
    </row>
    <row r="198" spans="2:51" s="12" customFormat="1" ht="12">
      <c r="B198" s="145"/>
      <c r="D198" s="140" t="s">
        <v>143</v>
      </c>
      <c r="F198" s="147" t="s">
        <v>269</v>
      </c>
      <c r="H198" s="148">
        <v>326.34</v>
      </c>
      <c r="I198" s="149"/>
      <c r="L198" s="145"/>
      <c r="M198" s="150"/>
      <c r="T198" s="151"/>
      <c r="AT198" s="146" t="s">
        <v>143</v>
      </c>
      <c r="AU198" s="146" t="s">
        <v>82</v>
      </c>
      <c r="AV198" s="12" t="s">
        <v>82</v>
      </c>
      <c r="AW198" s="12" t="s">
        <v>4</v>
      </c>
      <c r="AX198" s="12" t="s">
        <v>80</v>
      </c>
      <c r="AY198" s="146" t="s">
        <v>118</v>
      </c>
    </row>
    <row r="199" spans="2:65" s="1" customFormat="1" ht="37.8" customHeight="1">
      <c r="B199" s="30"/>
      <c r="C199" s="126" t="s">
        <v>270</v>
      </c>
      <c r="D199" s="126" t="s">
        <v>121</v>
      </c>
      <c r="E199" s="127" t="s">
        <v>271</v>
      </c>
      <c r="F199" s="128" t="s">
        <v>272</v>
      </c>
      <c r="G199" s="129" t="s">
        <v>134</v>
      </c>
      <c r="H199" s="130">
        <v>280</v>
      </c>
      <c r="I199" s="131"/>
      <c r="J199" s="132">
        <f>ROUND(I199*H199,2)</f>
        <v>0</v>
      </c>
      <c r="K199" s="133"/>
      <c r="L199" s="30"/>
      <c r="M199" s="134" t="s">
        <v>1</v>
      </c>
      <c r="N199" s="135" t="s">
        <v>40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212</v>
      </c>
      <c r="AT199" s="138" t="s">
        <v>121</v>
      </c>
      <c r="AU199" s="138" t="s">
        <v>82</v>
      </c>
      <c r="AY199" s="15" t="s">
        <v>118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5" t="s">
        <v>80</v>
      </c>
      <c r="BK199" s="139">
        <f>ROUND(I199*H199,2)</f>
        <v>0</v>
      </c>
      <c r="BL199" s="15" t="s">
        <v>212</v>
      </c>
      <c r="BM199" s="138" t="s">
        <v>273</v>
      </c>
    </row>
    <row r="200" spans="2:47" s="1" customFormat="1" ht="28.8">
      <c r="B200" s="30"/>
      <c r="D200" s="140" t="s">
        <v>127</v>
      </c>
      <c r="F200" s="141" t="s">
        <v>274</v>
      </c>
      <c r="I200" s="142"/>
      <c r="L200" s="30"/>
      <c r="M200" s="143"/>
      <c r="T200" s="54"/>
      <c r="AT200" s="15" t="s">
        <v>127</v>
      </c>
      <c r="AU200" s="15" t="s">
        <v>82</v>
      </c>
    </row>
    <row r="201" spans="2:65" s="1" customFormat="1" ht="33" customHeight="1">
      <c r="B201" s="30"/>
      <c r="C201" s="152" t="s">
        <v>275</v>
      </c>
      <c r="D201" s="152" t="s">
        <v>243</v>
      </c>
      <c r="E201" s="153" t="s">
        <v>276</v>
      </c>
      <c r="F201" s="154" t="s">
        <v>277</v>
      </c>
      <c r="G201" s="155" t="s">
        <v>134</v>
      </c>
      <c r="H201" s="156">
        <v>326.34</v>
      </c>
      <c r="I201" s="157"/>
      <c r="J201" s="158">
        <f>ROUND(I201*H201,2)</f>
        <v>0</v>
      </c>
      <c r="K201" s="159"/>
      <c r="L201" s="160"/>
      <c r="M201" s="161" t="s">
        <v>1</v>
      </c>
      <c r="N201" s="162" t="s">
        <v>40</v>
      </c>
      <c r="P201" s="136">
        <f>O201*H201</f>
        <v>0</v>
      </c>
      <c r="Q201" s="136">
        <v>0.00223</v>
      </c>
      <c r="R201" s="136">
        <f>Q201*H201</f>
        <v>0.7277382</v>
      </c>
      <c r="S201" s="136">
        <v>0</v>
      </c>
      <c r="T201" s="137">
        <f>S201*H201</f>
        <v>0</v>
      </c>
      <c r="AR201" s="138" t="s">
        <v>246</v>
      </c>
      <c r="AT201" s="138" t="s">
        <v>243</v>
      </c>
      <c r="AU201" s="138" t="s">
        <v>82</v>
      </c>
      <c r="AY201" s="15" t="s">
        <v>118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5" t="s">
        <v>80</v>
      </c>
      <c r="BK201" s="139">
        <f>ROUND(I201*H201,2)</f>
        <v>0</v>
      </c>
      <c r="BL201" s="15" t="s">
        <v>212</v>
      </c>
      <c r="BM201" s="138" t="s">
        <v>278</v>
      </c>
    </row>
    <row r="202" spans="2:47" s="1" customFormat="1" ht="19.2">
      <c r="B202" s="30"/>
      <c r="D202" s="140" t="s">
        <v>127</v>
      </c>
      <c r="F202" s="141" t="s">
        <v>277</v>
      </c>
      <c r="I202" s="142"/>
      <c r="L202" s="30"/>
      <c r="M202" s="143"/>
      <c r="T202" s="54"/>
      <c r="AT202" s="15" t="s">
        <v>127</v>
      </c>
      <c r="AU202" s="15" t="s">
        <v>82</v>
      </c>
    </row>
    <row r="203" spans="2:51" s="12" customFormat="1" ht="12">
      <c r="B203" s="145"/>
      <c r="D203" s="140" t="s">
        <v>143</v>
      </c>
      <c r="F203" s="147" t="s">
        <v>269</v>
      </c>
      <c r="H203" s="148">
        <v>326.34</v>
      </c>
      <c r="I203" s="149"/>
      <c r="L203" s="145"/>
      <c r="M203" s="150"/>
      <c r="T203" s="151"/>
      <c r="AT203" s="146" t="s">
        <v>143</v>
      </c>
      <c r="AU203" s="146" t="s">
        <v>82</v>
      </c>
      <c r="AV203" s="12" t="s">
        <v>82</v>
      </c>
      <c r="AW203" s="12" t="s">
        <v>4</v>
      </c>
      <c r="AX203" s="12" t="s">
        <v>80</v>
      </c>
      <c r="AY203" s="146" t="s">
        <v>118</v>
      </c>
    </row>
    <row r="204" spans="2:65" s="1" customFormat="1" ht="44.25" customHeight="1">
      <c r="B204" s="30"/>
      <c r="C204" s="126" t="s">
        <v>279</v>
      </c>
      <c r="D204" s="126" t="s">
        <v>121</v>
      </c>
      <c r="E204" s="127" t="s">
        <v>280</v>
      </c>
      <c r="F204" s="128" t="s">
        <v>281</v>
      </c>
      <c r="G204" s="129" t="s">
        <v>134</v>
      </c>
      <c r="H204" s="130">
        <v>49</v>
      </c>
      <c r="I204" s="131"/>
      <c r="J204" s="132">
        <f>ROUND(I204*H204,2)</f>
        <v>0</v>
      </c>
      <c r="K204" s="133"/>
      <c r="L204" s="30"/>
      <c r="M204" s="134" t="s">
        <v>1</v>
      </c>
      <c r="N204" s="135" t="s">
        <v>40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212</v>
      </c>
      <c r="AT204" s="138" t="s">
        <v>121</v>
      </c>
      <c r="AU204" s="138" t="s">
        <v>82</v>
      </c>
      <c r="AY204" s="15" t="s">
        <v>118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5" t="s">
        <v>80</v>
      </c>
      <c r="BK204" s="139">
        <f>ROUND(I204*H204,2)</f>
        <v>0</v>
      </c>
      <c r="BL204" s="15" t="s">
        <v>212</v>
      </c>
      <c r="BM204" s="138" t="s">
        <v>282</v>
      </c>
    </row>
    <row r="205" spans="2:47" s="1" customFormat="1" ht="28.8">
      <c r="B205" s="30"/>
      <c r="D205" s="140" t="s">
        <v>127</v>
      </c>
      <c r="F205" s="141" t="s">
        <v>283</v>
      </c>
      <c r="I205" s="142"/>
      <c r="L205" s="30"/>
      <c r="M205" s="143"/>
      <c r="T205" s="54"/>
      <c r="AT205" s="15" t="s">
        <v>127</v>
      </c>
      <c r="AU205" s="15" t="s">
        <v>82</v>
      </c>
    </row>
    <row r="206" spans="2:65" s="1" customFormat="1" ht="33" customHeight="1">
      <c r="B206" s="30"/>
      <c r="C206" s="152" t="s">
        <v>284</v>
      </c>
      <c r="D206" s="152" t="s">
        <v>243</v>
      </c>
      <c r="E206" s="153" t="s">
        <v>276</v>
      </c>
      <c r="F206" s="154" t="s">
        <v>277</v>
      </c>
      <c r="G206" s="155" t="s">
        <v>134</v>
      </c>
      <c r="H206" s="156">
        <v>59.829</v>
      </c>
      <c r="I206" s="157"/>
      <c r="J206" s="158">
        <f>ROUND(I206*H206,2)</f>
        <v>0</v>
      </c>
      <c r="K206" s="159"/>
      <c r="L206" s="160"/>
      <c r="M206" s="161" t="s">
        <v>1</v>
      </c>
      <c r="N206" s="162" t="s">
        <v>40</v>
      </c>
      <c r="P206" s="136">
        <f>O206*H206</f>
        <v>0</v>
      </c>
      <c r="Q206" s="136">
        <v>0.00223</v>
      </c>
      <c r="R206" s="136">
        <f>Q206*H206</f>
        <v>0.13341867000000002</v>
      </c>
      <c r="S206" s="136">
        <v>0</v>
      </c>
      <c r="T206" s="137">
        <f>S206*H206</f>
        <v>0</v>
      </c>
      <c r="AR206" s="138" t="s">
        <v>246</v>
      </c>
      <c r="AT206" s="138" t="s">
        <v>243</v>
      </c>
      <c r="AU206" s="138" t="s">
        <v>82</v>
      </c>
      <c r="AY206" s="15" t="s">
        <v>118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5" t="s">
        <v>80</v>
      </c>
      <c r="BK206" s="139">
        <f>ROUND(I206*H206,2)</f>
        <v>0</v>
      </c>
      <c r="BL206" s="15" t="s">
        <v>212</v>
      </c>
      <c r="BM206" s="138" t="s">
        <v>285</v>
      </c>
    </row>
    <row r="207" spans="2:47" s="1" customFormat="1" ht="19.2">
      <c r="B207" s="30"/>
      <c r="D207" s="140" t="s">
        <v>127</v>
      </c>
      <c r="F207" s="141" t="s">
        <v>277</v>
      </c>
      <c r="I207" s="142"/>
      <c r="L207" s="30"/>
      <c r="M207" s="143"/>
      <c r="T207" s="54"/>
      <c r="AT207" s="15" t="s">
        <v>127</v>
      </c>
      <c r="AU207" s="15" t="s">
        <v>82</v>
      </c>
    </row>
    <row r="208" spans="2:51" s="12" customFormat="1" ht="12">
      <c r="B208" s="145"/>
      <c r="D208" s="140" t="s">
        <v>143</v>
      </c>
      <c r="F208" s="147" t="s">
        <v>286</v>
      </c>
      <c r="H208" s="148">
        <v>59.829</v>
      </c>
      <c r="I208" s="149"/>
      <c r="L208" s="145"/>
      <c r="M208" s="150"/>
      <c r="T208" s="151"/>
      <c r="AT208" s="146" t="s">
        <v>143</v>
      </c>
      <c r="AU208" s="146" t="s">
        <v>82</v>
      </c>
      <c r="AV208" s="12" t="s">
        <v>82</v>
      </c>
      <c r="AW208" s="12" t="s">
        <v>4</v>
      </c>
      <c r="AX208" s="12" t="s">
        <v>80</v>
      </c>
      <c r="AY208" s="146" t="s">
        <v>118</v>
      </c>
    </row>
    <row r="209" spans="2:65" s="1" customFormat="1" ht="37.8" customHeight="1">
      <c r="B209" s="30"/>
      <c r="C209" s="126" t="s">
        <v>287</v>
      </c>
      <c r="D209" s="126" t="s">
        <v>121</v>
      </c>
      <c r="E209" s="127" t="s">
        <v>288</v>
      </c>
      <c r="F209" s="128" t="s">
        <v>289</v>
      </c>
      <c r="G209" s="129" t="s">
        <v>124</v>
      </c>
      <c r="H209" s="130">
        <v>105</v>
      </c>
      <c r="I209" s="131"/>
      <c r="J209" s="132">
        <f>ROUND(I209*H209,2)</f>
        <v>0</v>
      </c>
      <c r="K209" s="133"/>
      <c r="L209" s="30"/>
      <c r="M209" s="134" t="s">
        <v>1</v>
      </c>
      <c r="N209" s="135" t="s">
        <v>40</v>
      </c>
      <c r="P209" s="136">
        <f>O209*H209</f>
        <v>0</v>
      </c>
      <c r="Q209" s="136">
        <v>0.0006</v>
      </c>
      <c r="R209" s="136">
        <f>Q209*H209</f>
        <v>0.063</v>
      </c>
      <c r="S209" s="136">
        <v>0</v>
      </c>
      <c r="T209" s="137">
        <f>S209*H209</f>
        <v>0</v>
      </c>
      <c r="AR209" s="138" t="s">
        <v>212</v>
      </c>
      <c r="AT209" s="138" t="s">
        <v>121</v>
      </c>
      <c r="AU209" s="138" t="s">
        <v>82</v>
      </c>
      <c r="AY209" s="15" t="s">
        <v>118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5" t="s">
        <v>80</v>
      </c>
      <c r="BK209" s="139">
        <f>ROUND(I209*H209,2)</f>
        <v>0</v>
      </c>
      <c r="BL209" s="15" t="s">
        <v>212</v>
      </c>
      <c r="BM209" s="138" t="s">
        <v>290</v>
      </c>
    </row>
    <row r="210" spans="2:47" s="1" customFormat="1" ht="19.2">
      <c r="B210" s="30"/>
      <c r="D210" s="140" t="s">
        <v>127</v>
      </c>
      <c r="F210" s="141" t="s">
        <v>291</v>
      </c>
      <c r="I210" s="142"/>
      <c r="L210" s="30"/>
      <c r="M210" s="143"/>
      <c r="T210" s="54"/>
      <c r="AT210" s="15" t="s">
        <v>127</v>
      </c>
      <c r="AU210" s="15" t="s">
        <v>82</v>
      </c>
    </row>
    <row r="211" spans="2:65" s="1" customFormat="1" ht="37.8" customHeight="1">
      <c r="B211" s="30"/>
      <c r="C211" s="126" t="s">
        <v>292</v>
      </c>
      <c r="D211" s="126" t="s">
        <v>121</v>
      </c>
      <c r="E211" s="127" t="s">
        <v>293</v>
      </c>
      <c r="F211" s="128" t="s">
        <v>294</v>
      </c>
      <c r="G211" s="129" t="s">
        <v>124</v>
      </c>
      <c r="H211" s="130">
        <v>65</v>
      </c>
      <c r="I211" s="131"/>
      <c r="J211" s="132">
        <f>ROUND(I211*H211,2)</f>
        <v>0</v>
      </c>
      <c r="K211" s="133"/>
      <c r="L211" s="30"/>
      <c r="M211" s="134" t="s">
        <v>1</v>
      </c>
      <c r="N211" s="135" t="s">
        <v>40</v>
      </c>
      <c r="P211" s="136">
        <f>O211*H211</f>
        <v>0</v>
      </c>
      <c r="Q211" s="136">
        <v>0.0006</v>
      </c>
      <c r="R211" s="136">
        <f>Q211*H211</f>
        <v>0.039</v>
      </c>
      <c r="S211" s="136">
        <v>0</v>
      </c>
      <c r="T211" s="137">
        <f>S211*H211</f>
        <v>0</v>
      </c>
      <c r="AR211" s="138" t="s">
        <v>212</v>
      </c>
      <c r="AT211" s="138" t="s">
        <v>121</v>
      </c>
      <c r="AU211" s="138" t="s">
        <v>82</v>
      </c>
      <c r="AY211" s="15" t="s">
        <v>118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5" t="s">
        <v>80</v>
      </c>
      <c r="BK211" s="139">
        <f>ROUND(I211*H211,2)</f>
        <v>0</v>
      </c>
      <c r="BL211" s="15" t="s">
        <v>212</v>
      </c>
      <c r="BM211" s="138" t="s">
        <v>295</v>
      </c>
    </row>
    <row r="212" spans="2:47" s="1" customFormat="1" ht="19.2">
      <c r="B212" s="30"/>
      <c r="D212" s="140" t="s">
        <v>127</v>
      </c>
      <c r="F212" s="141" t="s">
        <v>296</v>
      </c>
      <c r="I212" s="142"/>
      <c r="L212" s="30"/>
      <c r="M212" s="143"/>
      <c r="T212" s="54"/>
      <c r="AT212" s="15" t="s">
        <v>127</v>
      </c>
      <c r="AU212" s="15" t="s">
        <v>82</v>
      </c>
    </row>
    <row r="213" spans="2:65" s="1" customFormat="1" ht="33" customHeight="1">
      <c r="B213" s="30"/>
      <c r="C213" s="126" t="s">
        <v>246</v>
      </c>
      <c r="D213" s="126" t="s">
        <v>121</v>
      </c>
      <c r="E213" s="127" t="s">
        <v>297</v>
      </c>
      <c r="F213" s="128" t="s">
        <v>298</v>
      </c>
      <c r="G213" s="129" t="s">
        <v>124</v>
      </c>
      <c r="H213" s="130">
        <v>65</v>
      </c>
      <c r="I213" s="131"/>
      <c r="J213" s="132">
        <f>ROUND(I213*H213,2)</f>
        <v>0</v>
      </c>
      <c r="K213" s="133"/>
      <c r="L213" s="30"/>
      <c r="M213" s="134" t="s">
        <v>1</v>
      </c>
      <c r="N213" s="135" t="s">
        <v>40</v>
      </c>
      <c r="P213" s="136">
        <f>O213*H213</f>
        <v>0</v>
      </c>
      <c r="Q213" s="136">
        <v>0.0015</v>
      </c>
      <c r="R213" s="136">
        <f>Q213*H213</f>
        <v>0.0975</v>
      </c>
      <c r="S213" s="136">
        <v>0</v>
      </c>
      <c r="T213" s="137">
        <f>S213*H213</f>
        <v>0</v>
      </c>
      <c r="AR213" s="138" t="s">
        <v>212</v>
      </c>
      <c r="AT213" s="138" t="s">
        <v>121</v>
      </c>
      <c r="AU213" s="138" t="s">
        <v>82</v>
      </c>
      <c r="AY213" s="15" t="s">
        <v>118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5" t="s">
        <v>80</v>
      </c>
      <c r="BK213" s="139">
        <f>ROUND(I213*H213,2)</f>
        <v>0</v>
      </c>
      <c r="BL213" s="15" t="s">
        <v>212</v>
      </c>
      <c r="BM213" s="138" t="s">
        <v>299</v>
      </c>
    </row>
    <row r="214" spans="2:47" s="1" customFormat="1" ht="19.2">
      <c r="B214" s="30"/>
      <c r="D214" s="140" t="s">
        <v>127</v>
      </c>
      <c r="F214" s="141" t="s">
        <v>300</v>
      </c>
      <c r="I214" s="142"/>
      <c r="L214" s="30"/>
      <c r="M214" s="143"/>
      <c r="T214" s="54"/>
      <c r="AT214" s="15" t="s">
        <v>127</v>
      </c>
      <c r="AU214" s="15" t="s">
        <v>82</v>
      </c>
    </row>
    <row r="215" spans="2:65" s="1" customFormat="1" ht="37.8" customHeight="1">
      <c r="B215" s="30"/>
      <c r="C215" s="126" t="s">
        <v>301</v>
      </c>
      <c r="D215" s="126" t="s">
        <v>121</v>
      </c>
      <c r="E215" s="127" t="s">
        <v>302</v>
      </c>
      <c r="F215" s="128" t="s">
        <v>303</v>
      </c>
      <c r="G215" s="129" t="s">
        <v>124</v>
      </c>
      <c r="H215" s="130">
        <v>2</v>
      </c>
      <c r="I215" s="131"/>
      <c r="J215" s="132">
        <f>ROUND(I215*H215,2)</f>
        <v>0</v>
      </c>
      <c r="K215" s="133"/>
      <c r="L215" s="30"/>
      <c r="M215" s="134" t="s">
        <v>1</v>
      </c>
      <c r="N215" s="135" t="s">
        <v>40</v>
      </c>
      <c r="P215" s="136">
        <f>O215*H215</f>
        <v>0</v>
      </c>
      <c r="Q215" s="136">
        <v>0.00054</v>
      </c>
      <c r="R215" s="136">
        <f>Q215*H215</f>
        <v>0.00108</v>
      </c>
      <c r="S215" s="136">
        <v>0</v>
      </c>
      <c r="T215" s="137">
        <f>S215*H215</f>
        <v>0</v>
      </c>
      <c r="AR215" s="138" t="s">
        <v>212</v>
      </c>
      <c r="AT215" s="138" t="s">
        <v>121</v>
      </c>
      <c r="AU215" s="138" t="s">
        <v>82</v>
      </c>
      <c r="AY215" s="15" t="s">
        <v>118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5" t="s">
        <v>80</v>
      </c>
      <c r="BK215" s="139">
        <f>ROUND(I215*H215,2)</f>
        <v>0</v>
      </c>
      <c r="BL215" s="15" t="s">
        <v>212</v>
      </c>
      <c r="BM215" s="138" t="s">
        <v>304</v>
      </c>
    </row>
    <row r="216" spans="2:47" s="1" customFormat="1" ht="19.2">
      <c r="B216" s="30"/>
      <c r="D216" s="140" t="s">
        <v>127</v>
      </c>
      <c r="F216" s="141" t="s">
        <v>305</v>
      </c>
      <c r="I216" s="142"/>
      <c r="L216" s="30"/>
      <c r="M216" s="143"/>
      <c r="T216" s="54"/>
      <c r="AT216" s="15" t="s">
        <v>127</v>
      </c>
      <c r="AU216" s="15" t="s">
        <v>82</v>
      </c>
    </row>
    <row r="217" spans="2:65" s="1" customFormat="1" ht="24.15" customHeight="1">
      <c r="B217" s="30"/>
      <c r="C217" s="126" t="s">
        <v>306</v>
      </c>
      <c r="D217" s="126" t="s">
        <v>121</v>
      </c>
      <c r="E217" s="127" t="s">
        <v>307</v>
      </c>
      <c r="F217" s="128" t="s">
        <v>308</v>
      </c>
      <c r="G217" s="129" t="s">
        <v>134</v>
      </c>
      <c r="H217" s="130">
        <v>329</v>
      </c>
      <c r="I217" s="131"/>
      <c r="J217" s="132">
        <f>ROUND(I217*H217,2)</f>
        <v>0</v>
      </c>
      <c r="K217" s="133"/>
      <c r="L217" s="30"/>
      <c r="M217" s="134" t="s">
        <v>1</v>
      </c>
      <c r="N217" s="135" t="s">
        <v>40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212</v>
      </c>
      <c r="AT217" s="138" t="s">
        <v>121</v>
      </c>
      <c r="AU217" s="138" t="s">
        <v>82</v>
      </c>
      <c r="AY217" s="15" t="s">
        <v>118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5" t="s">
        <v>80</v>
      </c>
      <c r="BK217" s="139">
        <f>ROUND(I217*H217,2)</f>
        <v>0</v>
      </c>
      <c r="BL217" s="15" t="s">
        <v>212</v>
      </c>
      <c r="BM217" s="138" t="s">
        <v>309</v>
      </c>
    </row>
    <row r="218" spans="2:47" s="1" customFormat="1" ht="19.2">
      <c r="B218" s="30"/>
      <c r="D218" s="140" t="s">
        <v>127</v>
      </c>
      <c r="F218" s="141" t="s">
        <v>310</v>
      </c>
      <c r="I218" s="142"/>
      <c r="L218" s="30"/>
      <c r="M218" s="143"/>
      <c r="T218" s="54"/>
      <c r="AT218" s="15" t="s">
        <v>127</v>
      </c>
      <c r="AU218" s="15" t="s">
        <v>82</v>
      </c>
    </row>
    <row r="219" spans="2:65" s="1" customFormat="1" ht="16.5" customHeight="1">
      <c r="B219" s="30"/>
      <c r="C219" s="152" t="s">
        <v>311</v>
      </c>
      <c r="D219" s="152" t="s">
        <v>243</v>
      </c>
      <c r="E219" s="153" t="s">
        <v>312</v>
      </c>
      <c r="F219" s="154" t="s">
        <v>313</v>
      </c>
      <c r="G219" s="155" t="s">
        <v>134</v>
      </c>
      <c r="H219" s="156">
        <v>379.995</v>
      </c>
      <c r="I219" s="157"/>
      <c r="J219" s="158">
        <f>ROUND(I219*H219,2)</f>
        <v>0</v>
      </c>
      <c r="K219" s="159"/>
      <c r="L219" s="160"/>
      <c r="M219" s="161" t="s">
        <v>1</v>
      </c>
      <c r="N219" s="162" t="s">
        <v>40</v>
      </c>
      <c r="P219" s="136">
        <f>O219*H219</f>
        <v>0</v>
      </c>
      <c r="Q219" s="136">
        <v>0.0005</v>
      </c>
      <c r="R219" s="136">
        <f>Q219*H219</f>
        <v>0.1899975</v>
      </c>
      <c r="S219" s="136">
        <v>0</v>
      </c>
      <c r="T219" s="137">
        <f>S219*H219</f>
        <v>0</v>
      </c>
      <c r="AR219" s="138" t="s">
        <v>246</v>
      </c>
      <c r="AT219" s="138" t="s">
        <v>243</v>
      </c>
      <c r="AU219" s="138" t="s">
        <v>82</v>
      </c>
      <c r="AY219" s="15" t="s">
        <v>118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5" t="s">
        <v>80</v>
      </c>
      <c r="BK219" s="139">
        <f>ROUND(I219*H219,2)</f>
        <v>0</v>
      </c>
      <c r="BL219" s="15" t="s">
        <v>212</v>
      </c>
      <c r="BM219" s="138" t="s">
        <v>314</v>
      </c>
    </row>
    <row r="220" spans="2:47" s="1" customFormat="1" ht="12">
      <c r="B220" s="30"/>
      <c r="D220" s="140" t="s">
        <v>127</v>
      </c>
      <c r="F220" s="141" t="s">
        <v>313</v>
      </c>
      <c r="I220" s="142"/>
      <c r="L220" s="30"/>
      <c r="M220" s="143"/>
      <c r="T220" s="54"/>
      <c r="AT220" s="15" t="s">
        <v>127</v>
      </c>
      <c r="AU220" s="15" t="s">
        <v>82</v>
      </c>
    </row>
    <row r="221" spans="2:51" s="12" customFormat="1" ht="12">
      <c r="B221" s="145"/>
      <c r="D221" s="140" t="s">
        <v>143</v>
      </c>
      <c r="F221" s="147" t="s">
        <v>315</v>
      </c>
      <c r="H221" s="148">
        <v>379.995</v>
      </c>
      <c r="I221" s="149"/>
      <c r="L221" s="145"/>
      <c r="M221" s="150"/>
      <c r="T221" s="151"/>
      <c r="AT221" s="146" t="s">
        <v>143</v>
      </c>
      <c r="AU221" s="146" t="s">
        <v>82</v>
      </c>
      <c r="AV221" s="12" t="s">
        <v>82</v>
      </c>
      <c r="AW221" s="12" t="s">
        <v>4</v>
      </c>
      <c r="AX221" s="12" t="s">
        <v>80</v>
      </c>
      <c r="AY221" s="146" t="s">
        <v>118</v>
      </c>
    </row>
    <row r="222" spans="2:65" s="1" customFormat="1" ht="33" customHeight="1">
      <c r="B222" s="30"/>
      <c r="C222" s="126" t="s">
        <v>316</v>
      </c>
      <c r="D222" s="126" t="s">
        <v>121</v>
      </c>
      <c r="E222" s="127" t="s">
        <v>317</v>
      </c>
      <c r="F222" s="128" t="s">
        <v>318</v>
      </c>
      <c r="G222" s="129" t="s">
        <v>159</v>
      </c>
      <c r="H222" s="130">
        <v>1</v>
      </c>
      <c r="I222" s="131"/>
      <c r="J222" s="132">
        <f>ROUND(I222*H222,2)</f>
        <v>0</v>
      </c>
      <c r="K222" s="133"/>
      <c r="L222" s="30"/>
      <c r="M222" s="134" t="s">
        <v>1</v>
      </c>
      <c r="N222" s="135" t="s">
        <v>40</v>
      </c>
      <c r="P222" s="136">
        <f>O222*H222</f>
        <v>0</v>
      </c>
      <c r="Q222" s="136">
        <v>0.0001</v>
      </c>
      <c r="R222" s="136">
        <f>Q222*H222</f>
        <v>0.0001</v>
      </c>
      <c r="S222" s="136">
        <v>0</v>
      </c>
      <c r="T222" s="137">
        <f>S222*H222</f>
        <v>0</v>
      </c>
      <c r="AR222" s="138" t="s">
        <v>212</v>
      </c>
      <c r="AT222" s="138" t="s">
        <v>121</v>
      </c>
      <c r="AU222" s="138" t="s">
        <v>82</v>
      </c>
      <c r="AY222" s="15" t="s">
        <v>118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5" t="s">
        <v>80</v>
      </c>
      <c r="BK222" s="139">
        <f>ROUND(I222*H222,2)</f>
        <v>0</v>
      </c>
      <c r="BL222" s="15" t="s">
        <v>212</v>
      </c>
      <c r="BM222" s="138" t="s">
        <v>319</v>
      </c>
    </row>
    <row r="223" spans="2:47" s="1" customFormat="1" ht="19.2">
      <c r="B223" s="30"/>
      <c r="D223" s="140" t="s">
        <v>127</v>
      </c>
      <c r="F223" s="141" t="s">
        <v>320</v>
      </c>
      <c r="I223" s="142"/>
      <c r="L223" s="30"/>
      <c r="M223" s="143"/>
      <c r="T223" s="54"/>
      <c r="AT223" s="15" t="s">
        <v>127</v>
      </c>
      <c r="AU223" s="15" t="s">
        <v>82</v>
      </c>
    </row>
    <row r="224" spans="2:65" s="1" customFormat="1" ht="24.15" customHeight="1">
      <c r="B224" s="30"/>
      <c r="C224" s="152" t="s">
        <v>321</v>
      </c>
      <c r="D224" s="152" t="s">
        <v>243</v>
      </c>
      <c r="E224" s="153" t="s">
        <v>322</v>
      </c>
      <c r="F224" s="154" t="s">
        <v>323</v>
      </c>
      <c r="G224" s="155" t="s">
        <v>159</v>
      </c>
      <c r="H224" s="156">
        <v>1</v>
      </c>
      <c r="I224" s="157"/>
      <c r="J224" s="158">
        <f>ROUND(I224*H224,2)</f>
        <v>0</v>
      </c>
      <c r="K224" s="159"/>
      <c r="L224" s="160"/>
      <c r="M224" s="161" t="s">
        <v>1</v>
      </c>
      <c r="N224" s="162" t="s">
        <v>40</v>
      </c>
      <c r="P224" s="136">
        <f>O224*H224</f>
        <v>0</v>
      </c>
      <c r="Q224" s="136">
        <v>0.0001</v>
      </c>
      <c r="R224" s="136">
        <f>Q224*H224</f>
        <v>0.0001</v>
      </c>
      <c r="S224" s="136">
        <v>0</v>
      </c>
      <c r="T224" s="137">
        <f>S224*H224</f>
        <v>0</v>
      </c>
      <c r="AR224" s="138" t="s">
        <v>246</v>
      </c>
      <c r="AT224" s="138" t="s">
        <v>243</v>
      </c>
      <c r="AU224" s="138" t="s">
        <v>82</v>
      </c>
      <c r="AY224" s="15" t="s">
        <v>118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5" t="s">
        <v>80</v>
      </c>
      <c r="BK224" s="139">
        <f>ROUND(I224*H224,2)</f>
        <v>0</v>
      </c>
      <c r="BL224" s="15" t="s">
        <v>212</v>
      </c>
      <c r="BM224" s="138" t="s">
        <v>324</v>
      </c>
    </row>
    <row r="225" spans="2:47" s="1" customFormat="1" ht="19.2">
      <c r="B225" s="30"/>
      <c r="D225" s="140" t="s">
        <v>127</v>
      </c>
      <c r="F225" s="141" t="s">
        <v>323</v>
      </c>
      <c r="I225" s="142"/>
      <c r="L225" s="30"/>
      <c r="M225" s="143"/>
      <c r="T225" s="54"/>
      <c r="AT225" s="15" t="s">
        <v>127</v>
      </c>
      <c r="AU225" s="15" t="s">
        <v>82</v>
      </c>
    </row>
    <row r="226" spans="2:65" s="1" customFormat="1" ht="33" customHeight="1">
      <c r="B226" s="30"/>
      <c r="C226" s="126" t="s">
        <v>325</v>
      </c>
      <c r="D226" s="126" t="s">
        <v>121</v>
      </c>
      <c r="E226" s="127" t="s">
        <v>326</v>
      </c>
      <c r="F226" s="128" t="s">
        <v>327</v>
      </c>
      <c r="G226" s="129" t="s">
        <v>159</v>
      </c>
      <c r="H226" s="130">
        <v>1</v>
      </c>
      <c r="I226" s="131"/>
      <c r="J226" s="132">
        <f>ROUND(I226*H226,2)</f>
        <v>0</v>
      </c>
      <c r="K226" s="133"/>
      <c r="L226" s="30"/>
      <c r="M226" s="134" t="s">
        <v>1</v>
      </c>
      <c r="N226" s="135" t="s">
        <v>40</v>
      </c>
      <c r="P226" s="136">
        <f>O226*H226</f>
        <v>0</v>
      </c>
      <c r="Q226" s="136">
        <v>0.0001</v>
      </c>
      <c r="R226" s="136">
        <f>Q226*H226</f>
        <v>0.0001</v>
      </c>
      <c r="S226" s="136">
        <v>0</v>
      </c>
      <c r="T226" s="137">
        <f>S226*H226</f>
        <v>0</v>
      </c>
      <c r="AR226" s="138" t="s">
        <v>212</v>
      </c>
      <c r="AT226" s="138" t="s">
        <v>121</v>
      </c>
      <c r="AU226" s="138" t="s">
        <v>82</v>
      </c>
      <c r="AY226" s="15" t="s">
        <v>118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5" t="s">
        <v>80</v>
      </c>
      <c r="BK226" s="139">
        <f>ROUND(I226*H226,2)</f>
        <v>0</v>
      </c>
      <c r="BL226" s="15" t="s">
        <v>212</v>
      </c>
      <c r="BM226" s="138" t="s">
        <v>328</v>
      </c>
    </row>
    <row r="227" spans="2:47" s="1" customFormat="1" ht="19.2">
      <c r="B227" s="30"/>
      <c r="D227" s="140" t="s">
        <v>127</v>
      </c>
      <c r="F227" s="141" t="s">
        <v>320</v>
      </c>
      <c r="I227" s="142"/>
      <c r="L227" s="30"/>
      <c r="M227" s="143"/>
      <c r="T227" s="54"/>
      <c r="AT227" s="15" t="s">
        <v>127</v>
      </c>
      <c r="AU227" s="15" t="s">
        <v>82</v>
      </c>
    </row>
    <row r="228" spans="2:65" s="1" customFormat="1" ht="24.15" customHeight="1">
      <c r="B228" s="30"/>
      <c r="C228" s="152" t="s">
        <v>329</v>
      </c>
      <c r="D228" s="152" t="s">
        <v>243</v>
      </c>
      <c r="E228" s="153" t="s">
        <v>330</v>
      </c>
      <c r="F228" s="154" t="s">
        <v>331</v>
      </c>
      <c r="G228" s="155" t="s">
        <v>159</v>
      </c>
      <c r="H228" s="156">
        <v>1</v>
      </c>
      <c r="I228" s="157"/>
      <c r="J228" s="158">
        <f>ROUND(I228*H228,2)</f>
        <v>0</v>
      </c>
      <c r="K228" s="159"/>
      <c r="L228" s="160"/>
      <c r="M228" s="161" t="s">
        <v>1</v>
      </c>
      <c r="N228" s="162" t="s">
        <v>40</v>
      </c>
      <c r="P228" s="136">
        <f>O228*H228</f>
        <v>0</v>
      </c>
      <c r="Q228" s="136">
        <v>0.0003</v>
      </c>
      <c r="R228" s="136">
        <f>Q228*H228</f>
        <v>0.0003</v>
      </c>
      <c r="S228" s="136">
        <v>0</v>
      </c>
      <c r="T228" s="137">
        <f>S228*H228</f>
        <v>0</v>
      </c>
      <c r="AR228" s="138" t="s">
        <v>246</v>
      </c>
      <c r="AT228" s="138" t="s">
        <v>243</v>
      </c>
      <c r="AU228" s="138" t="s">
        <v>82</v>
      </c>
      <c r="AY228" s="15" t="s">
        <v>118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5" t="s">
        <v>80</v>
      </c>
      <c r="BK228" s="139">
        <f>ROUND(I228*H228,2)</f>
        <v>0</v>
      </c>
      <c r="BL228" s="15" t="s">
        <v>212</v>
      </c>
      <c r="BM228" s="138" t="s">
        <v>332</v>
      </c>
    </row>
    <row r="229" spans="2:47" s="1" customFormat="1" ht="12">
      <c r="B229" s="30"/>
      <c r="D229" s="140" t="s">
        <v>127</v>
      </c>
      <c r="F229" s="141" t="s">
        <v>331</v>
      </c>
      <c r="I229" s="142"/>
      <c r="L229" s="30"/>
      <c r="M229" s="143"/>
      <c r="T229" s="54"/>
      <c r="AT229" s="15" t="s">
        <v>127</v>
      </c>
      <c r="AU229" s="15" t="s">
        <v>82</v>
      </c>
    </row>
    <row r="230" spans="2:65" s="1" customFormat="1" ht="33" customHeight="1">
      <c r="B230" s="30"/>
      <c r="C230" s="126" t="s">
        <v>333</v>
      </c>
      <c r="D230" s="126" t="s">
        <v>121</v>
      </c>
      <c r="E230" s="127" t="s">
        <v>334</v>
      </c>
      <c r="F230" s="128" t="s">
        <v>335</v>
      </c>
      <c r="G230" s="129" t="s">
        <v>124</v>
      </c>
      <c r="H230" s="130">
        <v>65</v>
      </c>
      <c r="I230" s="131"/>
      <c r="J230" s="132">
        <f>ROUND(I230*H230,2)</f>
        <v>0</v>
      </c>
      <c r="K230" s="133"/>
      <c r="L230" s="30"/>
      <c r="M230" s="134" t="s">
        <v>1</v>
      </c>
      <c r="N230" s="135" t="s">
        <v>40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212</v>
      </c>
      <c r="AT230" s="138" t="s">
        <v>121</v>
      </c>
      <c r="AU230" s="138" t="s">
        <v>82</v>
      </c>
      <c r="AY230" s="15" t="s">
        <v>118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5" t="s">
        <v>80</v>
      </c>
      <c r="BK230" s="139">
        <f>ROUND(I230*H230,2)</f>
        <v>0</v>
      </c>
      <c r="BL230" s="15" t="s">
        <v>212</v>
      </c>
      <c r="BM230" s="138" t="s">
        <v>336</v>
      </c>
    </row>
    <row r="231" spans="2:47" s="1" customFormat="1" ht="19.2">
      <c r="B231" s="30"/>
      <c r="D231" s="140" t="s">
        <v>127</v>
      </c>
      <c r="F231" s="141" t="s">
        <v>337</v>
      </c>
      <c r="I231" s="142"/>
      <c r="L231" s="30"/>
      <c r="M231" s="143"/>
      <c r="T231" s="54"/>
      <c r="AT231" s="15" t="s">
        <v>127</v>
      </c>
      <c r="AU231" s="15" t="s">
        <v>82</v>
      </c>
    </row>
    <row r="232" spans="2:65" s="1" customFormat="1" ht="24.15" customHeight="1">
      <c r="B232" s="30"/>
      <c r="C232" s="152" t="s">
        <v>338</v>
      </c>
      <c r="D232" s="152" t="s">
        <v>243</v>
      </c>
      <c r="E232" s="153" t="s">
        <v>339</v>
      </c>
      <c r="F232" s="154" t="s">
        <v>340</v>
      </c>
      <c r="G232" s="155" t="s">
        <v>124</v>
      </c>
      <c r="H232" s="156">
        <v>68.25</v>
      </c>
      <c r="I232" s="157"/>
      <c r="J232" s="158">
        <f>ROUND(I232*H232,2)</f>
        <v>0</v>
      </c>
      <c r="K232" s="159"/>
      <c r="L232" s="160"/>
      <c r="M232" s="161" t="s">
        <v>1</v>
      </c>
      <c r="N232" s="162" t="s">
        <v>40</v>
      </c>
      <c r="P232" s="136">
        <f>O232*H232</f>
        <v>0</v>
      </c>
      <c r="Q232" s="136">
        <v>0.0004</v>
      </c>
      <c r="R232" s="136">
        <f>Q232*H232</f>
        <v>0.0273</v>
      </c>
      <c r="S232" s="136">
        <v>0</v>
      </c>
      <c r="T232" s="137">
        <f>S232*H232</f>
        <v>0</v>
      </c>
      <c r="AR232" s="138" t="s">
        <v>246</v>
      </c>
      <c r="AT232" s="138" t="s">
        <v>243</v>
      </c>
      <c r="AU232" s="138" t="s">
        <v>82</v>
      </c>
      <c r="AY232" s="15" t="s">
        <v>118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5" t="s">
        <v>80</v>
      </c>
      <c r="BK232" s="139">
        <f>ROUND(I232*H232,2)</f>
        <v>0</v>
      </c>
      <c r="BL232" s="15" t="s">
        <v>212</v>
      </c>
      <c r="BM232" s="138" t="s">
        <v>341</v>
      </c>
    </row>
    <row r="233" spans="2:47" s="1" customFormat="1" ht="19.2">
      <c r="B233" s="30"/>
      <c r="D233" s="140" t="s">
        <v>127</v>
      </c>
      <c r="F233" s="141" t="s">
        <v>340</v>
      </c>
      <c r="I233" s="142"/>
      <c r="L233" s="30"/>
      <c r="M233" s="143"/>
      <c r="T233" s="54"/>
      <c r="AT233" s="15" t="s">
        <v>127</v>
      </c>
      <c r="AU233" s="15" t="s">
        <v>82</v>
      </c>
    </row>
    <row r="234" spans="2:51" s="12" customFormat="1" ht="12">
      <c r="B234" s="145"/>
      <c r="D234" s="140" t="s">
        <v>143</v>
      </c>
      <c r="F234" s="147" t="s">
        <v>342</v>
      </c>
      <c r="H234" s="148">
        <v>68.25</v>
      </c>
      <c r="I234" s="149"/>
      <c r="L234" s="145"/>
      <c r="M234" s="150"/>
      <c r="T234" s="151"/>
      <c r="AT234" s="146" t="s">
        <v>143</v>
      </c>
      <c r="AU234" s="146" t="s">
        <v>82</v>
      </c>
      <c r="AV234" s="12" t="s">
        <v>82</v>
      </c>
      <c r="AW234" s="12" t="s">
        <v>4</v>
      </c>
      <c r="AX234" s="12" t="s">
        <v>80</v>
      </c>
      <c r="AY234" s="146" t="s">
        <v>118</v>
      </c>
    </row>
    <row r="235" spans="2:65" s="1" customFormat="1" ht="24.15" customHeight="1">
      <c r="B235" s="30"/>
      <c r="C235" s="126" t="s">
        <v>343</v>
      </c>
      <c r="D235" s="126" t="s">
        <v>121</v>
      </c>
      <c r="E235" s="127" t="s">
        <v>344</v>
      </c>
      <c r="F235" s="128" t="s">
        <v>345</v>
      </c>
      <c r="G235" s="129" t="s">
        <v>134</v>
      </c>
      <c r="H235" s="130">
        <v>49</v>
      </c>
      <c r="I235" s="131"/>
      <c r="J235" s="132">
        <f>ROUND(I235*H235,2)</f>
        <v>0</v>
      </c>
      <c r="K235" s="133"/>
      <c r="L235" s="30"/>
      <c r="M235" s="134" t="s">
        <v>1</v>
      </c>
      <c r="N235" s="135" t="s">
        <v>40</v>
      </c>
      <c r="P235" s="136">
        <f>O235*H235</f>
        <v>0</v>
      </c>
      <c r="Q235" s="136">
        <v>0.00094</v>
      </c>
      <c r="R235" s="136">
        <f>Q235*H235</f>
        <v>0.04606</v>
      </c>
      <c r="S235" s="136">
        <v>0</v>
      </c>
      <c r="T235" s="137">
        <f>S235*H235</f>
        <v>0</v>
      </c>
      <c r="AR235" s="138" t="s">
        <v>212</v>
      </c>
      <c r="AT235" s="138" t="s">
        <v>121</v>
      </c>
      <c r="AU235" s="138" t="s">
        <v>82</v>
      </c>
      <c r="AY235" s="15" t="s">
        <v>118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5" t="s">
        <v>80</v>
      </c>
      <c r="BK235" s="139">
        <f>ROUND(I235*H235,2)</f>
        <v>0</v>
      </c>
      <c r="BL235" s="15" t="s">
        <v>212</v>
      </c>
      <c r="BM235" s="138" t="s">
        <v>346</v>
      </c>
    </row>
    <row r="236" spans="2:47" s="1" customFormat="1" ht="28.8">
      <c r="B236" s="30"/>
      <c r="D236" s="140" t="s">
        <v>127</v>
      </c>
      <c r="F236" s="141" t="s">
        <v>347</v>
      </c>
      <c r="I236" s="142"/>
      <c r="L236" s="30"/>
      <c r="M236" s="143"/>
      <c r="T236" s="54"/>
      <c r="AT236" s="15" t="s">
        <v>127</v>
      </c>
      <c r="AU236" s="15" t="s">
        <v>82</v>
      </c>
    </row>
    <row r="237" spans="2:47" s="1" customFormat="1" ht="19.2">
      <c r="B237" s="30"/>
      <c r="D237" s="140" t="s">
        <v>128</v>
      </c>
      <c r="F237" s="144" t="s">
        <v>348</v>
      </c>
      <c r="I237" s="142"/>
      <c r="L237" s="30"/>
      <c r="M237" s="143"/>
      <c r="T237" s="54"/>
      <c r="AT237" s="15" t="s">
        <v>128</v>
      </c>
      <c r="AU237" s="15" t="s">
        <v>82</v>
      </c>
    </row>
    <row r="238" spans="2:51" s="12" customFormat="1" ht="12">
      <c r="B238" s="145"/>
      <c r="D238" s="140" t="s">
        <v>143</v>
      </c>
      <c r="E238" s="146" t="s">
        <v>1</v>
      </c>
      <c r="F238" s="147" t="s">
        <v>349</v>
      </c>
      <c r="H238" s="148">
        <v>49</v>
      </c>
      <c r="I238" s="149"/>
      <c r="L238" s="145"/>
      <c r="M238" s="150"/>
      <c r="T238" s="151"/>
      <c r="AT238" s="146" t="s">
        <v>143</v>
      </c>
      <c r="AU238" s="146" t="s">
        <v>82</v>
      </c>
      <c r="AV238" s="12" t="s">
        <v>82</v>
      </c>
      <c r="AW238" s="12" t="s">
        <v>31</v>
      </c>
      <c r="AX238" s="12" t="s">
        <v>80</v>
      </c>
      <c r="AY238" s="146" t="s">
        <v>118</v>
      </c>
    </row>
    <row r="239" spans="2:65" s="1" customFormat="1" ht="37.8" customHeight="1">
      <c r="B239" s="30"/>
      <c r="C239" s="152" t="s">
        <v>350</v>
      </c>
      <c r="D239" s="152" t="s">
        <v>243</v>
      </c>
      <c r="E239" s="153" t="s">
        <v>266</v>
      </c>
      <c r="F239" s="154" t="s">
        <v>267</v>
      </c>
      <c r="G239" s="155" t="s">
        <v>134</v>
      </c>
      <c r="H239" s="156">
        <v>58.8</v>
      </c>
      <c r="I239" s="157"/>
      <c r="J239" s="158">
        <f>ROUND(I239*H239,2)</f>
        <v>0</v>
      </c>
      <c r="K239" s="159"/>
      <c r="L239" s="160"/>
      <c r="M239" s="161" t="s">
        <v>1</v>
      </c>
      <c r="N239" s="162" t="s">
        <v>40</v>
      </c>
      <c r="P239" s="136">
        <f>O239*H239</f>
        <v>0</v>
      </c>
      <c r="Q239" s="136">
        <v>0.0048</v>
      </c>
      <c r="R239" s="136">
        <f>Q239*H239</f>
        <v>0.28223999999999994</v>
      </c>
      <c r="S239" s="136">
        <v>0</v>
      </c>
      <c r="T239" s="137">
        <f>S239*H239</f>
        <v>0</v>
      </c>
      <c r="AR239" s="138" t="s">
        <v>246</v>
      </c>
      <c r="AT239" s="138" t="s">
        <v>243</v>
      </c>
      <c r="AU239" s="138" t="s">
        <v>82</v>
      </c>
      <c r="AY239" s="15" t="s">
        <v>118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5" t="s">
        <v>80</v>
      </c>
      <c r="BK239" s="139">
        <f>ROUND(I239*H239,2)</f>
        <v>0</v>
      </c>
      <c r="BL239" s="15" t="s">
        <v>212</v>
      </c>
      <c r="BM239" s="138" t="s">
        <v>351</v>
      </c>
    </row>
    <row r="240" spans="2:47" s="1" customFormat="1" ht="28.8">
      <c r="B240" s="30"/>
      <c r="D240" s="140" t="s">
        <v>127</v>
      </c>
      <c r="F240" s="141" t="s">
        <v>267</v>
      </c>
      <c r="I240" s="142"/>
      <c r="L240" s="30"/>
      <c r="M240" s="143"/>
      <c r="T240" s="54"/>
      <c r="AT240" s="15" t="s">
        <v>127</v>
      </c>
      <c r="AU240" s="15" t="s">
        <v>82</v>
      </c>
    </row>
    <row r="241" spans="2:51" s="12" customFormat="1" ht="12">
      <c r="B241" s="145"/>
      <c r="D241" s="140" t="s">
        <v>143</v>
      </c>
      <c r="F241" s="147" t="s">
        <v>352</v>
      </c>
      <c r="H241" s="148">
        <v>58.8</v>
      </c>
      <c r="I241" s="149"/>
      <c r="L241" s="145"/>
      <c r="M241" s="150"/>
      <c r="T241" s="151"/>
      <c r="AT241" s="146" t="s">
        <v>143</v>
      </c>
      <c r="AU241" s="146" t="s">
        <v>82</v>
      </c>
      <c r="AV241" s="12" t="s">
        <v>82</v>
      </c>
      <c r="AW241" s="12" t="s">
        <v>4</v>
      </c>
      <c r="AX241" s="12" t="s">
        <v>80</v>
      </c>
      <c r="AY241" s="146" t="s">
        <v>118</v>
      </c>
    </row>
    <row r="242" spans="2:65" s="1" customFormat="1" ht="33" customHeight="1">
      <c r="B242" s="30"/>
      <c r="C242" s="126" t="s">
        <v>353</v>
      </c>
      <c r="D242" s="126" t="s">
        <v>121</v>
      </c>
      <c r="E242" s="127" t="s">
        <v>354</v>
      </c>
      <c r="F242" s="128" t="s">
        <v>355</v>
      </c>
      <c r="G242" s="129" t="s">
        <v>159</v>
      </c>
      <c r="H242" s="130">
        <v>1</v>
      </c>
      <c r="I242" s="131"/>
      <c r="J242" s="132">
        <f>ROUND(I242*H242,2)</f>
        <v>0</v>
      </c>
      <c r="K242" s="133"/>
      <c r="L242" s="30"/>
      <c r="M242" s="134" t="s">
        <v>1</v>
      </c>
      <c r="N242" s="135" t="s">
        <v>40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125</v>
      </c>
      <c r="AT242" s="138" t="s">
        <v>121</v>
      </c>
      <c r="AU242" s="138" t="s">
        <v>82</v>
      </c>
      <c r="AY242" s="15" t="s">
        <v>118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5" t="s">
        <v>80</v>
      </c>
      <c r="BK242" s="139">
        <f>ROUND(I242*H242,2)</f>
        <v>0</v>
      </c>
      <c r="BL242" s="15" t="s">
        <v>125</v>
      </c>
      <c r="BM242" s="138" t="s">
        <v>356</v>
      </c>
    </row>
    <row r="243" spans="2:47" s="1" customFormat="1" ht="19.2">
      <c r="B243" s="30"/>
      <c r="D243" s="140" t="s">
        <v>127</v>
      </c>
      <c r="F243" s="141" t="s">
        <v>355</v>
      </c>
      <c r="I243" s="142"/>
      <c r="L243" s="30"/>
      <c r="M243" s="143"/>
      <c r="T243" s="54"/>
      <c r="AT243" s="15" t="s">
        <v>127</v>
      </c>
      <c r="AU243" s="15" t="s">
        <v>82</v>
      </c>
    </row>
    <row r="244" spans="2:65" s="1" customFormat="1" ht="33" customHeight="1">
      <c r="B244" s="30"/>
      <c r="C244" s="152" t="s">
        <v>357</v>
      </c>
      <c r="D244" s="152" t="s">
        <v>243</v>
      </c>
      <c r="E244" s="153" t="s">
        <v>358</v>
      </c>
      <c r="F244" s="154" t="s">
        <v>359</v>
      </c>
      <c r="G244" s="155" t="s">
        <v>159</v>
      </c>
      <c r="H244" s="156">
        <v>1</v>
      </c>
      <c r="I244" s="157"/>
      <c r="J244" s="158">
        <f>ROUND(I244*H244,2)</f>
        <v>0</v>
      </c>
      <c r="K244" s="159"/>
      <c r="L244" s="160"/>
      <c r="M244" s="161" t="s">
        <v>1</v>
      </c>
      <c r="N244" s="162" t="s">
        <v>40</v>
      </c>
      <c r="P244" s="136">
        <f>O244*H244</f>
        <v>0</v>
      </c>
      <c r="Q244" s="136">
        <v>0.00343</v>
      </c>
      <c r="R244" s="136">
        <f>Q244*H244</f>
        <v>0.00343</v>
      </c>
      <c r="S244" s="136">
        <v>0</v>
      </c>
      <c r="T244" s="137">
        <f>S244*H244</f>
        <v>0</v>
      </c>
      <c r="AR244" s="138" t="s">
        <v>167</v>
      </c>
      <c r="AT244" s="138" t="s">
        <v>243</v>
      </c>
      <c r="AU244" s="138" t="s">
        <v>82</v>
      </c>
      <c r="AY244" s="15" t="s">
        <v>118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5" t="s">
        <v>80</v>
      </c>
      <c r="BK244" s="139">
        <f>ROUND(I244*H244,2)</f>
        <v>0</v>
      </c>
      <c r="BL244" s="15" t="s">
        <v>125</v>
      </c>
      <c r="BM244" s="138" t="s">
        <v>360</v>
      </c>
    </row>
    <row r="245" spans="2:47" s="1" customFormat="1" ht="19.2">
      <c r="B245" s="30"/>
      <c r="D245" s="140" t="s">
        <v>127</v>
      </c>
      <c r="F245" s="141" t="s">
        <v>359</v>
      </c>
      <c r="I245" s="142"/>
      <c r="L245" s="30"/>
      <c r="M245" s="143"/>
      <c r="T245" s="54"/>
      <c r="AT245" s="15" t="s">
        <v>127</v>
      </c>
      <c r="AU245" s="15" t="s">
        <v>82</v>
      </c>
    </row>
    <row r="246" spans="2:65" s="1" customFormat="1" ht="24.15" customHeight="1">
      <c r="B246" s="30"/>
      <c r="C246" s="126" t="s">
        <v>361</v>
      </c>
      <c r="D246" s="126" t="s">
        <v>121</v>
      </c>
      <c r="E246" s="127" t="s">
        <v>362</v>
      </c>
      <c r="F246" s="128" t="s">
        <v>363</v>
      </c>
      <c r="G246" s="129" t="s">
        <v>181</v>
      </c>
      <c r="H246" s="130">
        <v>3.526</v>
      </c>
      <c r="I246" s="131"/>
      <c r="J246" s="132">
        <f>ROUND(I246*H246,2)</f>
        <v>0</v>
      </c>
      <c r="K246" s="133"/>
      <c r="L246" s="30"/>
      <c r="M246" s="134" t="s">
        <v>1</v>
      </c>
      <c r="N246" s="135" t="s">
        <v>40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212</v>
      </c>
      <c r="AT246" s="138" t="s">
        <v>121</v>
      </c>
      <c r="AU246" s="138" t="s">
        <v>82</v>
      </c>
      <c r="AY246" s="15" t="s">
        <v>118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5" t="s">
        <v>80</v>
      </c>
      <c r="BK246" s="139">
        <f>ROUND(I246*H246,2)</f>
        <v>0</v>
      </c>
      <c r="BL246" s="15" t="s">
        <v>212</v>
      </c>
      <c r="BM246" s="138" t="s">
        <v>364</v>
      </c>
    </row>
    <row r="247" spans="2:47" s="1" customFormat="1" ht="28.8">
      <c r="B247" s="30"/>
      <c r="D247" s="140" t="s">
        <v>127</v>
      </c>
      <c r="F247" s="141" t="s">
        <v>365</v>
      </c>
      <c r="I247" s="142"/>
      <c r="L247" s="30"/>
      <c r="M247" s="143"/>
      <c r="T247" s="54"/>
      <c r="AT247" s="15" t="s">
        <v>127</v>
      </c>
      <c r="AU247" s="15" t="s">
        <v>82</v>
      </c>
    </row>
    <row r="248" spans="2:65" s="1" customFormat="1" ht="24.15" customHeight="1">
      <c r="B248" s="30"/>
      <c r="C248" s="126" t="s">
        <v>366</v>
      </c>
      <c r="D248" s="126" t="s">
        <v>121</v>
      </c>
      <c r="E248" s="127" t="s">
        <v>367</v>
      </c>
      <c r="F248" s="128" t="s">
        <v>368</v>
      </c>
      <c r="G248" s="129" t="s">
        <v>181</v>
      </c>
      <c r="H248" s="130">
        <v>3.526</v>
      </c>
      <c r="I248" s="131"/>
      <c r="J248" s="132">
        <f>ROUND(I248*H248,2)</f>
        <v>0</v>
      </c>
      <c r="K248" s="133"/>
      <c r="L248" s="30"/>
      <c r="M248" s="134" t="s">
        <v>1</v>
      </c>
      <c r="N248" s="135" t="s">
        <v>40</v>
      </c>
      <c r="P248" s="136">
        <f>O248*H248</f>
        <v>0</v>
      </c>
      <c r="Q248" s="136">
        <v>0</v>
      </c>
      <c r="R248" s="136">
        <f>Q248*H248</f>
        <v>0</v>
      </c>
      <c r="S248" s="136">
        <v>0</v>
      </c>
      <c r="T248" s="137">
        <f>S248*H248</f>
        <v>0</v>
      </c>
      <c r="AR248" s="138" t="s">
        <v>212</v>
      </c>
      <c r="AT248" s="138" t="s">
        <v>121</v>
      </c>
      <c r="AU248" s="138" t="s">
        <v>82</v>
      </c>
      <c r="AY248" s="15" t="s">
        <v>118</v>
      </c>
      <c r="BE248" s="139">
        <f>IF(N248="základní",J248,0)</f>
        <v>0</v>
      </c>
      <c r="BF248" s="139">
        <f>IF(N248="snížená",J248,0)</f>
        <v>0</v>
      </c>
      <c r="BG248" s="139">
        <f>IF(N248="zákl. přenesená",J248,0)</f>
        <v>0</v>
      </c>
      <c r="BH248" s="139">
        <f>IF(N248="sníž. přenesená",J248,0)</f>
        <v>0</v>
      </c>
      <c r="BI248" s="139">
        <f>IF(N248="nulová",J248,0)</f>
        <v>0</v>
      </c>
      <c r="BJ248" s="15" t="s">
        <v>80</v>
      </c>
      <c r="BK248" s="139">
        <f>ROUND(I248*H248,2)</f>
        <v>0</v>
      </c>
      <c r="BL248" s="15" t="s">
        <v>212</v>
      </c>
      <c r="BM248" s="138" t="s">
        <v>369</v>
      </c>
    </row>
    <row r="249" spans="2:47" s="1" customFormat="1" ht="38.4">
      <c r="B249" s="30"/>
      <c r="D249" s="140" t="s">
        <v>127</v>
      </c>
      <c r="F249" s="141" t="s">
        <v>370</v>
      </c>
      <c r="I249" s="142"/>
      <c r="L249" s="30"/>
      <c r="M249" s="143"/>
      <c r="T249" s="54"/>
      <c r="AT249" s="15" t="s">
        <v>127</v>
      </c>
      <c r="AU249" s="15" t="s">
        <v>82</v>
      </c>
    </row>
    <row r="250" spans="2:65" s="1" customFormat="1" ht="24.15" customHeight="1">
      <c r="B250" s="30"/>
      <c r="C250" s="126" t="s">
        <v>371</v>
      </c>
      <c r="D250" s="126" t="s">
        <v>121</v>
      </c>
      <c r="E250" s="127" t="s">
        <v>372</v>
      </c>
      <c r="F250" s="128" t="s">
        <v>373</v>
      </c>
      <c r="G250" s="129" t="s">
        <v>181</v>
      </c>
      <c r="H250" s="130">
        <v>3.526</v>
      </c>
      <c r="I250" s="131"/>
      <c r="J250" s="132">
        <f>ROUND(I250*H250,2)</f>
        <v>0</v>
      </c>
      <c r="K250" s="133"/>
      <c r="L250" s="30"/>
      <c r="M250" s="134" t="s">
        <v>1</v>
      </c>
      <c r="N250" s="135" t="s">
        <v>40</v>
      </c>
      <c r="P250" s="136">
        <f>O250*H250</f>
        <v>0</v>
      </c>
      <c r="Q250" s="136">
        <v>0</v>
      </c>
      <c r="R250" s="136">
        <f>Q250*H250</f>
        <v>0</v>
      </c>
      <c r="S250" s="136">
        <v>0</v>
      </c>
      <c r="T250" s="137">
        <f>S250*H250</f>
        <v>0</v>
      </c>
      <c r="AR250" s="138" t="s">
        <v>212</v>
      </c>
      <c r="AT250" s="138" t="s">
        <v>121</v>
      </c>
      <c r="AU250" s="138" t="s">
        <v>82</v>
      </c>
      <c r="AY250" s="15" t="s">
        <v>118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5" t="s">
        <v>80</v>
      </c>
      <c r="BK250" s="139">
        <f>ROUND(I250*H250,2)</f>
        <v>0</v>
      </c>
      <c r="BL250" s="15" t="s">
        <v>212</v>
      </c>
      <c r="BM250" s="138" t="s">
        <v>374</v>
      </c>
    </row>
    <row r="251" spans="2:47" s="1" customFormat="1" ht="38.4">
      <c r="B251" s="30"/>
      <c r="D251" s="140" t="s">
        <v>127</v>
      </c>
      <c r="F251" s="141" t="s">
        <v>375</v>
      </c>
      <c r="I251" s="142"/>
      <c r="L251" s="30"/>
      <c r="M251" s="143"/>
      <c r="T251" s="54"/>
      <c r="AT251" s="15" t="s">
        <v>127</v>
      </c>
      <c r="AU251" s="15" t="s">
        <v>82</v>
      </c>
    </row>
    <row r="252" spans="2:65" s="1" customFormat="1" ht="24.15" customHeight="1">
      <c r="B252" s="30"/>
      <c r="C252" s="126" t="s">
        <v>376</v>
      </c>
      <c r="D252" s="126" t="s">
        <v>121</v>
      </c>
      <c r="E252" s="127" t="s">
        <v>377</v>
      </c>
      <c r="F252" s="128" t="s">
        <v>378</v>
      </c>
      <c r="G252" s="129" t="s">
        <v>181</v>
      </c>
      <c r="H252" s="130">
        <v>52.89</v>
      </c>
      <c r="I252" s="131"/>
      <c r="J252" s="132">
        <f>ROUND(I252*H252,2)</f>
        <v>0</v>
      </c>
      <c r="K252" s="133"/>
      <c r="L252" s="30"/>
      <c r="M252" s="134" t="s">
        <v>1</v>
      </c>
      <c r="N252" s="135" t="s">
        <v>40</v>
      </c>
      <c r="P252" s="136">
        <f>O252*H252</f>
        <v>0</v>
      </c>
      <c r="Q252" s="136">
        <v>0</v>
      </c>
      <c r="R252" s="136">
        <f>Q252*H252</f>
        <v>0</v>
      </c>
      <c r="S252" s="136">
        <v>0</v>
      </c>
      <c r="T252" s="137">
        <f>S252*H252</f>
        <v>0</v>
      </c>
      <c r="AR252" s="138" t="s">
        <v>212</v>
      </c>
      <c r="AT252" s="138" t="s">
        <v>121</v>
      </c>
      <c r="AU252" s="138" t="s">
        <v>82</v>
      </c>
      <c r="AY252" s="15" t="s">
        <v>118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5" t="s">
        <v>80</v>
      </c>
      <c r="BK252" s="139">
        <f>ROUND(I252*H252,2)</f>
        <v>0</v>
      </c>
      <c r="BL252" s="15" t="s">
        <v>212</v>
      </c>
      <c r="BM252" s="138" t="s">
        <v>379</v>
      </c>
    </row>
    <row r="253" spans="2:47" s="1" customFormat="1" ht="38.4">
      <c r="B253" s="30"/>
      <c r="D253" s="140" t="s">
        <v>127</v>
      </c>
      <c r="F253" s="141" t="s">
        <v>380</v>
      </c>
      <c r="I253" s="142"/>
      <c r="L253" s="30"/>
      <c r="M253" s="143"/>
      <c r="T253" s="54"/>
      <c r="AT253" s="15" t="s">
        <v>127</v>
      </c>
      <c r="AU253" s="15" t="s">
        <v>82</v>
      </c>
    </row>
    <row r="254" spans="2:51" s="12" customFormat="1" ht="12">
      <c r="B254" s="145"/>
      <c r="D254" s="140" t="s">
        <v>143</v>
      </c>
      <c r="F254" s="147" t="s">
        <v>381</v>
      </c>
      <c r="H254" s="148">
        <v>52.89</v>
      </c>
      <c r="I254" s="149"/>
      <c r="L254" s="145"/>
      <c r="M254" s="150"/>
      <c r="T254" s="151"/>
      <c r="AT254" s="146" t="s">
        <v>143</v>
      </c>
      <c r="AU254" s="146" t="s">
        <v>82</v>
      </c>
      <c r="AV254" s="12" t="s">
        <v>82</v>
      </c>
      <c r="AW254" s="12" t="s">
        <v>4</v>
      </c>
      <c r="AX254" s="12" t="s">
        <v>80</v>
      </c>
      <c r="AY254" s="146" t="s">
        <v>118</v>
      </c>
    </row>
    <row r="255" spans="2:63" s="11" customFormat="1" ht="22.8" customHeight="1">
      <c r="B255" s="114"/>
      <c r="D255" s="115" t="s">
        <v>74</v>
      </c>
      <c r="E255" s="124" t="s">
        <v>382</v>
      </c>
      <c r="F255" s="124" t="s">
        <v>383</v>
      </c>
      <c r="I255" s="117"/>
      <c r="J255" s="125">
        <f>BK255</f>
        <v>0</v>
      </c>
      <c r="L255" s="114"/>
      <c r="M255" s="119"/>
      <c r="P255" s="120">
        <f>SUM(P256:P261)</f>
        <v>0</v>
      </c>
      <c r="R255" s="120">
        <f>SUM(R256:R261)</f>
        <v>0</v>
      </c>
      <c r="T255" s="121">
        <f>SUM(T256:T261)</f>
        <v>0.504</v>
      </c>
      <c r="AR255" s="115" t="s">
        <v>82</v>
      </c>
      <c r="AT255" s="122" t="s">
        <v>74</v>
      </c>
      <c r="AU255" s="122" t="s">
        <v>80</v>
      </c>
      <c r="AY255" s="115" t="s">
        <v>118</v>
      </c>
      <c r="BK255" s="123">
        <f>SUM(BK256:BK261)</f>
        <v>0</v>
      </c>
    </row>
    <row r="256" spans="2:65" s="1" customFormat="1" ht="44.25" customHeight="1">
      <c r="B256" s="30"/>
      <c r="C256" s="126" t="s">
        <v>384</v>
      </c>
      <c r="D256" s="126" t="s">
        <v>121</v>
      </c>
      <c r="E256" s="127" t="s">
        <v>385</v>
      </c>
      <c r="F256" s="128" t="s">
        <v>386</v>
      </c>
      <c r="G256" s="129" t="s">
        <v>134</v>
      </c>
      <c r="H256" s="130">
        <v>280</v>
      </c>
      <c r="I256" s="131"/>
      <c r="J256" s="132">
        <f>ROUND(I256*H256,2)</f>
        <v>0</v>
      </c>
      <c r="K256" s="133"/>
      <c r="L256" s="30"/>
      <c r="M256" s="134" t="s">
        <v>1</v>
      </c>
      <c r="N256" s="135" t="s">
        <v>40</v>
      </c>
      <c r="P256" s="136">
        <f>O256*H256</f>
        <v>0</v>
      </c>
      <c r="Q256" s="136">
        <v>0</v>
      </c>
      <c r="R256" s="136">
        <f>Q256*H256</f>
        <v>0</v>
      </c>
      <c r="S256" s="136">
        <v>0.0018</v>
      </c>
      <c r="T256" s="137">
        <f>S256*H256</f>
        <v>0.504</v>
      </c>
      <c r="AR256" s="138" t="s">
        <v>212</v>
      </c>
      <c r="AT256" s="138" t="s">
        <v>121</v>
      </c>
      <c r="AU256" s="138" t="s">
        <v>82</v>
      </c>
      <c r="AY256" s="15" t="s">
        <v>118</v>
      </c>
      <c r="BE256" s="139">
        <f>IF(N256="základní",J256,0)</f>
        <v>0</v>
      </c>
      <c r="BF256" s="139">
        <f>IF(N256="snížená",J256,0)</f>
        <v>0</v>
      </c>
      <c r="BG256" s="139">
        <f>IF(N256="zákl. přenesená",J256,0)</f>
        <v>0</v>
      </c>
      <c r="BH256" s="139">
        <f>IF(N256="sníž. přenesená",J256,0)</f>
        <v>0</v>
      </c>
      <c r="BI256" s="139">
        <f>IF(N256="nulová",J256,0)</f>
        <v>0</v>
      </c>
      <c r="BJ256" s="15" t="s">
        <v>80</v>
      </c>
      <c r="BK256" s="139">
        <f>ROUND(I256*H256,2)</f>
        <v>0</v>
      </c>
      <c r="BL256" s="15" t="s">
        <v>212</v>
      </c>
      <c r="BM256" s="138" t="s">
        <v>387</v>
      </c>
    </row>
    <row r="257" spans="2:47" s="1" customFormat="1" ht="28.8">
      <c r="B257" s="30"/>
      <c r="D257" s="140" t="s">
        <v>127</v>
      </c>
      <c r="F257" s="141" t="s">
        <v>386</v>
      </c>
      <c r="I257" s="142"/>
      <c r="L257" s="30"/>
      <c r="M257" s="143"/>
      <c r="T257" s="54"/>
      <c r="AT257" s="15" t="s">
        <v>127</v>
      </c>
      <c r="AU257" s="15" t="s">
        <v>82</v>
      </c>
    </row>
    <row r="258" spans="2:47" s="1" customFormat="1" ht="19.2">
      <c r="B258" s="30"/>
      <c r="D258" s="140" t="s">
        <v>128</v>
      </c>
      <c r="F258" s="144" t="s">
        <v>388</v>
      </c>
      <c r="I258" s="142"/>
      <c r="L258" s="30"/>
      <c r="M258" s="143"/>
      <c r="T258" s="54"/>
      <c r="AT258" s="15" t="s">
        <v>128</v>
      </c>
      <c r="AU258" s="15" t="s">
        <v>82</v>
      </c>
    </row>
    <row r="259" spans="2:51" s="12" customFormat="1" ht="12">
      <c r="B259" s="145"/>
      <c r="D259" s="140" t="s">
        <v>143</v>
      </c>
      <c r="E259" s="146" t="s">
        <v>1</v>
      </c>
      <c r="F259" s="147" t="s">
        <v>389</v>
      </c>
      <c r="H259" s="148">
        <v>240</v>
      </c>
      <c r="I259" s="149"/>
      <c r="L259" s="145"/>
      <c r="M259" s="150"/>
      <c r="T259" s="151"/>
      <c r="AT259" s="146" t="s">
        <v>143</v>
      </c>
      <c r="AU259" s="146" t="s">
        <v>82</v>
      </c>
      <c r="AV259" s="12" t="s">
        <v>82</v>
      </c>
      <c r="AW259" s="12" t="s">
        <v>31</v>
      </c>
      <c r="AX259" s="12" t="s">
        <v>75</v>
      </c>
      <c r="AY259" s="146" t="s">
        <v>118</v>
      </c>
    </row>
    <row r="260" spans="2:51" s="12" customFormat="1" ht="12">
      <c r="B260" s="145"/>
      <c r="D260" s="140" t="s">
        <v>143</v>
      </c>
      <c r="E260" s="146" t="s">
        <v>1</v>
      </c>
      <c r="F260" s="147" t="s">
        <v>390</v>
      </c>
      <c r="H260" s="148">
        <v>40</v>
      </c>
      <c r="I260" s="149"/>
      <c r="L260" s="145"/>
      <c r="M260" s="150"/>
      <c r="T260" s="151"/>
      <c r="AT260" s="146" t="s">
        <v>143</v>
      </c>
      <c r="AU260" s="146" t="s">
        <v>82</v>
      </c>
      <c r="AV260" s="12" t="s">
        <v>82</v>
      </c>
      <c r="AW260" s="12" t="s">
        <v>31</v>
      </c>
      <c r="AX260" s="12" t="s">
        <v>75</v>
      </c>
      <c r="AY260" s="146" t="s">
        <v>118</v>
      </c>
    </row>
    <row r="261" spans="2:51" s="13" customFormat="1" ht="12">
      <c r="B261" s="163"/>
      <c r="D261" s="140" t="s">
        <v>143</v>
      </c>
      <c r="E261" s="164" t="s">
        <v>1</v>
      </c>
      <c r="F261" s="165" t="s">
        <v>391</v>
      </c>
      <c r="H261" s="166">
        <v>280</v>
      </c>
      <c r="I261" s="167"/>
      <c r="L261" s="163"/>
      <c r="M261" s="168"/>
      <c r="T261" s="169"/>
      <c r="AT261" s="164" t="s">
        <v>143</v>
      </c>
      <c r="AU261" s="164" t="s">
        <v>82</v>
      </c>
      <c r="AV261" s="13" t="s">
        <v>125</v>
      </c>
      <c r="AW261" s="13" t="s">
        <v>31</v>
      </c>
      <c r="AX261" s="13" t="s">
        <v>80</v>
      </c>
      <c r="AY261" s="164" t="s">
        <v>118</v>
      </c>
    </row>
    <row r="262" spans="2:63" s="11" customFormat="1" ht="22.8" customHeight="1">
      <c r="B262" s="114"/>
      <c r="D262" s="115" t="s">
        <v>74</v>
      </c>
      <c r="E262" s="124" t="s">
        <v>392</v>
      </c>
      <c r="F262" s="124" t="s">
        <v>393</v>
      </c>
      <c r="I262" s="117"/>
      <c r="J262" s="125">
        <f>BK262</f>
        <v>0</v>
      </c>
      <c r="L262" s="114"/>
      <c r="M262" s="119"/>
      <c r="P262" s="120">
        <f>SUM(P263:P268)</f>
        <v>0</v>
      </c>
      <c r="R262" s="120">
        <f>SUM(R263:R268)</f>
        <v>0.010700000000000001</v>
      </c>
      <c r="T262" s="121">
        <f>SUM(T263:T268)</f>
        <v>0.04614</v>
      </c>
      <c r="AR262" s="115" t="s">
        <v>82</v>
      </c>
      <c r="AT262" s="122" t="s">
        <v>74</v>
      </c>
      <c r="AU262" s="122" t="s">
        <v>80</v>
      </c>
      <c r="AY262" s="115" t="s">
        <v>118</v>
      </c>
      <c r="BK262" s="123">
        <f>SUM(BK263:BK268)</f>
        <v>0</v>
      </c>
    </row>
    <row r="263" spans="2:65" s="1" customFormat="1" ht="24.15" customHeight="1">
      <c r="B263" s="30"/>
      <c r="C263" s="126" t="s">
        <v>394</v>
      </c>
      <c r="D263" s="126" t="s">
        <v>121</v>
      </c>
      <c r="E263" s="127" t="s">
        <v>395</v>
      </c>
      <c r="F263" s="128" t="s">
        <v>396</v>
      </c>
      <c r="G263" s="129" t="s">
        <v>159</v>
      </c>
      <c r="H263" s="130">
        <v>2</v>
      </c>
      <c r="I263" s="131"/>
      <c r="J263" s="132">
        <f>ROUND(I263*H263,2)</f>
        <v>0</v>
      </c>
      <c r="K263" s="133"/>
      <c r="L263" s="30"/>
      <c r="M263" s="134" t="s">
        <v>1</v>
      </c>
      <c r="N263" s="135" t="s">
        <v>40</v>
      </c>
      <c r="P263" s="136">
        <f>O263*H263</f>
        <v>0</v>
      </c>
      <c r="Q263" s="136">
        <v>0</v>
      </c>
      <c r="R263" s="136">
        <f>Q263*H263</f>
        <v>0</v>
      </c>
      <c r="S263" s="136">
        <v>0.02307</v>
      </c>
      <c r="T263" s="137">
        <f>S263*H263</f>
        <v>0.04614</v>
      </c>
      <c r="AR263" s="138" t="s">
        <v>212</v>
      </c>
      <c r="AT263" s="138" t="s">
        <v>121</v>
      </c>
      <c r="AU263" s="138" t="s">
        <v>82</v>
      </c>
      <c r="AY263" s="15" t="s">
        <v>118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5" t="s">
        <v>80</v>
      </c>
      <c r="BK263" s="139">
        <f>ROUND(I263*H263,2)</f>
        <v>0</v>
      </c>
      <c r="BL263" s="15" t="s">
        <v>212</v>
      </c>
      <c r="BM263" s="138" t="s">
        <v>397</v>
      </c>
    </row>
    <row r="264" spans="2:47" s="1" customFormat="1" ht="12">
      <c r="B264" s="30"/>
      <c r="D264" s="140" t="s">
        <v>127</v>
      </c>
      <c r="F264" s="141" t="s">
        <v>398</v>
      </c>
      <c r="I264" s="142"/>
      <c r="L264" s="30"/>
      <c r="M264" s="143"/>
      <c r="T264" s="54"/>
      <c r="AT264" s="15" t="s">
        <v>127</v>
      </c>
      <c r="AU264" s="15" t="s">
        <v>82</v>
      </c>
    </row>
    <row r="265" spans="2:65" s="1" customFormat="1" ht="24.15" customHeight="1">
      <c r="B265" s="30"/>
      <c r="C265" s="126" t="s">
        <v>399</v>
      </c>
      <c r="D265" s="126" t="s">
        <v>121</v>
      </c>
      <c r="E265" s="127" t="s">
        <v>400</v>
      </c>
      <c r="F265" s="128" t="s">
        <v>401</v>
      </c>
      <c r="G265" s="129" t="s">
        <v>159</v>
      </c>
      <c r="H265" s="130">
        <v>2</v>
      </c>
      <c r="I265" s="131"/>
      <c r="J265" s="132">
        <f>ROUND(I265*H265,2)</f>
        <v>0</v>
      </c>
      <c r="K265" s="133"/>
      <c r="L265" s="30"/>
      <c r="M265" s="134" t="s">
        <v>1</v>
      </c>
      <c r="N265" s="135" t="s">
        <v>40</v>
      </c>
      <c r="P265" s="136">
        <f>O265*H265</f>
        <v>0</v>
      </c>
      <c r="Q265" s="136">
        <v>0.00267</v>
      </c>
      <c r="R265" s="136">
        <f>Q265*H265</f>
        <v>0.00534</v>
      </c>
      <c r="S265" s="136">
        <v>0</v>
      </c>
      <c r="T265" s="137">
        <f>S265*H265</f>
        <v>0</v>
      </c>
      <c r="AR265" s="138" t="s">
        <v>212</v>
      </c>
      <c r="AT265" s="138" t="s">
        <v>121</v>
      </c>
      <c r="AU265" s="138" t="s">
        <v>82</v>
      </c>
      <c r="AY265" s="15" t="s">
        <v>118</v>
      </c>
      <c r="BE265" s="139">
        <f>IF(N265="základní",J265,0)</f>
        <v>0</v>
      </c>
      <c r="BF265" s="139">
        <f>IF(N265="snížená",J265,0)</f>
        <v>0</v>
      </c>
      <c r="BG265" s="139">
        <f>IF(N265="zákl. přenesená",J265,0)</f>
        <v>0</v>
      </c>
      <c r="BH265" s="139">
        <f>IF(N265="sníž. přenesená",J265,0)</f>
        <v>0</v>
      </c>
      <c r="BI265" s="139">
        <f>IF(N265="nulová",J265,0)</f>
        <v>0</v>
      </c>
      <c r="BJ265" s="15" t="s">
        <v>80</v>
      </c>
      <c r="BK265" s="139">
        <f>ROUND(I265*H265,2)</f>
        <v>0</v>
      </c>
      <c r="BL265" s="15" t="s">
        <v>212</v>
      </c>
      <c r="BM265" s="138" t="s">
        <v>402</v>
      </c>
    </row>
    <row r="266" spans="2:47" s="1" customFormat="1" ht="19.2">
      <c r="B266" s="30"/>
      <c r="D266" s="140" t="s">
        <v>127</v>
      </c>
      <c r="F266" s="141" t="s">
        <v>403</v>
      </c>
      <c r="I266" s="142"/>
      <c r="L266" s="30"/>
      <c r="M266" s="143"/>
      <c r="T266" s="54"/>
      <c r="AT266" s="15" t="s">
        <v>127</v>
      </c>
      <c r="AU266" s="15" t="s">
        <v>82</v>
      </c>
    </row>
    <row r="267" spans="2:65" s="1" customFormat="1" ht="24.15" customHeight="1">
      <c r="B267" s="30"/>
      <c r="C267" s="152" t="s">
        <v>404</v>
      </c>
      <c r="D267" s="152" t="s">
        <v>243</v>
      </c>
      <c r="E267" s="153" t="s">
        <v>405</v>
      </c>
      <c r="F267" s="154" t="s">
        <v>406</v>
      </c>
      <c r="G267" s="155" t="s">
        <v>159</v>
      </c>
      <c r="H267" s="156">
        <v>2</v>
      </c>
      <c r="I267" s="157"/>
      <c r="J267" s="158">
        <f>ROUND(I267*H267,2)</f>
        <v>0</v>
      </c>
      <c r="K267" s="159"/>
      <c r="L267" s="160"/>
      <c r="M267" s="161" t="s">
        <v>1</v>
      </c>
      <c r="N267" s="162" t="s">
        <v>40</v>
      </c>
      <c r="P267" s="136">
        <f>O267*H267</f>
        <v>0</v>
      </c>
      <c r="Q267" s="136">
        <v>0.00268</v>
      </c>
      <c r="R267" s="136">
        <f>Q267*H267</f>
        <v>0.00536</v>
      </c>
      <c r="S267" s="136">
        <v>0</v>
      </c>
      <c r="T267" s="137">
        <f>S267*H267</f>
        <v>0</v>
      </c>
      <c r="AR267" s="138" t="s">
        <v>246</v>
      </c>
      <c r="AT267" s="138" t="s">
        <v>243</v>
      </c>
      <c r="AU267" s="138" t="s">
        <v>82</v>
      </c>
      <c r="AY267" s="15" t="s">
        <v>118</v>
      </c>
      <c r="BE267" s="139">
        <f>IF(N267="základní",J267,0)</f>
        <v>0</v>
      </c>
      <c r="BF267" s="139">
        <f>IF(N267="snížená",J267,0)</f>
        <v>0</v>
      </c>
      <c r="BG267" s="139">
        <f>IF(N267="zákl. přenesená",J267,0)</f>
        <v>0</v>
      </c>
      <c r="BH267" s="139">
        <f>IF(N267="sníž. přenesená",J267,0)</f>
        <v>0</v>
      </c>
      <c r="BI267" s="139">
        <f>IF(N267="nulová",J267,0)</f>
        <v>0</v>
      </c>
      <c r="BJ267" s="15" t="s">
        <v>80</v>
      </c>
      <c r="BK267" s="139">
        <f>ROUND(I267*H267,2)</f>
        <v>0</v>
      </c>
      <c r="BL267" s="15" t="s">
        <v>212</v>
      </c>
      <c r="BM267" s="138" t="s">
        <v>407</v>
      </c>
    </row>
    <row r="268" spans="2:47" s="1" customFormat="1" ht="19.2">
      <c r="B268" s="30"/>
      <c r="D268" s="140" t="s">
        <v>127</v>
      </c>
      <c r="F268" s="141" t="s">
        <v>406</v>
      </c>
      <c r="I268" s="142"/>
      <c r="L268" s="30"/>
      <c r="M268" s="143"/>
      <c r="T268" s="54"/>
      <c r="AT268" s="15" t="s">
        <v>127</v>
      </c>
      <c r="AU268" s="15" t="s">
        <v>82</v>
      </c>
    </row>
    <row r="269" spans="2:63" s="11" customFormat="1" ht="22.8" customHeight="1">
      <c r="B269" s="114"/>
      <c r="D269" s="115" t="s">
        <v>74</v>
      </c>
      <c r="E269" s="124" t="s">
        <v>408</v>
      </c>
      <c r="F269" s="124" t="s">
        <v>409</v>
      </c>
      <c r="I269" s="117"/>
      <c r="J269" s="125">
        <f>BK269</f>
        <v>0</v>
      </c>
      <c r="L269" s="114"/>
      <c r="M269" s="119"/>
      <c r="P269" s="120">
        <f>SUM(P270:P272)</f>
        <v>0</v>
      </c>
      <c r="R269" s="120">
        <f>SUM(R270:R272)</f>
        <v>0</v>
      </c>
      <c r="T269" s="121">
        <f>SUM(T270:T272)</f>
        <v>0.18145</v>
      </c>
      <c r="AR269" s="115" t="s">
        <v>82</v>
      </c>
      <c r="AT269" s="122" t="s">
        <v>74</v>
      </c>
      <c r="AU269" s="122" t="s">
        <v>80</v>
      </c>
      <c r="AY269" s="115" t="s">
        <v>118</v>
      </c>
      <c r="BK269" s="123">
        <f>SUM(BK270:BK272)</f>
        <v>0</v>
      </c>
    </row>
    <row r="270" spans="2:65" s="1" customFormat="1" ht="24.15" customHeight="1">
      <c r="B270" s="30"/>
      <c r="C270" s="126" t="s">
        <v>410</v>
      </c>
      <c r="D270" s="126" t="s">
        <v>121</v>
      </c>
      <c r="E270" s="127" t="s">
        <v>411</v>
      </c>
      <c r="F270" s="128" t="s">
        <v>412</v>
      </c>
      <c r="G270" s="129" t="s">
        <v>124</v>
      </c>
      <c r="H270" s="130">
        <v>95</v>
      </c>
      <c r="I270" s="131"/>
      <c r="J270" s="132">
        <f>ROUND(I270*H270,2)</f>
        <v>0</v>
      </c>
      <c r="K270" s="133"/>
      <c r="L270" s="30"/>
      <c r="M270" s="134" t="s">
        <v>1</v>
      </c>
      <c r="N270" s="135" t="s">
        <v>40</v>
      </c>
      <c r="P270" s="136">
        <f>O270*H270</f>
        <v>0</v>
      </c>
      <c r="Q270" s="136">
        <v>0</v>
      </c>
      <c r="R270" s="136">
        <f>Q270*H270</f>
        <v>0</v>
      </c>
      <c r="S270" s="136">
        <v>0.00191</v>
      </c>
      <c r="T270" s="137">
        <f>S270*H270</f>
        <v>0.18145</v>
      </c>
      <c r="AR270" s="138" t="s">
        <v>212</v>
      </c>
      <c r="AT270" s="138" t="s">
        <v>121</v>
      </c>
      <c r="AU270" s="138" t="s">
        <v>82</v>
      </c>
      <c r="AY270" s="15" t="s">
        <v>118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5" t="s">
        <v>80</v>
      </c>
      <c r="BK270" s="139">
        <f>ROUND(I270*H270,2)</f>
        <v>0</v>
      </c>
      <c r="BL270" s="15" t="s">
        <v>212</v>
      </c>
      <c r="BM270" s="138" t="s">
        <v>413</v>
      </c>
    </row>
    <row r="271" spans="2:47" s="1" customFormat="1" ht="19.2">
      <c r="B271" s="30"/>
      <c r="D271" s="140" t="s">
        <v>127</v>
      </c>
      <c r="F271" s="141" t="s">
        <v>414</v>
      </c>
      <c r="I271" s="142"/>
      <c r="L271" s="30"/>
      <c r="M271" s="143"/>
      <c r="T271" s="54"/>
      <c r="AT271" s="15" t="s">
        <v>127</v>
      </c>
      <c r="AU271" s="15" t="s">
        <v>82</v>
      </c>
    </row>
    <row r="272" spans="2:47" s="1" customFormat="1" ht="19.2">
      <c r="B272" s="30"/>
      <c r="D272" s="140" t="s">
        <v>128</v>
      </c>
      <c r="F272" s="144" t="s">
        <v>415</v>
      </c>
      <c r="I272" s="142"/>
      <c r="L272" s="30"/>
      <c r="M272" s="143"/>
      <c r="T272" s="54"/>
      <c r="AT272" s="15" t="s">
        <v>128</v>
      </c>
      <c r="AU272" s="15" t="s">
        <v>82</v>
      </c>
    </row>
    <row r="273" spans="2:63" s="11" customFormat="1" ht="25.95" customHeight="1">
      <c r="B273" s="114"/>
      <c r="D273" s="115" t="s">
        <v>74</v>
      </c>
      <c r="E273" s="116" t="s">
        <v>416</v>
      </c>
      <c r="F273" s="116" t="s">
        <v>417</v>
      </c>
      <c r="I273" s="117"/>
      <c r="J273" s="118">
        <f>BK273</f>
        <v>0</v>
      </c>
      <c r="L273" s="114"/>
      <c r="M273" s="119"/>
      <c r="P273" s="120">
        <f>SUM(P274:P276)</f>
        <v>0</v>
      </c>
      <c r="R273" s="120">
        <f>SUM(R274:R276)</f>
        <v>0</v>
      </c>
      <c r="T273" s="121">
        <f>SUM(T274:T276)</f>
        <v>0</v>
      </c>
      <c r="AR273" s="115" t="s">
        <v>125</v>
      </c>
      <c r="AT273" s="122" t="s">
        <v>74</v>
      </c>
      <c r="AU273" s="122" t="s">
        <v>75</v>
      </c>
      <c r="AY273" s="115" t="s">
        <v>118</v>
      </c>
      <c r="BK273" s="123">
        <f>SUM(BK274:BK276)</f>
        <v>0</v>
      </c>
    </row>
    <row r="274" spans="2:65" s="1" customFormat="1" ht="16.5" customHeight="1">
      <c r="B274" s="30"/>
      <c r="C274" s="126" t="s">
        <v>418</v>
      </c>
      <c r="D274" s="126" t="s">
        <v>121</v>
      </c>
      <c r="E274" s="127" t="s">
        <v>419</v>
      </c>
      <c r="F274" s="128" t="s">
        <v>420</v>
      </c>
      <c r="G274" s="129" t="s">
        <v>421</v>
      </c>
      <c r="H274" s="130">
        <v>16</v>
      </c>
      <c r="I274" s="131"/>
      <c r="J274" s="132">
        <f>ROUND(I274*H274,2)</f>
        <v>0</v>
      </c>
      <c r="K274" s="133"/>
      <c r="L274" s="30"/>
      <c r="M274" s="134" t="s">
        <v>1</v>
      </c>
      <c r="N274" s="135" t="s">
        <v>40</v>
      </c>
      <c r="P274" s="136">
        <f>O274*H274</f>
        <v>0</v>
      </c>
      <c r="Q274" s="136">
        <v>0</v>
      </c>
      <c r="R274" s="136">
        <f>Q274*H274</f>
        <v>0</v>
      </c>
      <c r="S274" s="136">
        <v>0</v>
      </c>
      <c r="T274" s="137">
        <f>S274*H274</f>
        <v>0</v>
      </c>
      <c r="AR274" s="138" t="s">
        <v>422</v>
      </c>
      <c r="AT274" s="138" t="s">
        <v>121</v>
      </c>
      <c r="AU274" s="138" t="s">
        <v>80</v>
      </c>
      <c r="AY274" s="15" t="s">
        <v>118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5" t="s">
        <v>80</v>
      </c>
      <c r="BK274" s="139">
        <f>ROUND(I274*H274,2)</f>
        <v>0</v>
      </c>
      <c r="BL274" s="15" t="s">
        <v>422</v>
      </c>
      <c r="BM274" s="138" t="s">
        <v>423</v>
      </c>
    </row>
    <row r="275" spans="2:47" s="1" customFormat="1" ht="19.2">
      <c r="B275" s="30"/>
      <c r="D275" s="140" t="s">
        <v>127</v>
      </c>
      <c r="F275" s="141" t="s">
        <v>424</v>
      </c>
      <c r="I275" s="142"/>
      <c r="L275" s="30"/>
      <c r="M275" s="143"/>
      <c r="T275" s="54"/>
      <c r="AT275" s="15" t="s">
        <v>127</v>
      </c>
      <c r="AU275" s="15" t="s">
        <v>80</v>
      </c>
    </row>
    <row r="276" spans="2:47" s="1" customFormat="1" ht="28.8">
      <c r="B276" s="30"/>
      <c r="D276" s="140" t="s">
        <v>128</v>
      </c>
      <c r="F276" s="144" t="s">
        <v>425</v>
      </c>
      <c r="I276" s="142"/>
      <c r="L276" s="30"/>
      <c r="M276" s="143"/>
      <c r="T276" s="54"/>
      <c r="AT276" s="15" t="s">
        <v>128</v>
      </c>
      <c r="AU276" s="15" t="s">
        <v>80</v>
      </c>
    </row>
    <row r="277" spans="2:63" s="11" customFormat="1" ht="25.95" customHeight="1">
      <c r="B277" s="114"/>
      <c r="D277" s="115" t="s">
        <v>74</v>
      </c>
      <c r="E277" s="116" t="s">
        <v>426</v>
      </c>
      <c r="F277" s="116" t="s">
        <v>427</v>
      </c>
      <c r="I277" s="117"/>
      <c r="J277" s="118">
        <f>BK277</f>
        <v>0</v>
      </c>
      <c r="L277" s="114"/>
      <c r="M277" s="119"/>
      <c r="P277" s="120">
        <f>P278</f>
        <v>0</v>
      </c>
      <c r="R277" s="120">
        <f>R278</f>
        <v>0</v>
      </c>
      <c r="T277" s="121">
        <f>T278</f>
        <v>0</v>
      </c>
      <c r="AR277" s="115" t="s">
        <v>151</v>
      </c>
      <c r="AT277" s="122" t="s">
        <v>74</v>
      </c>
      <c r="AU277" s="122" t="s">
        <v>75</v>
      </c>
      <c r="AY277" s="115" t="s">
        <v>118</v>
      </c>
      <c r="BK277" s="123">
        <f>BK278</f>
        <v>0</v>
      </c>
    </row>
    <row r="278" spans="2:63" s="11" customFormat="1" ht="22.8" customHeight="1">
      <c r="B278" s="114"/>
      <c r="D278" s="115" t="s">
        <v>74</v>
      </c>
      <c r="E278" s="124" t="s">
        <v>428</v>
      </c>
      <c r="F278" s="124" t="s">
        <v>429</v>
      </c>
      <c r="I278" s="117"/>
      <c r="J278" s="125">
        <f>BK278</f>
        <v>0</v>
      </c>
      <c r="L278" s="114"/>
      <c r="M278" s="119"/>
      <c r="P278" s="120">
        <f>SUM(P279:P281)</f>
        <v>0</v>
      </c>
      <c r="R278" s="120">
        <f>SUM(R279:R281)</f>
        <v>0</v>
      </c>
      <c r="T278" s="121">
        <f>SUM(T279:T281)</f>
        <v>0</v>
      </c>
      <c r="AR278" s="115" t="s">
        <v>151</v>
      </c>
      <c r="AT278" s="122" t="s">
        <v>74</v>
      </c>
      <c r="AU278" s="122" t="s">
        <v>80</v>
      </c>
      <c r="AY278" s="115" t="s">
        <v>118</v>
      </c>
      <c r="BK278" s="123">
        <f>SUM(BK279:BK281)</f>
        <v>0</v>
      </c>
    </row>
    <row r="279" spans="2:65" s="1" customFormat="1" ht="16.5" customHeight="1">
      <c r="B279" s="30"/>
      <c r="C279" s="126" t="s">
        <v>430</v>
      </c>
      <c r="D279" s="126" t="s">
        <v>121</v>
      </c>
      <c r="E279" s="127" t="s">
        <v>431</v>
      </c>
      <c r="F279" s="128" t="s">
        <v>432</v>
      </c>
      <c r="G279" s="129" t="s">
        <v>159</v>
      </c>
      <c r="H279" s="130">
        <v>1</v>
      </c>
      <c r="I279" s="131"/>
      <c r="J279" s="132">
        <f>ROUND(I279*H279,2)</f>
        <v>0</v>
      </c>
      <c r="K279" s="133"/>
      <c r="L279" s="30"/>
      <c r="M279" s="134" t="s">
        <v>1</v>
      </c>
      <c r="N279" s="135" t="s">
        <v>40</v>
      </c>
      <c r="P279" s="136">
        <f>O279*H279</f>
        <v>0</v>
      </c>
      <c r="Q279" s="136">
        <v>0</v>
      </c>
      <c r="R279" s="136">
        <f>Q279*H279</f>
        <v>0</v>
      </c>
      <c r="S279" s="136">
        <v>0</v>
      </c>
      <c r="T279" s="137">
        <f>S279*H279</f>
        <v>0</v>
      </c>
      <c r="AR279" s="138" t="s">
        <v>433</v>
      </c>
      <c r="AT279" s="138" t="s">
        <v>121</v>
      </c>
      <c r="AU279" s="138" t="s">
        <v>82</v>
      </c>
      <c r="AY279" s="15" t="s">
        <v>118</v>
      </c>
      <c r="BE279" s="139">
        <f>IF(N279="základní",J279,0)</f>
        <v>0</v>
      </c>
      <c r="BF279" s="139">
        <f>IF(N279="snížená",J279,0)</f>
        <v>0</v>
      </c>
      <c r="BG279" s="139">
        <f>IF(N279="zákl. přenesená",J279,0)</f>
        <v>0</v>
      </c>
      <c r="BH279" s="139">
        <f>IF(N279="sníž. přenesená",J279,0)</f>
        <v>0</v>
      </c>
      <c r="BI279" s="139">
        <f>IF(N279="nulová",J279,0)</f>
        <v>0</v>
      </c>
      <c r="BJ279" s="15" t="s">
        <v>80</v>
      </c>
      <c r="BK279" s="139">
        <f>ROUND(I279*H279,2)</f>
        <v>0</v>
      </c>
      <c r="BL279" s="15" t="s">
        <v>433</v>
      </c>
      <c r="BM279" s="138" t="s">
        <v>434</v>
      </c>
    </row>
    <row r="280" spans="2:47" s="1" customFormat="1" ht="12">
      <c r="B280" s="30"/>
      <c r="D280" s="140" t="s">
        <v>127</v>
      </c>
      <c r="F280" s="141" t="s">
        <v>432</v>
      </c>
      <c r="I280" s="142"/>
      <c r="L280" s="30"/>
      <c r="M280" s="143"/>
      <c r="T280" s="54"/>
      <c r="AT280" s="15" t="s">
        <v>127</v>
      </c>
      <c r="AU280" s="15" t="s">
        <v>82</v>
      </c>
    </row>
    <row r="281" spans="2:47" s="1" customFormat="1" ht="57.6">
      <c r="B281" s="30"/>
      <c r="D281" s="140" t="s">
        <v>128</v>
      </c>
      <c r="F281" s="144" t="s">
        <v>435</v>
      </c>
      <c r="I281" s="142"/>
      <c r="L281" s="30"/>
      <c r="M281" s="170"/>
      <c r="N281" s="171"/>
      <c r="O281" s="171"/>
      <c r="P281" s="171"/>
      <c r="Q281" s="171"/>
      <c r="R281" s="171"/>
      <c r="S281" s="171"/>
      <c r="T281" s="172"/>
      <c r="AT281" s="15" t="s">
        <v>128</v>
      </c>
      <c r="AU281" s="15" t="s">
        <v>82</v>
      </c>
    </row>
    <row r="282" spans="2:12" s="1" customFormat="1" ht="6.9" customHeight="1"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30"/>
    </row>
  </sheetData>
  <sheetProtection algorithmName="SHA-512" hashValue="tm3Yy+yszp5UY+3P8QZfUlA0SI0lgc7Nyf2Ulbuj990GuiRLB1OO2fR94ccfoCo6VlF3myZR4HlZuBzZLYG4Rw==" saltValue="/QEHq1JoAbg+CuWfGAioP+8rjjHsIPfsnYkDfCgEozDiW5tVS9/lNrVZtkMWY4sVykqnMAZl/M8QKjAHaNyRmQ==" spinCount="100000" sheet="1" objects="1" scenarios="1" formatColumns="0" formatRows="0" autoFilter="0"/>
  <autoFilter ref="C125:K281"/>
  <mergeCells count="6">
    <mergeCell ref="E118:H11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Sem</dc:creator>
  <cp:keywords/>
  <dc:description/>
  <cp:lastModifiedBy>Daniel Šida</cp:lastModifiedBy>
  <dcterms:created xsi:type="dcterms:W3CDTF">2023-09-06T21:18:15Z</dcterms:created>
  <dcterms:modified xsi:type="dcterms:W3CDTF">2023-09-13T08:00:26Z</dcterms:modified>
  <cp:category/>
  <cp:version/>
  <cp:contentType/>
  <cp:contentStatus/>
</cp:coreProperties>
</file>