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F:\Zakázky 2023\VZMR - Oprava povrchu komunikací na území města Litvnínova\ul. 9. Května\Příloha č. 8 a č. 8.1 - ul. 9 Května\"/>
    </mc:Choice>
  </mc:AlternateContent>
  <xr:revisionPtr revIDLastSave="0" documentId="8_{4AB1A2C6-6149-4172-874A-A799B6985A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2234D - SO.01 - Komunikace" sheetId="2" r:id="rId2"/>
  </sheets>
  <definedNames>
    <definedName name="_xlnm._FilterDatabase" localSheetId="1" hidden="1">'2234D - SO.01 - Komunikace'!$C$126:$K$243</definedName>
    <definedName name="_xlnm.Print_Titles" localSheetId="1">'2234D - SO.01 - Komunikace'!$126:$126</definedName>
    <definedName name="_xlnm.Print_Titles" localSheetId="0">'Rekapitulace stavby'!$92:$92</definedName>
    <definedName name="_xlnm.Print_Area" localSheetId="1">'2234D - SO.01 - Komunikace'!$C$4:$J$39,'2234D - SO.01 - Komunikace'!$C$50:$J$76,'2234D - SO.01 - Komunikace'!$C$82:$J$108,'2234D - SO.01 - Komunikace'!$C$114:$K$243</definedName>
    <definedName name="_xlnm.Print_Area" localSheetId="0">'Rekapitulace stavby'!$D$4:$AO$76,'Rekapitulace stavby'!$C$82:$AQ$96</definedName>
  </definedNames>
  <calcPr calcId="18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241" i="2"/>
  <c r="BH241" i="2"/>
  <c r="BG241" i="2"/>
  <c r="BF241" i="2"/>
  <c r="T241" i="2"/>
  <c r="T240" i="2"/>
  <c r="R241" i="2"/>
  <c r="R240" i="2" s="1"/>
  <c r="P241" i="2"/>
  <c r="P240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1" i="2"/>
  <c r="BH221" i="2"/>
  <c r="BG221" i="2"/>
  <c r="BF221" i="2"/>
  <c r="T221" i="2"/>
  <c r="T220" i="2" s="1"/>
  <c r="R221" i="2"/>
  <c r="R220" i="2"/>
  <c r="P221" i="2"/>
  <c r="P220" i="2" s="1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08" i="2"/>
  <c r="BH208" i="2"/>
  <c r="BG208" i="2"/>
  <c r="BF208" i="2"/>
  <c r="T208" i="2"/>
  <c r="R208" i="2"/>
  <c r="P208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0" i="2"/>
  <c r="BH190" i="2"/>
  <c r="BG190" i="2"/>
  <c r="BF190" i="2"/>
  <c r="T190" i="2"/>
  <c r="R190" i="2"/>
  <c r="P190" i="2"/>
  <c r="BI184" i="2"/>
  <c r="BH184" i="2"/>
  <c r="BG184" i="2"/>
  <c r="BF184" i="2"/>
  <c r="T184" i="2"/>
  <c r="R184" i="2"/>
  <c r="P184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0" i="2"/>
  <c r="BH160" i="2"/>
  <c r="BG160" i="2"/>
  <c r="BF160" i="2"/>
  <c r="T160" i="2"/>
  <c r="R160" i="2"/>
  <c r="P160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P143" i="2" s="1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30" i="2"/>
  <c r="BH130" i="2"/>
  <c r="BG130" i="2"/>
  <c r="BF130" i="2"/>
  <c r="T130" i="2"/>
  <c r="T129" i="2"/>
  <c r="R130" i="2"/>
  <c r="R129" i="2" s="1"/>
  <c r="P130" i="2"/>
  <c r="P129" i="2"/>
  <c r="J124" i="2"/>
  <c r="F123" i="2"/>
  <c r="F121" i="2"/>
  <c r="E119" i="2"/>
  <c r="J92" i="2"/>
  <c r="F91" i="2"/>
  <c r="F89" i="2"/>
  <c r="E87" i="2"/>
  <c r="J21" i="2"/>
  <c r="E21" i="2"/>
  <c r="J123" i="2" s="1"/>
  <c r="J20" i="2"/>
  <c r="J18" i="2"/>
  <c r="E18" i="2"/>
  <c r="F124" i="2" s="1"/>
  <c r="J17" i="2"/>
  <c r="J12" i="2"/>
  <c r="J121" i="2" s="1"/>
  <c r="E7" i="2"/>
  <c r="E117" i="2"/>
  <c r="L90" i="1"/>
  <c r="AM90" i="1"/>
  <c r="AM89" i="1"/>
  <c r="L89" i="1"/>
  <c r="AM87" i="1"/>
  <c r="L87" i="1"/>
  <c r="L85" i="1"/>
  <c r="L84" i="1"/>
  <c r="BK236" i="2"/>
  <c r="J233" i="2"/>
  <c r="J228" i="2"/>
  <c r="BK221" i="2"/>
  <c r="J218" i="2"/>
  <c r="BK213" i="2"/>
  <c r="J208" i="2"/>
  <c r="BK200" i="2"/>
  <c r="J196" i="2"/>
  <c r="BK184" i="2"/>
  <c r="BK178" i="2"/>
  <c r="J174" i="2"/>
  <c r="J165" i="2"/>
  <c r="J154" i="2"/>
  <c r="BK144" i="2"/>
  <c r="BK135" i="2"/>
  <c r="AS94" i="1"/>
  <c r="F37" i="2"/>
  <c r="J144" i="2"/>
  <c r="J241" i="2"/>
  <c r="BK233" i="2"/>
  <c r="BK228" i="2"/>
  <c r="J225" i="2"/>
  <c r="BK218" i="2"/>
  <c r="J215" i="2"/>
  <c r="J213" i="2"/>
  <c r="BK204" i="2"/>
  <c r="J200" i="2"/>
  <c r="BK190" i="2"/>
  <c r="J184" i="2"/>
  <c r="BK174" i="2"/>
  <c r="BK165" i="2"/>
  <c r="J160" i="2"/>
  <c r="BK150" i="2"/>
  <c r="J147" i="2"/>
  <c r="J135" i="2"/>
  <c r="J130" i="2"/>
  <c r="F35" i="2"/>
  <c r="BK241" i="2"/>
  <c r="J236" i="2"/>
  <c r="BK225" i="2"/>
  <c r="J221" i="2"/>
  <c r="BK215" i="2"/>
  <c r="BK208" i="2"/>
  <c r="J204" i="2"/>
  <c r="BK196" i="2"/>
  <c r="J190" i="2"/>
  <c r="J178" i="2"/>
  <c r="BK169" i="2"/>
  <c r="BK160" i="2"/>
  <c r="J150" i="2"/>
  <c r="BK139" i="2"/>
  <c r="BK130" i="2"/>
  <c r="F36" i="2"/>
  <c r="J34" i="2"/>
  <c r="J169" i="2"/>
  <c r="BK154" i="2"/>
  <c r="BK147" i="2"/>
  <c r="J139" i="2"/>
  <c r="F34" i="2"/>
  <c r="BK134" i="2" l="1"/>
  <c r="J134" i="2"/>
  <c r="J99" i="2" s="1"/>
  <c r="T134" i="2"/>
  <c r="T128" i="2" s="1"/>
  <c r="T127" i="2" s="1"/>
  <c r="R143" i="2"/>
  <c r="P212" i="2"/>
  <c r="BK143" i="2"/>
  <c r="J143" i="2"/>
  <c r="J100" i="2" s="1"/>
  <c r="T143" i="2"/>
  <c r="R212" i="2"/>
  <c r="BK153" i="2"/>
  <c r="J153" i="2" s="1"/>
  <c r="J101" i="2" s="1"/>
  <c r="BK212" i="2"/>
  <c r="J212" i="2"/>
  <c r="J102" i="2" s="1"/>
  <c r="P224" i="2"/>
  <c r="P223" i="2" s="1"/>
  <c r="P232" i="2"/>
  <c r="P134" i="2"/>
  <c r="P128" i="2"/>
  <c r="P127" i="2" s="1"/>
  <c r="AU95" i="1" s="1"/>
  <c r="AU94" i="1" s="1"/>
  <c r="R153" i="2"/>
  <c r="R224" i="2"/>
  <c r="R223" i="2" s="1"/>
  <c r="R232" i="2"/>
  <c r="P153" i="2"/>
  <c r="T212" i="2"/>
  <c r="BK224" i="2"/>
  <c r="BK223" i="2"/>
  <c r="J223" i="2" s="1"/>
  <c r="J104" i="2" s="1"/>
  <c r="BK232" i="2"/>
  <c r="J232" i="2"/>
  <c r="J106" i="2" s="1"/>
  <c r="T232" i="2"/>
  <c r="R134" i="2"/>
  <c r="R128" i="2"/>
  <c r="T153" i="2"/>
  <c r="T224" i="2"/>
  <c r="T223" i="2"/>
  <c r="BK220" i="2"/>
  <c r="J220" i="2"/>
  <c r="J103" i="2" s="1"/>
  <c r="BK129" i="2"/>
  <c r="J129" i="2" s="1"/>
  <c r="J98" i="2" s="1"/>
  <c r="BK240" i="2"/>
  <c r="J240" i="2"/>
  <c r="J107" i="2" s="1"/>
  <c r="AW95" i="1"/>
  <c r="BA95" i="1"/>
  <c r="BB95" i="1"/>
  <c r="BC95" i="1"/>
  <c r="E85" i="2"/>
  <c r="J89" i="2"/>
  <c r="J91" i="2"/>
  <c r="F92" i="2"/>
  <c r="BE130" i="2"/>
  <c r="BE135" i="2"/>
  <c r="BE139" i="2"/>
  <c r="BE144" i="2"/>
  <c r="BE147" i="2"/>
  <c r="BE150" i="2"/>
  <c r="BE154" i="2"/>
  <c r="BE160" i="2"/>
  <c r="BE165" i="2"/>
  <c r="BE169" i="2"/>
  <c r="BE174" i="2"/>
  <c r="BE178" i="2"/>
  <c r="BE184" i="2"/>
  <c r="BE190" i="2"/>
  <c r="BE196" i="2"/>
  <c r="BE200" i="2"/>
  <c r="BE204" i="2"/>
  <c r="BE208" i="2"/>
  <c r="BE213" i="2"/>
  <c r="BE215" i="2"/>
  <c r="BE218" i="2"/>
  <c r="BE221" i="2"/>
  <c r="BE225" i="2"/>
  <c r="BE228" i="2"/>
  <c r="BE233" i="2"/>
  <c r="BE236" i="2"/>
  <c r="BE241" i="2"/>
  <c r="BD95" i="1"/>
  <c r="BC94" i="1"/>
  <c r="W32" i="1" s="1"/>
  <c r="BA94" i="1"/>
  <c r="W30" i="1" s="1"/>
  <c r="BB94" i="1"/>
  <c r="W31" i="1" s="1"/>
  <c r="BD94" i="1"/>
  <c r="W33" i="1" s="1"/>
  <c r="R127" i="2" l="1"/>
  <c r="J224" i="2"/>
  <c r="J105" i="2" s="1"/>
  <c r="BK128" i="2"/>
  <c r="J128" i="2" s="1"/>
  <c r="J97" i="2" s="1"/>
  <c r="AY94" i="1"/>
  <c r="AW94" i="1"/>
  <c r="AK30" i="1" s="1"/>
  <c r="AX94" i="1"/>
  <c r="F33" i="2"/>
  <c r="AZ95" i="1"/>
  <c r="AZ94" i="1" s="1"/>
  <c r="W29" i="1" s="1"/>
  <c r="J33" i="2"/>
  <c r="AV95" i="1" s="1"/>
  <c r="AT95" i="1" s="1"/>
  <c r="BK127" i="2" l="1"/>
  <c r="J127" i="2"/>
  <c r="J96" i="2" s="1"/>
  <c r="AV94" i="1"/>
  <c r="AK29" i="1" s="1"/>
  <c r="J30" i="2" l="1"/>
  <c r="AG95" i="1"/>
  <c r="AG94" i="1" s="1"/>
  <c r="AT94" i="1"/>
  <c r="AN94" i="1" l="1"/>
  <c r="AK26" i="1"/>
  <c r="AK35" i="1" s="1"/>
  <c r="J39" i="2"/>
  <c r="AN95" i="1"/>
</calcChain>
</file>

<file path=xl/sharedStrings.xml><?xml version="1.0" encoding="utf-8"?>
<sst xmlns="http://schemas.openxmlformats.org/spreadsheetml/2006/main" count="1304" uniqueCount="289">
  <si>
    <t>Export Komplet</t>
  </si>
  <si>
    <t/>
  </si>
  <si>
    <t>2.0</t>
  </si>
  <si>
    <t>ZAMOK</t>
  </si>
  <si>
    <t>False</t>
  </si>
  <si>
    <t>{9701920c-60a1-4145-846b-c02a3769d08b}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</si>
  <si>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</si>
  <si>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</si>
  <si>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</si>
  <si>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</si>
  <si>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</si>
  <si>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</si>
  <si>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</si>
  <si>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</si>
  <si>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22034D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</si>
  <si>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</si>
  <si>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</si>
  <si>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Obnova povrchu komunikace ul. 9. května, Litvínov</t>
  </si>
  <si>
    <t>KSO:</t>
  </si>
  <si>
    <t>CC-CZ:</t>
  </si>
  <si>
    <t>Místo:</t>
  </si>
  <si>
    <t>Litvínov</t>
  </si>
  <si>
    <t>Datum:</t>
  </si>
  <si>
    <t>21. 6. 2022</t>
  </si>
  <si>
    <t>Zadavatel:</t>
  </si>
  <si>
    <t>IČ:</t>
  </si>
  <si>
    <t>00266027</t>
  </si>
  <si>
    <t>Město Litvínov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</si>
  <si>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</si>
  <si>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</si>
  <si>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</si>
  <si>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</si>
  <si>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</si>
  <si>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</si>
  <si>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</si>
  <si>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28738217</t>
  </si>
  <si>
    <t>MESSOR s.r.o.</t>
  </si>
  <si>
    <t>CZ28738217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</si>
  <si>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</si>
  <si>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</si>
  <si>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</si>
  <si>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</si>
  <si>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</si>
  <si>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</si>
  <si>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</si>
  <si>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</si>
  <si>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</si>
  <si>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</si>
  <si>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</si>
  <si>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</si>
  <si>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</si>
  <si>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</si>
  <si>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</si>
  <si>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</si>
  <si>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</si>
  <si>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</si>
  <si>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</si>
  <si>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</si>
  <si>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</si>
  <si>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</si>
  <si>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</si>
  <si>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</si>
  <si>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</si>
  <si>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</si>
  <si>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</si>
  <si>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</si>
  <si>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</si>
  <si>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</si>
  <si>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</si>
  <si>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</si>
  <si>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</si>
  <si>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</si>
  <si>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</si>
  <si>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</si>
  <si>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</si>
  <si>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</si>
  <si>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</si>
  <si>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</si>
  <si>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</si>
  <si>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</si>
  <si>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</si>
  <si>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</si>
  <si>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</si>
  <si>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</si>
  <si>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2234D</t>
  </si>
  <si>
    <t>SO.01 - Komunikace</t>
  </si>
  <si>
    <t>STA</t>
  </si>
  <si>
    <t>1</t>
  </si>
  <si>
    <t>{27f36e03-8bfa-4340-8bb7-c71d01998e35}</t>
  </si>
  <si>
    <t>2</t>
  </si>
  <si>
    <t>KRYCÍ LIST SOUPISU PRACÍ</t>
  </si>
  <si>
    <t>Objekt:</t>
  </si>
  <si>
    <t>2234D - SO.01 - Komunikace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</si>
  <si>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</si>
  <si>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</si>
  <si>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</si>
  <si>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</si>
  <si>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</si>
  <si>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</si>
  <si>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</si>
  <si>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</si>
  <si>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</si>
  <si>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</si>
  <si>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</si>
  <si>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</si>
  <si>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</si>
  <si>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</si>
  <si>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</si>
  <si>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</si>
  <si>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</si>
  <si>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</si>
  <si>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</si>
  <si>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</si>
  <si>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</si>
  <si>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</si>
  <si>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</si>
  <si>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</si>
  <si>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</si>
  <si>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</si>
  <si>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</si>
  <si>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</si>
  <si>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</si>
  <si>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</si>
  <si>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</si>
  <si>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</si>
  <si>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</si>
  <si>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</si>
  <si>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113154253</t>
  </si>
  <si>
    <t>Frézování živičného krytu tl 50 mm pruh š přes 0,5 do 1 m pl přes 500 do 1000 m2 s překážkami v trase</t>
  </si>
  <si>
    <t>m2</t>
  </si>
  <si>
    <t>CS ÚRS 2022 01</t>
  </si>
  <si>
    <t>4</t>
  </si>
  <si>
    <t>1124190787</t>
  </si>
  <si>
    <t>PP</t>
  </si>
  <si>
    <t>Frézování živičného podkladu nebo krytu  s naložením na dopravní prostředek plochy přes 500 do 1 000 m2 s překážkami v trase pruhu šířky do 1 m, tloušťky vrstvy 50 mm</t>
  </si>
  <si>
    <t>VV</t>
  </si>
  <si>
    <t>220*10,5</t>
  </si>
  <si>
    <t>Součet</t>
  </si>
  <si>
    <t>5</t>
  </si>
  <si>
    <t>Komunikace pozemní</t>
  </si>
  <si>
    <t>573231108</t>
  </si>
  <si>
    <t>Postřik živičný spojovací ze silniční emulze v množství 0,50 kg/m2</t>
  </si>
  <si>
    <t>1124765296</t>
  </si>
  <si>
    <t>Postřik spojovací PS bez posypu kamenivem ze silniční emulze, v množství 0,50 kg/m2</t>
  </si>
  <si>
    <t>3</t>
  </si>
  <si>
    <t>577144121</t>
  </si>
  <si>
    <t>Asfaltový beton vrstva obrusná ACO 11 (ABS) tř. I tl 50 mm š přes 3 m z nemodifikovaného asfaltu</t>
  </si>
  <si>
    <t>792535645</t>
  </si>
  <si>
    <t>Asfaltový beton vrstva obrusná ACO 11 (ABS)  s rozprostřením a se zhutněním z nemodifikovaného asfaltu v pruhu šířky přes 3 m tř. I, po zhutnění tl. 50 mm</t>
  </si>
  <si>
    <t>8</t>
  </si>
  <si>
    <t>Trubní vedení</t>
  </si>
  <si>
    <t>899231111</t>
  </si>
  <si>
    <t>Výšková úprava uličního vstupu nebo vpusti do 200 mm zvýšením mříže</t>
  </si>
  <si>
    <t>kus</t>
  </si>
  <si>
    <t>1531272349</t>
  </si>
  <si>
    <t>Výšková úprava uličního vstupu nebo vpusti do 200 mm  zvýšením mříže</t>
  </si>
  <si>
    <t>6</t>
  </si>
  <si>
    <t>899331111</t>
  </si>
  <si>
    <t>Výšková úprava uličního vstupu nebo vpusti do 200 mm zvýšením poklopu</t>
  </si>
  <si>
    <t>-119787668</t>
  </si>
  <si>
    <t>Výšková úprava uličního vstupu nebo vpusti do 200 mm  zvýšením poklopu</t>
  </si>
  <si>
    <t>899431111</t>
  </si>
  <si>
    <t>Výšková úprava uličního vstupu nebo vpusti do 200 mm zvýšením krycího hrnce, šoupěte nebo hydrantu</t>
  </si>
  <si>
    <t>531895425</t>
  </si>
  <si>
    <t>Výšková úprava uličního vstupu nebo vpusti do 200 mm  zvýšením krycího hrnce, šoupěte nebo hydrantu bez úpravy armatur</t>
  </si>
  <si>
    <t>9</t>
  </si>
  <si>
    <t>Ostatní konstrukce a práce, bourání</t>
  </si>
  <si>
    <t>7</t>
  </si>
  <si>
    <t>915611111</t>
  </si>
  <si>
    <t>Předznačení vodorovného liniového značení</t>
  </si>
  <si>
    <t>m</t>
  </si>
  <si>
    <t>-1533637352</t>
  </si>
  <si>
    <t>Předznačení pro vodorovné značení  stříkané barvou nebo prováděné z nátěrových hmot liniové dělicí čáry, vodicí proužky</t>
  </si>
  <si>
    <t>"V4 plná 0,125" 37+31</t>
  </si>
  <si>
    <t xml:space="preserve">"V1a plná 0,125" 7+25+58+57+48  </t>
  </si>
  <si>
    <t>"V2a přerušovaná 0,125" 34+8+5+57+45</t>
  </si>
  <si>
    <t>915111111</t>
  </si>
  <si>
    <t>Vodorovné dopravní značení dělící čáry souvislé š 125 mm základní bílá barva</t>
  </si>
  <si>
    <t>1241834707</t>
  </si>
  <si>
    <t>Vodorovné dopravní značení stříkané barvou  dělící čára šířky 125 mm souvislá bílá základní</t>
  </si>
  <si>
    <t>915111121</t>
  </si>
  <si>
    <t>Vodorovné dopravní značení dělící čáry přerušované š 125 mm základní bílá barva</t>
  </si>
  <si>
    <t>1973827630</t>
  </si>
  <si>
    <t>Vodorovné dopravní značení stříkané barvou  dělící čára šířky 125 mm přerušovaná bílá základní</t>
  </si>
  <si>
    <t>10</t>
  </si>
  <si>
    <t>915211111</t>
  </si>
  <si>
    <t>Vodorovné dopravní značení dělící čáry souvislé š 125 mm bílý plast</t>
  </si>
  <si>
    <t>-1283310957</t>
  </si>
  <si>
    <t>Vodorovné dopravní značení stříkaným plastem  dělící čára šířky 125 mm souvislá bílá základní</t>
  </si>
  <si>
    <t>11</t>
  </si>
  <si>
    <t>915211121</t>
  </si>
  <si>
    <t>Vodorovné dopravní značení dělící čáry přerušované š 125 mm bílý plast</t>
  </si>
  <si>
    <t>-1995854436</t>
  </si>
  <si>
    <t>Vodorovné dopravní značení stříkaným plastem  dělící čára šířky 125 mm přerušovaná bílá základní</t>
  </si>
  <si>
    <t>12</t>
  </si>
  <si>
    <t>915621111</t>
  </si>
  <si>
    <t>Předznačení vodorovného plošného značení</t>
  </si>
  <si>
    <t>-1600014707</t>
  </si>
  <si>
    <t>Předznačení pro vodorovné značení  stříkané barvou nebo prováděné z nátěrových hmot plošné šipky, symboly, nápisy</t>
  </si>
  <si>
    <t>"V7a" 9*0,5*6+9*0,5+6+10*0,5*6</t>
  </si>
  <si>
    <t>"V13" 57+19</t>
  </si>
  <si>
    <t>"V9a" 1,2*6+1,1*4</t>
  </si>
  <si>
    <t>13</t>
  </si>
  <si>
    <t>915131111</t>
  </si>
  <si>
    <t>Vodorovné dopravní značení přechody pro chodce, šipky, symboly základní bílá barva</t>
  </si>
  <si>
    <t>1585586039</t>
  </si>
  <si>
    <t>Vodorovné dopravní značení stříkané barvou  přechody pro chodce, šipky, symboly bílé základní</t>
  </si>
  <si>
    <t>14</t>
  </si>
  <si>
    <t>915231111</t>
  </si>
  <si>
    <t>Vodorovné dopravní značení přechody pro chodce, šipky, symboly bílý plast</t>
  </si>
  <si>
    <t>-2021048584</t>
  </si>
  <si>
    <t>Vodorovné dopravní značení stříkaným plastem  přechody pro chodce, šipky, symboly nápisy bílé základní</t>
  </si>
  <si>
    <t>919731121</t>
  </si>
  <si>
    <t>Zarovnání styčné plochy podkladu nebo krytu živičného tl do 50 mm</t>
  </si>
  <si>
    <t>1219246709</t>
  </si>
  <si>
    <t>Zarovnání styčné plochy podkladu nebo krytu podél vybourané části komunikace nebo zpevněné plochy  živičné tl. do 50 mm</t>
  </si>
  <si>
    <t>33+12</t>
  </si>
  <si>
    <t>16</t>
  </si>
  <si>
    <t>919732221</t>
  </si>
  <si>
    <t>Styčná spára napojení nového živičného povrchu na stávající za tepla š 15 mm hl 25 mm bez prořezání</t>
  </si>
  <si>
    <t>1466536522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</si>
  <si>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</si>
  <si>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17</t>
  </si>
  <si>
    <t>919735111</t>
  </si>
  <si>
    <t>Řezání stávajícího živičného krytu hl do 50 mm</t>
  </si>
  <si>
    <t>762865841</t>
  </si>
  <si>
    <t>Řezání stávajícího živičného krytu nebo podkladu  hloubky do 50 mm</t>
  </si>
  <si>
    <t>18</t>
  </si>
  <si>
    <t>938909311</t>
  </si>
  <si>
    <t>Čištění vozovek metením strojně podkladu nebo krytu betonového nebo živičného</t>
  </si>
  <si>
    <t>-237610872</t>
  </si>
  <si>
    <t>Čištění vozovek metením bláta, prachu nebo hlinitého nánosu s odklizením na hromady na vzdálenost do 20 m nebo naložením na dopravní prostředek strojně povrchu podkladu nebo krytu betonového nebo živičného</t>
  </si>
  <si>
    <t>997</t>
  </si>
  <si>
    <t>Přesun sutě</t>
  </si>
  <si>
    <t>19</t>
  </si>
  <si>
    <t>997006512</t>
  </si>
  <si>
    <t>Vodorovné doprava suti s naložením a složením na skládku přes 100 m do 1 km</t>
  </si>
  <si>
    <t>t</t>
  </si>
  <si>
    <t>888471050</t>
  </si>
  <si>
    <t>Vodorovná doprava suti na skládku s naložením na dopravní prostředek a složením přes 100 m do 1 km</t>
  </si>
  <si>
    <t>20</t>
  </si>
  <si>
    <t>997006519</t>
  </si>
  <si>
    <t>Příplatek k vodorovnému přemístění suti na skládku ZKD 1 km přes 1 km</t>
  </si>
  <si>
    <t>-1126581</t>
  </si>
  <si>
    <t>Vodorovná doprava suti na skládku Příplatek k ceně -6512 za každý další i započatý 1 km</t>
  </si>
  <si>
    <t>270,27*9 'Přepočtené koeficientem množství</t>
  </si>
  <si>
    <t>22</t>
  </si>
  <si>
    <t>997013875</t>
  </si>
  <si>
    <t>Poplatek za uložení stavebního odpadu na recyklační skládce (skládkovné) asfaltového bez obsahu dehtu zatříděného do Katalogu odpadů pod kódem 17 03 02</t>
  </si>
  <si>
    <t>-323067937</t>
  </si>
  <si>
    <t>998</t>
  </si>
  <si>
    <t>Přesun hmot</t>
  </si>
  <si>
    <t>23</t>
  </si>
  <si>
    <t>998225111</t>
  </si>
  <si>
    <t>Přesun hmot pro pozemní komunikace s krytem z kamene, monolitickým betonovým nebo živičným</t>
  </si>
  <si>
    <t>162262328</t>
  </si>
  <si>
    <t>Přesun hmot pro komunikace s krytem z kameniva, monolitickým betonovým nebo živičným  dopravní vzdálenost do 200 m jakékoliv délky objektu</t>
  </si>
  <si>
    <t>VRN</t>
  </si>
  <si>
    <t>Vedlejší rozpočtové náklady</t>
  </si>
  <si>
    <t>VRN1</t>
  </si>
  <si>
    <t>Průzkumné, geodetické a projektové práce</t>
  </si>
  <si>
    <t>24</t>
  </si>
  <si>
    <t>012203000</t>
  </si>
  <si>
    <t>Geodetické práce při provádění stavby</t>
  </si>
  <si>
    <t>kpl</t>
  </si>
  <si>
    <t>CS ÚRS 2021 01</t>
  </si>
  <si>
    <t>1024</t>
  </si>
  <si>
    <t>839249852</t>
  </si>
  <si>
    <t>25</t>
  </si>
  <si>
    <t>013294000</t>
  </si>
  <si>
    <t>Ostatní dokumentace</t>
  </si>
  <si>
    <t>-1388353290</t>
  </si>
  <si>
    <t>DIO</t>
  </si>
  <si>
    <t>VRN3</t>
  </si>
  <si>
    <t>Zařízení staveniště</t>
  </si>
  <si>
    <t>26</t>
  </si>
  <si>
    <t>030001000</t>
  </si>
  <si>
    <t>-2016884960</t>
  </si>
  <si>
    <t>27</t>
  </si>
  <si>
    <t>034303000</t>
  </si>
  <si>
    <t>Dopravní značení na staveništi</t>
  </si>
  <si>
    <t>-430191877</t>
  </si>
  <si>
    <t>VRN4</t>
  </si>
  <si>
    <t>Inženýrská činnost</t>
  </si>
  <si>
    <t>28</t>
  </si>
  <si>
    <t>043002000</t>
  </si>
  <si>
    <t>Zkoušky a ostatní měření</t>
  </si>
  <si>
    <t>1905133162</t>
  </si>
  <si>
    <t>"Posouzení PAU v asfaltu"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</si>
</sst>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0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71"/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70" t="s">
        <v>14</v>
      </c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R5" s="19"/>
      <c r="BE5" s="167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72" t="s">
        <v>17</v>
      </c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R6" s="19"/>
      <c r="BE6" s="168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68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68"/>
      <c r="BS8" s="16" t="s">
        <v>6</v>
      </c>
    </row>
    <row r="9" spans="1:74" ht="14.45" customHeight="1">
      <c r="B9" s="19"/>
      <c r="AR9" s="19"/>
      <c r="BE9" s="168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26</v>
      </c>
      <c r="AR10" s="19"/>
      <c r="BE10" s="168"/>
      <c r="BS10" s="16" t="s">
        <v>6</v>
      </c>
    </row>
    <row r="11" spans="1:74" ht="18.399999999999999" customHeight="1">
      <c r="B11" s="19"/>
      <c r="E11" s="24" t="s">
        <v>27</v>
      </c>
      <c r="AK11" s="26" t="s">
        <v>28</v>
      </c>
      <c r="AN11" s="24" t="s">
        <v>1</v>
      </c>
      <c r="AR11" s="19"/>
      <c r="BE11" s="168"/>
      <c r="BS11" s="16" t="s">
        <v>6</v>
      </c>
    </row>
    <row r="12" spans="1:74" ht="6.95" customHeight="1">
      <c r="B12" s="19"/>
      <c r="AR12" s="19"/>
      <c r="BE12" s="168"/>
      <c r="BS12" s="16" t="s">
        <v>6</v>
      </c>
    </row>
    <row r="13" spans="1:74" ht="12" customHeight="1">
      <c r="B13" s="19"/>
      <c r="D13" s="26" t="s">
        <v>29</v>
      </c>
      <c r="AK13" s="26" t="s">
        <v>25</v>
      </c>
      <c r="AN13" s="28" t="s">
        <v>30</v>
      </c>
      <c r="AR13" s="19"/>
      <c r="BE13" s="168"/>
      <c r="BS13" s="16" t="s">
        <v>6</v>
      </c>
    </row>
    <row r="14" spans="1:74" ht="12.75">
      <c r="B14" s="19"/>
      <c r="E14" s="173" t="s">
        <v>30</v>
      </c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174"/>
      <c r="AD14" s="174"/>
      <c r="AE14" s="174"/>
      <c r="AF14" s="174"/>
      <c r="AG14" s="174"/>
      <c r="AH14" s="174"/>
      <c r="AI14" s="174"/>
      <c r="AJ14" s="174"/>
      <c r="AK14" s="26" t="s">
        <v>28</v>
      </c>
      <c r="AN14" s="28" t="s">
        <v>30</v>
      </c>
      <c r="AR14" s="19"/>
      <c r="BE14" s="168"/>
      <c r="BS14" s="16" t="s">
        <v>6</v>
      </c>
    </row>
    <row r="15" spans="1:74" ht="6.95" customHeight="1">
      <c r="B15" s="19"/>
      <c r="AR15" s="19"/>
      <c r="BE15" s="168"/>
      <c r="BS15" s="16" t="s">
        <v>4</v>
      </c>
    </row>
    <row r="16" spans="1:74" ht="12" customHeight="1">
      <c r="B16" s="19"/>
      <c r="D16" s="26" t="s">
        <v>31</v>
      </c>
      <c r="AK16" s="26" t="s">
        <v>25</v>
      </c>
      <c r="AN16" s="24" t="s">
        <v>1</v>
      </c>
      <c r="AR16" s="19"/>
      <c r="BE16" s="168"/>
      <c r="BS16" s="16" t="s">
        <v>4</v>
      </c>
    </row>
    <row r="17" spans="2:71" ht="18.399999999999999" customHeight="1">
      <c r="B17" s="19"/>
      <c r="E17" s="24" t="s">
        <v>32</v>
      </c>
      <c r="AK17" s="26" t="s">
        <v>28</v>
      </c>
      <c r="AN17" s="24" t="s">
        <v>1</v>
      </c>
      <c r="AR17" s="19"/>
      <c r="BE17" s="168"/>
      <c r="BS17" s="16" t="s">
        <v>33</v>
      </c>
    </row>
    <row r="18" spans="2:71" ht="6.95" customHeight="1">
      <c r="B18" s="19"/>
      <c r="AR18" s="19"/>
      <c r="BE18" s="168"/>
      <c r="BS18" s="16" t="s">
        <v>6</v>
      </c>
    </row>
    <row r="19" spans="2:71" ht="12" customHeight="1">
      <c r="B19" s="19"/>
      <c r="D19" s="26" t="s">
        <v>34</v>
      </c>
      <c r="AK19" s="26" t="s">
        <v>25</v>
      </c>
      <c r="AN19" s="24" t="s">
        <v>35</v>
      </c>
      <c r="AR19" s="19"/>
      <c r="BE19" s="168"/>
      <c r="BS19" s="16" t="s">
        <v>6</v>
      </c>
    </row>
    <row r="20" spans="2:71" ht="18.399999999999999" customHeight="1">
      <c r="B20" s="19"/>
      <c r="E20" s="24" t="s">
        <v>36</v>
      </c>
      <c r="AK20" s="26" t="s">
        <v>28</v>
      </c>
      <c r="AN20" s="24" t="s">
        <v>37</v>
      </c>
      <c r="AR20" s="19"/>
      <c r="BE20" s="168"/>
      <c r="BS20" s="16" t="s">
        <v>33</v>
      </c>
    </row>
    <row r="21" spans="2:71" ht="6.95" customHeight="1">
      <c r="B21" s="19"/>
      <c r="AR21" s="19"/>
      <c r="BE21" s="168"/>
    </row>
    <row r="22" spans="2:71" ht="12" customHeight="1">
      <c r="B22" s="19"/>
      <c r="D22" s="26" t="s">
        <v>38</v>
      </c>
      <c r="AR22" s="19"/>
      <c r="BE22" s="168"/>
    </row>
    <row r="23" spans="2:71" ht="16.5" customHeight="1">
      <c r="B23" s="19"/>
      <c r="E23" s="175" t="s">
        <v>1</v>
      </c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R23" s="19"/>
      <c r="BE23" s="168"/>
    </row>
    <row r="24" spans="2:71" ht="6.95" customHeight="1">
      <c r="B24" s="19"/>
      <c r="AR24" s="19"/>
      <c r="BE24" s="168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68"/>
    </row>
    <row r="26" spans="2:71" s="1" customFormat="1" ht="25.9" customHeight="1">
      <c r="B26" s="31"/>
      <c r="D26" s="32" t="s">
        <v>39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76">
        <f>ROUND(AG94,2)</f>
        <v>0</v>
      </c>
      <c r="AL26" s="177"/>
      <c r="AM26" s="177"/>
      <c r="AN26" s="177"/>
      <c r="AO26" s="177"/>
      <c r="AR26" s="31"/>
      <c r="BE26" s="168"/>
    </row>
    <row r="27" spans="2:71" s="1" customFormat="1" ht="6.95" customHeight="1">
      <c r="B27" s="31"/>
      <c r="AR27" s="31"/>
      <c r="BE27" s="168"/>
    </row>
    <row r="28" spans="2:71" s="1" customFormat="1" ht="12.75">
      <c r="B28" s="31"/>
      <c r="L28" s="178" t="s">
        <v>40</v>
      </c>
      <c r="M28" s="178"/>
      <c r="N28" s="178"/>
      <c r="O28" s="178"/>
      <c r="P28" s="178"/>
      <c r="W28" s="178" t="s">
        <v>41</v>
      </c>
      <c r="X28" s="178"/>
      <c r="Y28" s="178"/>
      <c r="Z28" s="178"/>
      <c r="AA28" s="178"/>
      <c r="AB28" s="178"/>
      <c r="AC28" s="178"/>
      <c r="AD28" s="178"/>
      <c r="AE28" s="178"/>
      <c r="AK28" s="178" t="s">
        <v>42</v>
      </c>
      <c r="AL28" s="178"/>
      <c r="AM28" s="178"/>
      <c r="AN28" s="178"/>
      <c r="AO28" s="178"/>
      <c r="AR28" s="31"/>
      <c r="BE28" s="168"/>
    </row>
    <row r="29" spans="2:71" s="2" customFormat="1" ht="14.45" customHeight="1">
      <c r="B29" s="35"/>
      <c r="D29" s="26" t="s">
        <v>43</v>
      </c>
      <c r="F29" s="26" t="s">
        <v>44</v>
      </c>
      <c r="L29" s="181">
        <v>0.21</v>
      </c>
      <c r="M29" s="180"/>
      <c r="N29" s="180"/>
      <c r="O29" s="180"/>
      <c r="P29" s="180"/>
      <c r="W29" s="179">
        <f>ROUND(AZ94, 2)</f>
        <v>0</v>
      </c>
      <c r="X29" s="180"/>
      <c r="Y29" s="180"/>
      <c r="Z29" s="180"/>
      <c r="AA29" s="180"/>
      <c r="AB29" s="180"/>
      <c r="AC29" s="180"/>
      <c r="AD29" s="180"/>
      <c r="AE29" s="180"/>
      <c r="AK29" s="179">
        <f>ROUND(AV94, 2)</f>
        <v>0</v>
      </c>
      <c r="AL29" s="180"/>
      <c r="AM29" s="180"/>
      <c r="AN29" s="180"/>
      <c r="AO29" s="180"/>
      <c r="AR29" s="35"/>
      <c r="BE29" s="169"/>
    </row>
    <row r="30" spans="2:71" s="2" customFormat="1" ht="14.45" customHeight="1">
      <c r="B30" s="35"/>
      <c r="F30" s="26" t="s">
        <v>45</v>
      </c>
      <c r="L30" s="181">
        <v>0.15</v>
      </c>
      <c r="M30" s="180"/>
      <c r="N30" s="180"/>
      <c r="O30" s="180"/>
      <c r="P30" s="180"/>
      <c r="W30" s="179">
        <f>ROUND(BA94, 2)</f>
        <v>0</v>
      </c>
      <c r="X30" s="180"/>
      <c r="Y30" s="180"/>
      <c r="Z30" s="180"/>
      <c r="AA30" s="180"/>
      <c r="AB30" s="180"/>
      <c r="AC30" s="180"/>
      <c r="AD30" s="180"/>
      <c r="AE30" s="180"/>
      <c r="AK30" s="179">
        <f>ROUND(AW94, 2)</f>
        <v>0</v>
      </c>
      <c r="AL30" s="180"/>
      <c r="AM30" s="180"/>
      <c r="AN30" s="180"/>
      <c r="AO30" s="180"/>
      <c r="AR30" s="35"/>
      <c r="BE30" s="169"/>
    </row>
    <row r="31" spans="2:71" s="2" customFormat="1" ht="14.45" hidden="1" customHeight="1">
      <c r="B31" s="35"/>
      <c r="F31" s="26" t="s">
        <v>46</v>
      </c>
      <c r="L31" s="181">
        <v>0.21</v>
      </c>
      <c r="M31" s="180"/>
      <c r="N31" s="180"/>
      <c r="O31" s="180"/>
      <c r="P31" s="180"/>
      <c r="W31" s="179">
        <f>ROUND(BB94, 2)</f>
        <v>0</v>
      </c>
      <c r="X31" s="180"/>
      <c r="Y31" s="180"/>
      <c r="Z31" s="180"/>
      <c r="AA31" s="180"/>
      <c r="AB31" s="180"/>
      <c r="AC31" s="180"/>
      <c r="AD31" s="180"/>
      <c r="AE31" s="180"/>
      <c r="AK31" s="179">
        <v>0</v>
      </c>
      <c r="AL31" s="180"/>
      <c r="AM31" s="180"/>
      <c r="AN31" s="180"/>
      <c r="AO31" s="180"/>
      <c r="AR31" s="35"/>
      <c r="BE31" s="169"/>
    </row>
    <row r="32" spans="2:71" s="2" customFormat="1" ht="14.45" hidden="1" customHeight="1">
      <c r="B32" s="35"/>
      <c r="F32" s="26" t="s">
        <v>47</v>
      </c>
      <c r="L32" s="181">
        <v>0.15</v>
      </c>
      <c r="M32" s="180"/>
      <c r="N32" s="180"/>
      <c r="O32" s="180"/>
      <c r="P32" s="180"/>
      <c r="W32" s="179">
        <f>ROUND(BC94, 2)</f>
        <v>0</v>
      </c>
      <c r="X32" s="180"/>
      <c r="Y32" s="180"/>
      <c r="Z32" s="180"/>
      <c r="AA32" s="180"/>
      <c r="AB32" s="180"/>
      <c r="AC32" s="180"/>
      <c r="AD32" s="180"/>
      <c r="AE32" s="180"/>
      <c r="AK32" s="179">
        <v>0</v>
      </c>
      <c r="AL32" s="180"/>
      <c r="AM32" s="180"/>
      <c r="AN32" s="180"/>
      <c r="AO32" s="180"/>
      <c r="AR32" s="35"/>
      <c r="BE32" s="169"/>
    </row>
    <row r="33" spans="2:57" s="2" customFormat="1" ht="14.45" hidden="1" customHeight="1">
      <c r="B33" s="35"/>
      <c r="F33" s="26" t="s">
        <v>48</v>
      </c>
      <c r="L33" s="181">
        <v>0</v>
      </c>
      <c r="M33" s="180"/>
      <c r="N33" s="180"/>
      <c r="O33" s="180"/>
      <c r="P33" s="180"/>
      <c r="W33" s="179">
        <f>ROUND(BD94, 2)</f>
        <v>0</v>
      </c>
      <c r="X33" s="180"/>
      <c r="Y33" s="180"/>
      <c r="Z33" s="180"/>
      <c r="AA33" s="180"/>
      <c r="AB33" s="180"/>
      <c r="AC33" s="180"/>
      <c r="AD33" s="180"/>
      <c r="AE33" s="180"/>
      <c r="AK33" s="179">
        <v>0</v>
      </c>
      <c r="AL33" s="180"/>
      <c r="AM33" s="180"/>
      <c r="AN33" s="180"/>
      <c r="AO33" s="180"/>
      <c r="AR33" s="35"/>
      <c r="BE33" s="169"/>
    </row>
    <row r="34" spans="2:57" s="1" customFormat="1" ht="6.95" customHeight="1">
      <c r="B34" s="31"/>
      <c r="AR34" s="31"/>
      <c r="BE34" s="168"/>
    </row>
    <row r="35" spans="2:57" s="1" customFormat="1" ht="25.9" customHeight="1">
      <c r="B35" s="31"/>
      <c r="C35" s="36"/>
      <c r="D35" s="37" t="s">
        <v>49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50</v>
      </c>
      <c r="U35" s="38"/>
      <c r="V35" s="38"/>
      <c r="W35" s="38"/>
      <c r="X35" s="182" t="s">
        <v>51</v>
      </c>
      <c r="Y35" s="183"/>
      <c r="Z35" s="183"/>
      <c r="AA35" s="183"/>
      <c r="AB35" s="183"/>
      <c r="AC35" s="38"/>
      <c r="AD35" s="38"/>
      <c r="AE35" s="38"/>
      <c r="AF35" s="38"/>
      <c r="AG35" s="38"/>
      <c r="AH35" s="38"/>
      <c r="AI35" s="38"/>
      <c r="AJ35" s="38"/>
      <c r="AK35" s="184">
        <f>SUM(AK26:AK33)</f>
        <v>0</v>
      </c>
      <c r="AL35" s="183"/>
      <c r="AM35" s="183"/>
      <c r="AN35" s="183"/>
      <c r="AO35" s="185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52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53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54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55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54</v>
      </c>
      <c r="AI60" s="33"/>
      <c r="AJ60" s="33"/>
      <c r="AK60" s="33"/>
      <c r="AL60" s="33"/>
      <c r="AM60" s="42" t="s">
        <v>55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56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57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54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55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54</v>
      </c>
      <c r="AI75" s="33"/>
      <c r="AJ75" s="33"/>
      <c r="AK75" s="33"/>
      <c r="AL75" s="33"/>
      <c r="AM75" s="42" t="s">
        <v>55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58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22034D</v>
      </c>
      <c r="AR84" s="47"/>
    </row>
    <row r="85" spans="1:91" s="4" customFormat="1" ht="36.950000000000003" customHeight="1">
      <c r="B85" s="48"/>
      <c r="C85" s="49" t="s">
        <v>16</v>
      </c>
      <c r="L85" s="186" t="str">
        <f>K6</f>
        <v>Obnova povrchu komunikace ul. 9. května, Litvínov</v>
      </c>
      <c r="M85" s="187"/>
      <c r="N85" s="187"/>
      <c r="O85" s="187"/>
      <c r="P85" s="187"/>
      <c r="Q85" s="187"/>
      <c r="R85" s="187"/>
      <c r="S85" s="187"/>
      <c r="T85" s="187"/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  <c r="AF85" s="187"/>
      <c r="AG85" s="187"/>
      <c r="AH85" s="187"/>
      <c r="AI85" s="187"/>
      <c r="AJ85" s="187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Litvínov</v>
      </c>
      <c r="AI87" s="26" t="s">
        <v>22</v>
      </c>
      <c r="AM87" s="188" t="str">
        <f>IF(AN8= "","",AN8)</f>
        <v>21. 6. 2022</v>
      </c>
      <c r="AN87" s="188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>Město Litvínov</v>
      </c>
      <c r="AI89" s="26" t="s">
        <v>31</v>
      </c>
      <c r="AM89" s="189" t="str">
        <f>IF(E17="","",E17)</f>
        <v xml:space="preserve"> </v>
      </c>
      <c r="AN89" s="190"/>
      <c r="AO89" s="190"/>
      <c r="AP89" s="190"/>
      <c r="AR89" s="31"/>
      <c r="AS89" s="191" t="s">
        <v>59</v>
      </c>
      <c r="AT89" s="192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29</v>
      </c>
      <c r="L90" s="3" t="str">
        <f>IF(E14= "Vyplň údaj","",E14)</f>
        <v/>
      </c>
      <c r="AI90" s="26" t="s">
        <v>34</v>
      </c>
      <c r="AM90" s="189" t="str">
        <f>IF(E20="","",E20)</f>
        <v>MESSOR s.r.o.</v>
      </c>
      <c r="AN90" s="190"/>
      <c r="AO90" s="190"/>
      <c r="AP90" s="190"/>
      <c r="AR90" s="31"/>
      <c r="AS90" s="193"/>
      <c r="AT90" s="194"/>
      <c r="BD90" s="55"/>
    </row>
    <row r="91" spans="1:91" s="1" customFormat="1" ht="10.9" customHeight="1">
      <c r="B91" s="31"/>
      <c r="AR91" s="31"/>
      <c r="AS91" s="193"/>
      <c r="AT91" s="194"/>
      <c r="BD91" s="55"/>
    </row>
    <row r="92" spans="1:91" s="1" customFormat="1" ht="29.25" customHeight="1">
      <c r="B92" s="31"/>
      <c r="C92" s="195" t="s">
        <v>60</v>
      </c>
      <c r="D92" s="196"/>
      <c r="E92" s="196"/>
      <c r="F92" s="196"/>
      <c r="G92" s="196"/>
      <c r="H92" s="56"/>
      <c r="I92" s="197" t="s">
        <v>61</v>
      </c>
      <c r="J92" s="196"/>
      <c r="K92" s="196"/>
      <c r="L92" s="196"/>
      <c r="M92" s="196"/>
      <c r="N92" s="196"/>
      <c r="O92" s="196"/>
      <c r="P92" s="196"/>
      <c r="Q92" s="196"/>
      <c r="R92" s="196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96"/>
      <c r="AF92" s="196"/>
      <c r="AG92" s="198" t="s">
        <v>62</v>
      </c>
      <c r="AH92" s="196"/>
      <c r="AI92" s="196"/>
      <c r="AJ92" s="196"/>
      <c r="AK92" s="196"/>
      <c r="AL92" s="196"/>
      <c r="AM92" s="196"/>
      <c r="AN92" s="197" t="s">
        <v>63</v>
      </c>
      <c r="AO92" s="196"/>
      <c r="AP92" s="199"/>
      <c r="AQ92" s="57" t="s">
        <v>64</v>
      </c>
      <c r="AR92" s="31"/>
      <c r="AS92" s="58" t="s">
        <v>65</v>
      </c>
      <c r="AT92" s="59" t="s">
        <v>66</v>
      </c>
      <c r="AU92" s="59" t="s">
        <v>67</v>
      </c>
      <c r="AV92" s="59" t="s">
        <v>68</v>
      </c>
      <c r="AW92" s="59" t="s">
        <v>69</v>
      </c>
      <c r="AX92" s="59" t="s">
        <v>70</v>
      </c>
      <c r="AY92" s="59" t="s">
        <v>71</v>
      </c>
      <c r="AZ92" s="59" t="s">
        <v>72</v>
      </c>
      <c r="BA92" s="59" t="s">
        <v>73</v>
      </c>
      <c r="BB92" s="59" t="s">
        <v>74</v>
      </c>
      <c r="BC92" s="59" t="s">
        <v>75</v>
      </c>
      <c r="BD92" s="60" t="s">
        <v>76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77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3">
        <f>ROUND(AG95,2)</f>
        <v>0</v>
      </c>
      <c r="AH94" s="203"/>
      <c r="AI94" s="203"/>
      <c r="AJ94" s="203"/>
      <c r="AK94" s="203"/>
      <c r="AL94" s="203"/>
      <c r="AM94" s="203"/>
      <c r="AN94" s="204">
        <f>SUM(AG94,AT94)</f>
        <v>0</v>
      </c>
      <c r="AO94" s="204"/>
      <c r="AP94" s="204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78</v>
      </c>
      <c r="BT94" s="71" t="s">
        <v>79</v>
      </c>
      <c r="BU94" s="72" t="s">
        <v>80</v>
      </c>
      <c r="BV94" s="71" t="s">
        <v>81</v>
      </c>
      <c r="BW94" s="71" t="s">
        <v>5</v>
      </c>
      <c r="BX94" s="71" t="s">
        <v>82</v>
      </c>
      <c r="CL94" s="71" t="s">
        <v>1</v>
      </c>
    </row>
    <row r="95" spans="1:91" s="6" customFormat="1" ht="16.5" customHeight="1">
      <c r="A95" s="73" t="s">
        <v>83</v>
      </c>
      <c r="B95" s="74"/>
      <c r="C95" s="75"/>
      <c r="D95" s="202" t="s">
        <v>84</v>
      </c>
      <c r="E95" s="202"/>
      <c r="F95" s="202"/>
      <c r="G95" s="202"/>
      <c r="H95" s="202"/>
      <c r="I95" s="76"/>
      <c r="J95" s="202" t="s">
        <v>85</v>
      </c>
      <c r="K95" s="202"/>
      <c r="L95" s="202"/>
      <c r="M95" s="202"/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  <c r="AF95" s="202"/>
      <c r="AG95" s="200">
        <f>'2234D - SO.01 - Komunikace'!J30</f>
        <v>0</v>
      </c>
      <c r="AH95" s="201"/>
      <c r="AI95" s="201"/>
      <c r="AJ95" s="201"/>
      <c r="AK95" s="201"/>
      <c r="AL95" s="201"/>
      <c r="AM95" s="201"/>
      <c r="AN95" s="200">
        <f>SUM(AG95,AT95)</f>
        <v>0</v>
      </c>
      <c r="AO95" s="201"/>
      <c r="AP95" s="201"/>
      <c r="AQ95" s="77" t="s">
        <v>86</v>
      </c>
      <c r="AR95" s="74"/>
      <c r="AS95" s="78">
        <v>0</v>
      </c>
      <c r="AT95" s="79">
        <f>ROUND(SUM(AV95:AW95),2)</f>
        <v>0</v>
      </c>
      <c r="AU95" s="80">
        <f>'2234D - SO.01 - Komunikace'!P127</f>
        <v>0</v>
      </c>
      <c r="AV95" s="79">
        <f>'2234D - SO.01 - Komunikace'!J33</f>
        <v>0</v>
      </c>
      <c r="AW95" s="79">
        <f>'2234D - SO.01 - Komunikace'!J34</f>
        <v>0</v>
      </c>
      <c r="AX95" s="79">
        <f>'2234D - SO.01 - Komunikace'!J35</f>
        <v>0</v>
      </c>
      <c r="AY95" s="79">
        <f>'2234D - SO.01 - Komunikace'!J36</f>
        <v>0</v>
      </c>
      <c r="AZ95" s="79">
        <f>'2234D - SO.01 - Komunikace'!F33</f>
        <v>0</v>
      </c>
      <c r="BA95" s="79">
        <f>'2234D - SO.01 - Komunikace'!F34</f>
        <v>0</v>
      </c>
      <c r="BB95" s="79">
        <f>'2234D - SO.01 - Komunikace'!F35</f>
        <v>0</v>
      </c>
      <c r="BC95" s="79">
        <f>'2234D - SO.01 - Komunikace'!F36</f>
        <v>0</v>
      </c>
      <c r="BD95" s="81">
        <f>'2234D - SO.01 - Komunikace'!F37</f>
        <v>0</v>
      </c>
      <c r="BT95" s="82" t="s">
        <v>87</v>
      </c>
      <c r="BV95" s="82" t="s">
        <v>81</v>
      </c>
      <c r="BW95" s="82" t="s">
        <v>88</v>
      </c>
      <c r="BX95" s="82" t="s">
        <v>5</v>
      </c>
      <c r="CL95" s="82" t="s">
        <v>1</v>
      </c>
      <c r="CM95" s="82" t="s">
        <v>89</v>
      </c>
    </row>
    <row r="96" spans="1:91" s="1" customFormat="1" ht="30" customHeight="1">
      <c r="B96" s="31"/>
      <c r="AR96" s="31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1"/>
    </row>
  </sheetData>
  <sheetProtection algorithmName="SHA-512" hashValue="HAlfmd57YuxHc5AsaAMjoVpKN0j48qwb2oTRntn8B5FMNAC7/5z3PpwsMgajJqgV0YLAusJkqWI7WzADFqrYSw==" saltValue="EqlaJ34d85NHJDuA8riVjS64McLLPe/fx0bRH6RN4vaNlRbjc4pGj5ojOulI653T+WeOfbBRAkrTC9h5pbVhy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234D - SO.01 - Komunikac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AT2" s="16" t="s">
        <v>88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5" customHeight="1">
      <c r="B4" s="19"/>
      <c r="D4" s="20" t="s">
        <v>90</v>
      </c>
      <c r="L4" s="19"/>
      <c r="M4" s="8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05" t="str">
        <f>'Rekapitulace stavby'!K6</f>
        <v>Obnova povrchu komunikace ul. 9. května, Litvínov</v>
      </c>
      <c r="F7" s="206"/>
      <c r="G7" s="206"/>
      <c r="H7" s="206"/>
      <c r="L7" s="19"/>
    </row>
    <row r="8" spans="2:46" s="1" customFormat="1" ht="12" customHeight="1">
      <c r="B8" s="31"/>
      <c r="D8" s="26" t="s">
        <v>91</v>
      </c>
      <c r="L8" s="31"/>
    </row>
    <row r="9" spans="2:46" s="1" customFormat="1" ht="16.5" customHeight="1">
      <c r="B9" s="31"/>
      <c r="E9" s="186" t="s">
        <v>92</v>
      </c>
      <c r="F9" s="207"/>
      <c r="G9" s="207"/>
      <c r="H9" s="207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21. 6. 2022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29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08" t="str">
        <f>'Rekapitulace stavby'!E14</f>
        <v>Vyplň údaj</v>
      </c>
      <c r="F18" s="170"/>
      <c r="G18" s="170"/>
      <c r="H18" s="170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31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28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25</v>
      </c>
      <c r="J23" s="24" t="s">
        <v>35</v>
      </c>
      <c r="L23" s="31"/>
    </row>
    <row r="24" spans="2:12" s="1" customFormat="1" ht="18" customHeight="1">
      <c r="B24" s="31"/>
      <c r="E24" s="24" t="s">
        <v>36</v>
      </c>
      <c r="I24" s="26" t="s">
        <v>28</v>
      </c>
      <c r="J24" s="24" t="s">
        <v>37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38</v>
      </c>
      <c r="L26" s="31"/>
    </row>
    <row r="27" spans="2:12" s="7" customFormat="1" ht="16.5" customHeight="1">
      <c r="B27" s="84"/>
      <c r="E27" s="175" t="s">
        <v>1</v>
      </c>
      <c r="F27" s="175"/>
      <c r="G27" s="175"/>
      <c r="H27" s="175"/>
      <c r="L27" s="84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5" t="s">
        <v>39</v>
      </c>
      <c r="J30" s="65">
        <f>ROUND(J127,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41</v>
      </c>
      <c r="I32" s="34" t="s">
        <v>40</v>
      </c>
      <c r="J32" s="34" t="s">
        <v>42</v>
      </c>
      <c r="L32" s="31"/>
    </row>
    <row r="33" spans="2:12" s="1" customFormat="1" ht="14.45" customHeight="1">
      <c r="B33" s="31"/>
      <c r="D33" s="54" t="s">
        <v>43</v>
      </c>
      <c r="E33" s="26" t="s">
        <v>44</v>
      </c>
      <c r="F33" s="86">
        <f>ROUND((SUM(BE127:BE243)),  2)</f>
        <v>0</v>
      </c>
      <c r="I33" s="87">
        <v>0.21</v>
      </c>
      <c r="J33" s="86">
        <f>ROUND(((SUM(BE127:BE243))*I33),  2)</f>
        <v>0</v>
      </c>
      <c r="L33" s="31"/>
    </row>
    <row r="34" spans="2:12" s="1" customFormat="1" ht="14.45" customHeight="1">
      <c r="B34" s="31"/>
      <c r="E34" s="26" t="s">
        <v>45</v>
      </c>
      <c r="F34" s="86">
        <f>ROUND((SUM(BF127:BF243)),  2)</f>
        <v>0</v>
      </c>
      <c r="I34" s="87">
        <v>0.15</v>
      </c>
      <c r="J34" s="86">
        <f>ROUND(((SUM(BF127:BF243))*I34),  2)</f>
        <v>0</v>
      </c>
      <c r="L34" s="31"/>
    </row>
    <row r="35" spans="2:12" s="1" customFormat="1" ht="14.45" hidden="1" customHeight="1">
      <c r="B35" s="31"/>
      <c r="E35" s="26" t="s">
        <v>46</v>
      </c>
      <c r="F35" s="86">
        <f>ROUND((SUM(BG127:BG243)),  2)</f>
        <v>0</v>
      </c>
      <c r="I35" s="87">
        <v>0.21</v>
      </c>
      <c r="J35" s="86">
        <f>0</f>
        <v>0</v>
      </c>
      <c r="L35" s="31"/>
    </row>
    <row r="36" spans="2:12" s="1" customFormat="1" ht="14.45" hidden="1" customHeight="1">
      <c r="B36" s="31"/>
      <c r="E36" s="26" t="s">
        <v>47</v>
      </c>
      <c r="F36" s="86">
        <f>ROUND((SUM(BH127:BH243)),  2)</f>
        <v>0</v>
      </c>
      <c r="I36" s="87">
        <v>0.15</v>
      </c>
      <c r="J36" s="86">
        <f>0</f>
        <v>0</v>
      </c>
      <c r="L36" s="31"/>
    </row>
    <row r="37" spans="2:12" s="1" customFormat="1" ht="14.45" hidden="1" customHeight="1">
      <c r="B37" s="31"/>
      <c r="E37" s="26" t="s">
        <v>48</v>
      </c>
      <c r="F37" s="86">
        <f>ROUND((SUM(BI127:BI243)),  2)</f>
        <v>0</v>
      </c>
      <c r="I37" s="87">
        <v>0</v>
      </c>
      <c r="J37" s="86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8"/>
      <c r="D39" s="89" t="s">
        <v>49</v>
      </c>
      <c r="E39" s="56"/>
      <c r="F39" s="56"/>
      <c r="G39" s="90" t="s">
        <v>50</v>
      </c>
      <c r="H39" s="91" t="s">
        <v>51</v>
      </c>
      <c r="I39" s="56"/>
      <c r="J39" s="92">
        <f>SUM(J30:J37)</f>
        <v>0</v>
      </c>
      <c r="K39" s="9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52</v>
      </c>
      <c r="E50" s="41"/>
      <c r="F50" s="41"/>
      <c r="G50" s="40" t="s">
        <v>53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54</v>
      </c>
      <c r="E61" s="33"/>
      <c r="F61" s="94" t="s">
        <v>55</v>
      </c>
      <c r="G61" s="42" t="s">
        <v>54</v>
      </c>
      <c r="H61" s="33"/>
      <c r="I61" s="33"/>
      <c r="J61" s="95" t="s">
        <v>55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56</v>
      </c>
      <c r="E65" s="41"/>
      <c r="F65" s="41"/>
      <c r="G65" s="40" t="s">
        <v>57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54</v>
      </c>
      <c r="E76" s="33"/>
      <c r="F76" s="94" t="s">
        <v>55</v>
      </c>
      <c r="G76" s="42" t="s">
        <v>54</v>
      </c>
      <c r="H76" s="33"/>
      <c r="I76" s="33"/>
      <c r="J76" s="95" t="s">
        <v>55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93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05" t="str">
        <f>E7</f>
        <v>Obnova povrchu komunikace ul. 9. května, Litvínov</v>
      </c>
      <c r="F85" s="206"/>
      <c r="G85" s="206"/>
      <c r="H85" s="206"/>
      <c r="L85" s="31"/>
    </row>
    <row r="86" spans="2:47" s="1" customFormat="1" ht="12" customHeight="1">
      <c r="B86" s="31"/>
      <c r="C86" s="26" t="s">
        <v>91</v>
      </c>
      <c r="L86" s="31"/>
    </row>
    <row r="87" spans="2:47" s="1" customFormat="1" ht="16.5" customHeight="1">
      <c r="B87" s="31"/>
      <c r="E87" s="186" t="str">
        <f>E9</f>
        <v>2234D - SO.01 - Komunikace</v>
      </c>
      <c r="F87" s="207"/>
      <c r="G87" s="207"/>
      <c r="H87" s="207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Litvínov</v>
      </c>
      <c r="I89" s="26" t="s">
        <v>22</v>
      </c>
      <c r="J89" s="51" t="str">
        <f>IF(J12="","",J12)</f>
        <v>21. 6. 2022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Město Litvínov</v>
      </c>
      <c r="I91" s="26" t="s">
        <v>31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29</v>
      </c>
      <c r="F92" s="24" t="str">
        <f>IF(E18="","",E18)</f>
        <v>Vyplň údaj</v>
      </c>
      <c r="I92" s="26" t="s">
        <v>34</v>
      </c>
      <c r="J92" s="29" t="str">
        <f>E24</f>
        <v>MESSOR s.r.o.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96" t="s">
        <v>94</v>
      </c>
      <c r="D94" s="88"/>
      <c r="E94" s="88"/>
      <c r="F94" s="88"/>
      <c r="G94" s="88"/>
      <c r="H94" s="88"/>
      <c r="I94" s="88"/>
      <c r="J94" s="97" t="s">
        <v>95</v>
      </c>
      <c r="K94" s="88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98" t="s">
        <v>96</v>
      </c>
      <c r="J96" s="65">
        <f>J127</f>
        <v>0</v>
      </c>
      <c r="L96" s="31"/>
      <c r="AU96" s="16" t="s">
        <v>97</v>
      </c>
    </row>
    <row r="97" spans="2:12" s="8" customFormat="1" ht="24.95" customHeight="1">
      <c r="B97" s="99"/>
      <c r="D97" s="100" t="s">
        <v>98</v>
      </c>
      <c r="E97" s="101"/>
      <c r="F97" s="101"/>
      <c r="G97" s="101"/>
      <c r="H97" s="101"/>
      <c r="I97" s="101"/>
      <c r="J97" s="102">
        <f>J128</f>
        <v>0</v>
      </c>
      <c r="L97" s="99"/>
    </row>
    <row r="98" spans="2:12" s="9" customFormat="1" ht="19.899999999999999" customHeight="1">
      <c r="B98" s="103"/>
      <c r="D98" s="104" t="s">
        <v>99</v>
      </c>
      <c r="E98" s="105"/>
      <c r="F98" s="105"/>
      <c r="G98" s="105"/>
      <c r="H98" s="105"/>
      <c r="I98" s="105"/>
      <c r="J98" s="106">
        <f>J129</f>
        <v>0</v>
      </c>
      <c r="L98" s="103"/>
    </row>
    <row r="99" spans="2:12" s="9" customFormat="1" ht="19.899999999999999" customHeight="1">
      <c r="B99" s="103"/>
      <c r="D99" s="104" t="s">
        <v>100</v>
      </c>
      <c r="E99" s="105"/>
      <c r="F99" s="105"/>
      <c r="G99" s="105"/>
      <c r="H99" s="105"/>
      <c r="I99" s="105"/>
      <c r="J99" s="106">
        <f>J134</f>
        <v>0</v>
      </c>
      <c r="L99" s="103"/>
    </row>
    <row r="100" spans="2:12" s="9" customFormat="1" ht="19.899999999999999" customHeight="1">
      <c r="B100" s="103"/>
      <c r="D100" s="104" t="s">
        <v>101</v>
      </c>
      <c r="E100" s="105"/>
      <c r="F100" s="105"/>
      <c r="G100" s="105"/>
      <c r="H100" s="105"/>
      <c r="I100" s="105"/>
      <c r="J100" s="106">
        <f>J143</f>
        <v>0</v>
      </c>
      <c r="L100" s="103"/>
    </row>
    <row r="101" spans="2:12" s="9" customFormat="1" ht="19.899999999999999" customHeight="1">
      <c r="B101" s="103"/>
      <c r="D101" s="104" t="s">
        <v>102</v>
      </c>
      <c r="E101" s="105"/>
      <c r="F101" s="105"/>
      <c r="G101" s="105"/>
      <c r="H101" s="105"/>
      <c r="I101" s="105"/>
      <c r="J101" s="106">
        <f>J153</f>
        <v>0</v>
      </c>
      <c r="L101" s="103"/>
    </row>
    <row r="102" spans="2:12" s="9" customFormat="1" ht="19.899999999999999" customHeight="1">
      <c r="B102" s="103"/>
      <c r="D102" s="104" t="s">
        <v>103</v>
      </c>
      <c r="E102" s="105"/>
      <c r="F102" s="105"/>
      <c r="G102" s="105"/>
      <c r="H102" s="105"/>
      <c r="I102" s="105"/>
      <c r="J102" s="106">
        <f>J212</f>
        <v>0</v>
      </c>
      <c r="L102" s="103"/>
    </row>
    <row r="103" spans="2:12" s="9" customFormat="1" ht="19.899999999999999" customHeight="1">
      <c r="B103" s="103"/>
      <c r="D103" s="104" t="s">
        <v>104</v>
      </c>
      <c r="E103" s="105"/>
      <c r="F103" s="105"/>
      <c r="G103" s="105"/>
      <c r="H103" s="105"/>
      <c r="I103" s="105"/>
      <c r="J103" s="106">
        <f>J220</f>
        <v>0</v>
      </c>
      <c r="L103" s="103"/>
    </row>
    <row r="104" spans="2:12" s="8" customFormat="1" ht="24.95" customHeight="1">
      <c r="B104" s="99"/>
      <c r="D104" s="100" t="s">
        <v>105</v>
      </c>
      <c r="E104" s="101"/>
      <c r="F104" s="101"/>
      <c r="G104" s="101"/>
      <c r="H104" s="101"/>
      <c r="I104" s="101"/>
      <c r="J104" s="102">
        <f>J223</f>
        <v>0</v>
      </c>
      <c r="L104" s="99"/>
    </row>
    <row r="105" spans="2:12" s="9" customFormat="1" ht="19.899999999999999" customHeight="1">
      <c r="B105" s="103"/>
      <c r="D105" s="104" t="s">
        <v>106</v>
      </c>
      <c r="E105" s="105"/>
      <c r="F105" s="105"/>
      <c r="G105" s="105"/>
      <c r="H105" s="105"/>
      <c r="I105" s="105"/>
      <c r="J105" s="106">
        <f>J224</f>
        <v>0</v>
      </c>
      <c r="L105" s="103"/>
    </row>
    <row r="106" spans="2:12" s="9" customFormat="1" ht="19.899999999999999" customHeight="1">
      <c r="B106" s="103"/>
      <c r="D106" s="104" t="s">
        <v>107</v>
      </c>
      <c r="E106" s="105"/>
      <c r="F106" s="105"/>
      <c r="G106" s="105"/>
      <c r="H106" s="105"/>
      <c r="I106" s="105"/>
      <c r="J106" s="106">
        <f>J232</f>
        <v>0</v>
      </c>
      <c r="L106" s="103"/>
    </row>
    <row r="107" spans="2:12" s="9" customFormat="1" ht="19.899999999999999" customHeight="1">
      <c r="B107" s="103"/>
      <c r="D107" s="104" t="s">
        <v>108</v>
      </c>
      <c r="E107" s="105"/>
      <c r="F107" s="105"/>
      <c r="G107" s="105"/>
      <c r="H107" s="105"/>
      <c r="I107" s="105"/>
      <c r="J107" s="106">
        <f>J240</f>
        <v>0</v>
      </c>
      <c r="L107" s="103"/>
    </row>
    <row r="108" spans="2:12" s="1" customFormat="1" ht="21.75" customHeight="1">
      <c r="B108" s="31"/>
      <c r="L108" s="31"/>
    </row>
    <row r="109" spans="2:12" s="1" customFormat="1" ht="6.95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1"/>
    </row>
    <row r="113" spans="2:63" s="1" customFormat="1" ht="6.95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31"/>
    </row>
    <row r="114" spans="2:63" s="1" customFormat="1" ht="24.95" customHeight="1">
      <c r="B114" s="31"/>
      <c r="C114" s="20" t="s">
        <v>109</v>
      </c>
      <c r="L114" s="31"/>
    </row>
    <row r="115" spans="2:63" s="1" customFormat="1" ht="6.95" customHeight="1">
      <c r="B115" s="31"/>
      <c r="L115" s="31"/>
    </row>
    <row r="116" spans="2:63" s="1" customFormat="1" ht="12" customHeight="1">
      <c r="B116" s="31"/>
      <c r="C116" s="26" t="s">
        <v>16</v>
      </c>
      <c r="L116" s="31"/>
    </row>
    <row r="117" spans="2:63" s="1" customFormat="1" ht="16.5" customHeight="1">
      <c r="B117" s="31"/>
      <c r="E117" s="205" t="str">
        <f>E7</f>
        <v>Obnova povrchu komunikace ul. 9. května, Litvínov</v>
      </c>
      <c r="F117" s="206"/>
      <c r="G117" s="206"/>
      <c r="H117" s="206"/>
      <c r="L117" s="31"/>
    </row>
    <row r="118" spans="2:63" s="1" customFormat="1" ht="12" customHeight="1">
      <c r="B118" s="31"/>
      <c r="C118" s="26" t="s">
        <v>91</v>
      </c>
      <c r="L118" s="31"/>
    </row>
    <row r="119" spans="2:63" s="1" customFormat="1" ht="16.5" customHeight="1">
      <c r="B119" s="31"/>
      <c r="E119" s="186" t="str">
        <f>E9</f>
        <v>2234D - SO.01 - Komunikace</v>
      </c>
      <c r="F119" s="207"/>
      <c r="G119" s="207"/>
      <c r="H119" s="207"/>
      <c r="L119" s="31"/>
    </row>
    <row r="120" spans="2:63" s="1" customFormat="1" ht="6.95" customHeight="1">
      <c r="B120" s="31"/>
      <c r="L120" s="31"/>
    </row>
    <row r="121" spans="2:63" s="1" customFormat="1" ht="12" customHeight="1">
      <c r="B121" s="31"/>
      <c r="C121" s="26" t="s">
        <v>20</v>
      </c>
      <c r="F121" s="24" t="str">
        <f>F12</f>
        <v>Litvínov</v>
      </c>
      <c r="I121" s="26" t="s">
        <v>22</v>
      </c>
      <c r="J121" s="51" t="str">
        <f>IF(J12="","",J12)</f>
        <v>21. 6. 2022</v>
      </c>
      <c r="L121" s="31"/>
    </row>
    <row r="122" spans="2:63" s="1" customFormat="1" ht="6.95" customHeight="1">
      <c r="B122" s="31"/>
      <c r="L122" s="31"/>
    </row>
    <row r="123" spans="2:63" s="1" customFormat="1" ht="15.2" customHeight="1">
      <c r="B123" s="31"/>
      <c r="C123" s="26" t="s">
        <v>24</v>
      </c>
      <c r="F123" s="24" t="str">
        <f>E15</f>
        <v>Město Litvínov</v>
      </c>
      <c r="I123" s="26" t="s">
        <v>31</v>
      </c>
      <c r="J123" s="29" t="str">
        <f>E21</f>
        <v xml:space="preserve"> </v>
      </c>
      <c r="L123" s="31"/>
    </row>
    <row r="124" spans="2:63" s="1" customFormat="1" ht="15.2" customHeight="1">
      <c r="B124" s="31"/>
      <c r="C124" s="26" t="s">
        <v>29</v>
      </c>
      <c r="F124" s="24" t="str">
        <f>IF(E18="","",E18)</f>
        <v>Vyplň údaj</v>
      </c>
      <c r="I124" s="26" t="s">
        <v>34</v>
      </c>
      <c r="J124" s="29" t="str">
        <f>E24</f>
        <v>MESSOR s.r.o.</v>
      </c>
      <c r="L124" s="31"/>
    </row>
    <row r="125" spans="2:63" s="1" customFormat="1" ht="10.35" customHeight="1">
      <c r="B125" s="31"/>
      <c r="L125" s="31"/>
    </row>
    <row r="126" spans="2:63" s="10" customFormat="1" ht="29.25" customHeight="1">
      <c r="B126" s="107"/>
      <c r="C126" s="108" t="s">
        <v>110</v>
      </c>
      <c r="D126" s="109" t="s">
        <v>64</v>
      </c>
      <c r="E126" s="109" t="s">
        <v>60</v>
      </c>
      <c r="F126" s="109" t="s">
        <v>61</v>
      </c>
      <c r="G126" s="109" t="s">
        <v>111</v>
      </c>
      <c r="H126" s="109" t="s">
        <v>112</v>
      </c>
      <c r="I126" s="109" t="s">
        <v>113</v>
      </c>
      <c r="J126" s="109" t="s">
        <v>95</v>
      </c>
      <c r="K126" s="110" t="s">
        <v>114</v>
      </c>
      <c r="L126" s="107"/>
      <c r="M126" s="58" t="s">
        <v>1</v>
      </c>
      <c r="N126" s="59" t="s">
        <v>43</v>
      </c>
      <c r="O126" s="59" t="s">
        <v>115</v>
      </c>
      <c r="P126" s="59" t="s">
        <v>116</v>
      </c>
      <c r="Q126" s="59" t="s">
        <v>117</v>
      </c>
      <c r="R126" s="59" t="s">
        <v>118</v>
      </c>
      <c r="S126" s="59" t="s">
        <v>119</v>
      </c>
      <c r="T126" s="60" t="s">
        <v>120</v>
      </c>
    </row>
    <row r="127" spans="2:63" s="1" customFormat="1" ht="22.9" customHeight="1">
      <c r="B127" s="31"/>
      <c r="C127" s="63" t="s">
        <v>121</v>
      </c>
      <c r="J127" s="111">
        <f>BK127</f>
        <v>0</v>
      </c>
      <c r="L127" s="31"/>
      <c r="M127" s="61"/>
      <c r="N127" s="52"/>
      <c r="O127" s="52"/>
      <c r="P127" s="112">
        <f>P128+P223</f>
        <v>0</v>
      </c>
      <c r="Q127" s="52"/>
      <c r="R127" s="112">
        <f>R128+R223</f>
        <v>6.9081109999999999</v>
      </c>
      <c r="S127" s="52"/>
      <c r="T127" s="113">
        <f>T128+T223</f>
        <v>270.27000000000004</v>
      </c>
      <c r="AT127" s="16" t="s">
        <v>78</v>
      </c>
      <c r="AU127" s="16" t="s">
        <v>97</v>
      </c>
      <c r="BK127" s="114">
        <f>BK128+BK223</f>
        <v>0</v>
      </c>
    </row>
    <row r="128" spans="2:63" s="11" customFormat="1" ht="25.9" customHeight="1">
      <c r="B128" s="115"/>
      <c r="D128" s="116" t="s">
        <v>78</v>
      </c>
      <c r="E128" s="117" t="s">
        <v>122</v>
      </c>
      <c r="F128" s="117" t="s">
        <v>123</v>
      </c>
      <c r="I128" s="118"/>
      <c r="J128" s="119">
        <f>BK128</f>
        <v>0</v>
      </c>
      <c r="L128" s="115"/>
      <c r="M128" s="120"/>
      <c r="P128" s="121">
        <f>P129+P134+P143+P153+P212+P220</f>
        <v>0</v>
      </c>
      <c r="R128" s="121">
        <f>R129+R134+R143+R153+R212+R220</f>
        <v>6.9081109999999999</v>
      </c>
      <c r="T128" s="122">
        <f>T129+T134+T143+T153+T212+T220</f>
        <v>270.27000000000004</v>
      </c>
      <c r="AR128" s="116" t="s">
        <v>87</v>
      </c>
      <c r="AT128" s="123" t="s">
        <v>78</v>
      </c>
      <c r="AU128" s="123" t="s">
        <v>79</v>
      </c>
      <c r="AY128" s="116" t="s">
        <v>124</v>
      </c>
      <c r="BK128" s="124">
        <f>BK129+BK134+BK143+BK153+BK212+BK220</f>
        <v>0</v>
      </c>
    </row>
    <row r="129" spans="2:65" s="11" customFormat="1" ht="22.9" customHeight="1">
      <c r="B129" s="115"/>
      <c r="D129" s="116" t="s">
        <v>78</v>
      </c>
      <c r="E129" s="125" t="s">
        <v>87</v>
      </c>
      <c r="F129" s="125" t="s">
        <v>125</v>
      </c>
      <c r="I129" s="118"/>
      <c r="J129" s="126">
        <f>BK129</f>
        <v>0</v>
      </c>
      <c r="L129" s="115"/>
      <c r="M129" s="120"/>
      <c r="P129" s="121">
        <f>SUM(P130:P133)</f>
        <v>0</v>
      </c>
      <c r="R129" s="121">
        <f>SUM(R130:R133)</f>
        <v>0.1386</v>
      </c>
      <c r="T129" s="122">
        <f>SUM(T130:T133)</f>
        <v>265.65000000000003</v>
      </c>
      <c r="AR129" s="116" t="s">
        <v>87</v>
      </c>
      <c r="AT129" s="123" t="s">
        <v>78</v>
      </c>
      <c r="AU129" s="123" t="s">
        <v>87</v>
      </c>
      <c r="AY129" s="116" t="s">
        <v>124</v>
      </c>
      <c r="BK129" s="124">
        <f>SUM(BK130:BK133)</f>
        <v>0</v>
      </c>
    </row>
    <row r="130" spans="2:65" s="1" customFormat="1" ht="21.75" customHeight="1">
      <c r="B130" s="31"/>
      <c r="C130" s="127" t="s">
        <v>87</v>
      </c>
      <c r="D130" s="127" t="s">
        <v>126</v>
      </c>
      <c r="E130" s="128" t="s">
        <v>127</v>
      </c>
      <c r="F130" s="129" t="s">
        <v>128</v>
      </c>
      <c r="G130" s="130" t="s">
        <v>129</v>
      </c>
      <c r="H130" s="131">
        <v>2310</v>
      </c>
      <c r="I130" s="132"/>
      <c r="J130" s="133">
        <f>ROUND(I130*H130,2)</f>
        <v>0</v>
      </c>
      <c r="K130" s="129" t="s">
        <v>130</v>
      </c>
      <c r="L130" s="31"/>
      <c r="M130" s="134" t="s">
        <v>1</v>
      </c>
      <c r="N130" s="135" t="s">
        <v>44</v>
      </c>
      <c r="P130" s="136">
        <f>O130*H130</f>
        <v>0</v>
      </c>
      <c r="Q130" s="136">
        <v>6.0000000000000002E-5</v>
      </c>
      <c r="R130" s="136">
        <f>Q130*H130</f>
        <v>0.1386</v>
      </c>
      <c r="S130" s="136">
        <v>0.115</v>
      </c>
      <c r="T130" s="137">
        <f>S130*H130</f>
        <v>265.65000000000003</v>
      </c>
      <c r="AR130" s="138" t="s">
        <v>131</v>
      </c>
      <c r="AT130" s="138" t="s">
        <v>126</v>
      </c>
      <c r="AU130" s="138" t="s">
        <v>89</v>
      </c>
      <c r="AY130" s="16" t="s">
        <v>124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6" t="s">
        <v>87</v>
      </c>
      <c r="BK130" s="139">
        <f>ROUND(I130*H130,2)</f>
        <v>0</v>
      </c>
      <c r="BL130" s="16" t="s">
        <v>131</v>
      </c>
      <c r="BM130" s="138" t="s">
        <v>132</v>
      </c>
    </row>
    <row r="131" spans="2:65" s="1" customFormat="1" ht="19.5">
      <c r="B131" s="31"/>
      <c r="D131" s="140" t="s">
        <v>133</v>
      </c>
      <c r="F131" s="141" t="s">
        <v>134</v>
      </c>
      <c r="I131" s="142"/>
      <c r="L131" s="31"/>
      <c r="M131" s="143"/>
      <c r="T131" s="55"/>
      <c r="AT131" s="16" t="s">
        <v>133</v>
      </c>
      <c r="AU131" s="16" t="s">
        <v>89</v>
      </c>
    </row>
    <row r="132" spans="2:65" s="12" customFormat="1" ht="11.25">
      <c r="B132" s="144"/>
      <c r="D132" s="140" t="s">
        <v>135</v>
      </c>
      <c r="E132" s="145" t="s">
        <v>1</v>
      </c>
      <c r="F132" s="146" t="s">
        <v>136</v>
      </c>
      <c r="H132" s="147">
        <v>2310</v>
      </c>
      <c r="I132" s="148"/>
      <c r="L132" s="144"/>
      <c r="M132" s="149"/>
      <c r="T132" s="150"/>
      <c r="AT132" s="145" t="s">
        <v>135</v>
      </c>
      <c r="AU132" s="145" t="s">
        <v>89</v>
      </c>
      <c r="AV132" s="12" t="s">
        <v>89</v>
      </c>
      <c r="AW132" s="12" t="s">
        <v>33</v>
      </c>
      <c r="AX132" s="12" t="s">
        <v>79</v>
      </c>
      <c r="AY132" s="145" t="s">
        <v>124</v>
      </c>
    </row>
    <row r="133" spans="2:65" s="13" customFormat="1" ht="11.25">
      <c r="B133" s="151"/>
      <c r="D133" s="140" t="s">
        <v>135</v>
      </c>
      <c r="E133" s="152" t="s">
        <v>1</v>
      </c>
      <c r="F133" s="153" t="s">
        <v>137</v>
      </c>
      <c r="H133" s="154">
        <v>2310</v>
      </c>
      <c r="I133" s="155"/>
      <c r="L133" s="151"/>
      <c r="M133" s="156"/>
      <c r="T133" s="157"/>
      <c r="AT133" s="152" t="s">
        <v>135</v>
      </c>
      <c r="AU133" s="152" t="s">
        <v>89</v>
      </c>
      <c r="AV133" s="13" t="s">
        <v>131</v>
      </c>
      <c r="AW133" s="13" t="s">
        <v>33</v>
      </c>
      <c r="AX133" s="13" t="s">
        <v>87</v>
      </c>
      <c r="AY133" s="152" t="s">
        <v>124</v>
      </c>
    </row>
    <row r="134" spans="2:65" s="11" customFormat="1" ht="22.9" customHeight="1">
      <c r="B134" s="115"/>
      <c r="D134" s="116" t="s">
        <v>78</v>
      </c>
      <c r="E134" s="125" t="s">
        <v>138</v>
      </c>
      <c r="F134" s="125" t="s">
        <v>139</v>
      </c>
      <c r="I134" s="118"/>
      <c r="J134" s="126">
        <f>BK134</f>
        <v>0</v>
      </c>
      <c r="L134" s="115"/>
      <c r="M134" s="120"/>
      <c r="P134" s="121">
        <f>SUM(P135:P142)</f>
        <v>0</v>
      </c>
      <c r="R134" s="121">
        <f>SUM(R135:R142)</f>
        <v>0</v>
      </c>
      <c r="T134" s="122">
        <f>SUM(T135:T142)</f>
        <v>0</v>
      </c>
      <c r="AR134" s="116" t="s">
        <v>87</v>
      </c>
      <c r="AT134" s="123" t="s">
        <v>78</v>
      </c>
      <c r="AU134" s="123" t="s">
        <v>87</v>
      </c>
      <c r="AY134" s="116" t="s">
        <v>124</v>
      </c>
      <c r="BK134" s="124">
        <f>SUM(BK135:BK142)</f>
        <v>0</v>
      </c>
    </row>
    <row r="135" spans="2:65" s="1" customFormat="1" ht="16.5" customHeight="1">
      <c r="B135" s="31"/>
      <c r="C135" s="127" t="s">
        <v>89</v>
      </c>
      <c r="D135" s="127" t="s">
        <v>126</v>
      </c>
      <c r="E135" s="128" t="s">
        <v>140</v>
      </c>
      <c r="F135" s="129" t="s">
        <v>141</v>
      </c>
      <c r="G135" s="130" t="s">
        <v>129</v>
      </c>
      <c r="H135" s="131">
        <v>2310</v>
      </c>
      <c r="I135" s="132"/>
      <c r="J135" s="133">
        <f>ROUND(I135*H135,2)</f>
        <v>0</v>
      </c>
      <c r="K135" s="129" t="s">
        <v>130</v>
      </c>
      <c r="L135" s="31"/>
      <c r="M135" s="134" t="s">
        <v>1</v>
      </c>
      <c r="N135" s="135" t="s">
        <v>44</v>
      </c>
      <c r="P135" s="136">
        <f>O135*H135</f>
        <v>0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AR135" s="138" t="s">
        <v>131</v>
      </c>
      <c r="AT135" s="138" t="s">
        <v>126</v>
      </c>
      <c r="AU135" s="138" t="s">
        <v>89</v>
      </c>
      <c r="AY135" s="16" t="s">
        <v>124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6" t="s">
        <v>87</v>
      </c>
      <c r="BK135" s="139">
        <f>ROUND(I135*H135,2)</f>
        <v>0</v>
      </c>
      <c r="BL135" s="16" t="s">
        <v>131</v>
      </c>
      <c r="BM135" s="138" t="s">
        <v>142</v>
      </c>
    </row>
    <row r="136" spans="2:65" s="1" customFormat="1" ht="11.25">
      <c r="B136" s="31"/>
      <c r="D136" s="140" t="s">
        <v>133</v>
      </c>
      <c r="F136" s="141" t="s">
        <v>143</v>
      </c>
      <c r="I136" s="142"/>
      <c r="L136" s="31"/>
      <c r="M136" s="143"/>
      <c r="T136" s="55"/>
      <c r="AT136" s="16" t="s">
        <v>133</v>
      </c>
      <c r="AU136" s="16" t="s">
        <v>89</v>
      </c>
    </row>
    <row r="137" spans="2:65" s="12" customFormat="1" ht="11.25">
      <c r="B137" s="144"/>
      <c r="D137" s="140" t="s">
        <v>135</v>
      </c>
      <c r="E137" s="145" t="s">
        <v>1</v>
      </c>
      <c r="F137" s="146" t="s">
        <v>136</v>
      </c>
      <c r="H137" s="147">
        <v>2310</v>
      </c>
      <c r="I137" s="148"/>
      <c r="L137" s="144"/>
      <c r="M137" s="149"/>
      <c r="T137" s="150"/>
      <c r="AT137" s="145" t="s">
        <v>135</v>
      </c>
      <c r="AU137" s="145" t="s">
        <v>89</v>
      </c>
      <c r="AV137" s="12" t="s">
        <v>89</v>
      </c>
      <c r="AW137" s="12" t="s">
        <v>33</v>
      </c>
      <c r="AX137" s="12" t="s">
        <v>79</v>
      </c>
      <c r="AY137" s="145" t="s">
        <v>124</v>
      </c>
    </row>
    <row r="138" spans="2:65" s="13" customFormat="1" ht="11.25">
      <c r="B138" s="151"/>
      <c r="D138" s="140" t="s">
        <v>135</v>
      </c>
      <c r="E138" s="152" t="s">
        <v>1</v>
      </c>
      <c r="F138" s="153" t="s">
        <v>137</v>
      </c>
      <c r="H138" s="154">
        <v>2310</v>
      </c>
      <c r="I138" s="155"/>
      <c r="L138" s="151"/>
      <c r="M138" s="156"/>
      <c r="T138" s="157"/>
      <c r="AT138" s="152" t="s">
        <v>135</v>
      </c>
      <c r="AU138" s="152" t="s">
        <v>89</v>
      </c>
      <c r="AV138" s="13" t="s">
        <v>131</v>
      </c>
      <c r="AW138" s="13" t="s">
        <v>33</v>
      </c>
      <c r="AX138" s="13" t="s">
        <v>87</v>
      </c>
      <c r="AY138" s="152" t="s">
        <v>124</v>
      </c>
    </row>
    <row r="139" spans="2:65" s="1" customFormat="1" ht="21.75" customHeight="1">
      <c r="B139" s="31"/>
      <c r="C139" s="127" t="s">
        <v>144</v>
      </c>
      <c r="D139" s="127" t="s">
        <v>126</v>
      </c>
      <c r="E139" s="128" t="s">
        <v>145</v>
      </c>
      <c r="F139" s="129" t="s">
        <v>146</v>
      </c>
      <c r="G139" s="130" t="s">
        <v>129</v>
      </c>
      <c r="H139" s="131">
        <v>2310</v>
      </c>
      <c r="I139" s="132"/>
      <c r="J139" s="133">
        <f>ROUND(I139*H139,2)</f>
        <v>0</v>
      </c>
      <c r="K139" s="129" t="s">
        <v>130</v>
      </c>
      <c r="L139" s="31"/>
      <c r="M139" s="134" t="s">
        <v>1</v>
      </c>
      <c r="N139" s="135" t="s">
        <v>44</v>
      </c>
      <c r="P139" s="136">
        <f>O139*H139</f>
        <v>0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AR139" s="138" t="s">
        <v>131</v>
      </c>
      <c r="AT139" s="138" t="s">
        <v>126</v>
      </c>
      <c r="AU139" s="138" t="s">
        <v>89</v>
      </c>
      <c r="AY139" s="16" t="s">
        <v>124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6" t="s">
        <v>87</v>
      </c>
      <c r="BK139" s="139">
        <f>ROUND(I139*H139,2)</f>
        <v>0</v>
      </c>
      <c r="BL139" s="16" t="s">
        <v>131</v>
      </c>
      <c r="BM139" s="138" t="s">
        <v>147</v>
      </c>
    </row>
    <row r="140" spans="2:65" s="1" customFormat="1" ht="19.5">
      <c r="B140" s="31"/>
      <c r="D140" s="140" t="s">
        <v>133</v>
      </c>
      <c r="F140" s="141" t="s">
        <v>148</v>
      </c>
      <c r="I140" s="142"/>
      <c r="L140" s="31"/>
      <c r="M140" s="143"/>
      <c r="T140" s="55"/>
      <c r="AT140" s="16" t="s">
        <v>133</v>
      </c>
      <c r="AU140" s="16" t="s">
        <v>89</v>
      </c>
    </row>
    <row r="141" spans="2:65" s="12" customFormat="1" ht="11.25">
      <c r="B141" s="144"/>
      <c r="D141" s="140" t="s">
        <v>135</v>
      </c>
      <c r="E141" s="145" t="s">
        <v>1</v>
      </c>
      <c r="F141" s="146" t="s">
        <v>136</v>
      </c>
      <c r="H141" s="147">
        <v>2310</v>
      </c>
      <c r="I141" s="148"/>
      <c r="L141" s="144"/>
      <c r="M141" s="149"/>
      <c r="T141" s="150"/>
      <c r="AT141" s="145" t="s">
        <v>135</v>
      </c>
      <c r="AU141" s="145" t="s">
        <v>89</v>
      </c>
      <c r="AV141" s="12" t="s">
        <v>89</v>
      </c>
      <c r="AW141" s="12" t="s">
        <v>33</v>
      </c>
      <c r="AX141" s="12" t="s">
        <v>79</v>
      </c>
      <c r="AY141" s="145" t="s">
        <v>124</v>
      </c>
    </row>
    <row r="142" spans="2:65" s="13" customFormat="1" ht="11.25">
      <c r="B142" s="151"/>
      <c r="D142" s="140" t="s">
        <v>135</v>
      </c>
      <c r="E142" s="152" t="s">
        <v>1</v>
      </c>
      <c r="F142" s="153" t="s">
        <v>137</v>
      </c>
      <c r="H142" s="154">
        <v>2310</v>
      </c>
      <c r="I142" s="155"/>
      <c r="L142" s="151"/>
      <c r="M142" s="156"/>
      <c r="T142" s="157"/>
      <c r="AT142" s="152" t="s">
        <v>135</v>
      </c>
      <c r="AU142" s="152" t="s">
        <v>89</v>
      </c>
      <c r="AV142" s="13" t="s">
        <v>131</v>
      </c>
      <c r="AW142" s="13" t="s">
        <v>33</v>
      </c>
      <c r="AX142" s="13" t="s">
        <v>87</v>
      </c>
      <c r="AY142" s="152" t="s">
        <v>124</v>
      </c>
    </row>
    <row r="143" spans="2:65" s="11" customFormat="1" ht="22.9" customHeight="1">
      <c r="B143" s="115"/>
      <c r="D143" s="116" t="s">
        <v>78</v>
      </c>
      <c r="E143" s="125" t="s">
        <v>149</v>
      </c>
      <c r="F143" s="125" t="s">
        <v>150</v>
      </c>
      <c r="I143" s="118"/>
      <c r="J143" s="126">
        <f>BK143</f>
        <v>0</v>
      </c>
      <c r="L143" s="115"/>
      <c r="M143" s="120"/>
      <c r="P143" s="121">
        <f>SUM(P144:P152)</f>
        <v>0</v>
      </c>
      <c r="R143" s="121">
        <f>SUM(R144:R152)</f>
        <v>6.3111999999999995</v>
      </c>
      <c r="T143" s="122">
        <f>SUM(T144:T152)</f>
        <v>0</v>
      </c>
      <c r="AR143" s="116" t="s">
        <v>87</v>
      </c>
      <c r="AT143" s="123" t="s">
        <v>78</v>
      </c>
      <c r="AU143" s="123" t="s">
        <v>87</v>
      </c>
      <c r="AY143" s="116" t="s">
        <v>124</v>
      </c>
      <c r="BK143" s="124">
        <f>SUM(BK144:BK152)</f>
        <v>0</v>
      </c>
    </row>
    <row r="144" spans="2:65" s="1" customFormat="1" ht="16.5" customHeight="1">
      <c r="B144" s="31"/>
      <c r="C144" s="127" t="s">
        <v>131</v>
      </c>
      <c r="D144" s="127" t="s">
        <v>126</v>
      </c>
      <c r="E144" s="128" t="s">
        <v>151</v>
      </c>
      <c r="F144" s="129" t="s">
        <v>152</v>
      </c>
      <c r="G144" s="130" t="s">
        <v>153</v>
      </c>
      <c r="H144" s="131">
        <v>6</v>
      </c>
      <c r="I144" s="132"/>
      <c r="J144" s="133">
        <f>ROUND(I144*H144,2)</f>
        <v>0</v>
      </c>
      <c r="K144" s="129" t="s">
        <v>130</v>
      </c>
      <c r="L144" s="31"/>
      <c r="M144" s="134" t="s">
        <v>1</v>
      </c>
      <c r="N144" s="135" t="s">
        <v>44</v>
      </c>
      <c r="P144" s="136">
        <f>O144*H144</f>
        <v>0</v>
      </c>
      <c r="Q144" s="136">
        <v>0.42368</v>
      </c>
      <c r="R144" s="136">
        <f>Q144*H144</f>
        <v>2.5420799999999999</v>
      </c>
      <c r="S144" s="136">
        <v>0</v>
      </c>
      <c r="T144" s="137">
        <f>S144*H144</f>
        <v>0</v>
      </c>
      <c r="AR144" s="138" t="s">
        <v>131</v>
      </c>
      <c r="AT144" s="138" t="s">
        <v>126</v>
      </c>
      <c r="AU144" s="138" t="s">
        <v>89</v>
      </c>
      <c r="AY144" s="16" t="s">
        <v>124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6" t="s">
        <v>87</v>
      </c>
      <c r="BK144" s="139">
        <f>ROUND(I144*H144,2)</f>
        <v>0</v>
      </c>
      <c r="BL144" s="16" t="s">
        <v>131</v>
      </c>
      <c r="BM144" s="138" t="s">
        <v>154</v>
      </c>
    </row>
    <row r="145" spans="2:65" s="1" customFormat="1" ht="11.25">
      <c r="B145" s="31"/>
      <c r="D145" s="140" t="s">
        <v>133</v>
      </c>
      <c r="F145" s="141" t="s">
        <v>155</v>
      </c>
      <c r="I145" s="142"/>
      <c r="L145" s="31"/>
      <c r="M145" s="143"/>
      <c r="T145" s="55"/>
      <c r="AT145" s="16" t="s">
        <v>133</v>
      </c>
      <c r="AU145" s="16" t="s">
        <v>89</v>
      </c>
    </row>
    <row r="146" spans="2:65" s="12" customFormat="1" ht="11.25">
      <c r="B146" s="144"/>
      <c r="D146" s="140" t="s">
        <v>135</v>
      </c>
      <c r="E146" s="145" t="s">
        <v>1</v>
      </c>
      <c r="F146" s="146" t="s">
        <v>156</v>
      </c>
      <c r="H146" s="147">
        <v>6</v>
      </c>
      <c r="I146" s="148"/>
      <c r="L146" s="144"/>
      <c r="M146" s="149"/>
      <c r="T146" s="150"/>
      <c r="AT146" s="145" t="s">
        <v>135</v>
      </c>
      <c r="AU146" s="145" t="s">
        <v>89</v>
      </c>
      <c r="AV146" s="12" t="s">
        <v>89</v>
      </c>
      <c r="AW146" s="12" t="s">
        <v>33</v>
      </c>
      <c r="AX146" s="12" t="s">
        <v>87</v>
      </c>
      <c r="AY146" s="145" t="s">
        <v>124</v>
      </c>
    </row>
    <row r="147" spans="2:65" s="1" customFormat="1" ht="16.5" customHeight="1">
      <c r="B147" s="31"/>
      <c r="C147" s="127" t="s">
        <v>138</v>
      </c>
      <c r="D147" s="127" t="s">
        <v>126</v>
      </c>
      <c r="E147" s="128" t="s">
        <v>157</v>
      </c>
      <c r="F147" s="129" t="s">
        <v>158</v>
      </c>
      <c r="G147" s="130" t="s">
        <v>153</v>
      </c>
      <c r="H147" s="131">
        <v>6</v>
      </c>
      <c r="I147" s="132"/>
      <c r="J147" s="133">
        <f>ROUND(I147*H147,2)</f>
        <v>0</v>
      </c>
      <c r="K147" s="129" t="s">
        <v>130</v>
      </c>
      <c r="L147" s="31"/>
      <c r="M147" s="134" t="s">
        <v>1</v>
      </c>
      <c r="N147" s="135" t="s">
        <v>44</v>
      </c>
      <c r="P147" s="136">
        <f>O147*H147</f>
        <v>0</v>
      </c>
      <c r="Q147" s="136">
        <v>0.42080000000000001</v>
      </c>
      <c r="R147" s="136">
        <f>Q147*H147</f>
        <v>2.5247999999999999</v>
      </c>
      <c r="S147" s="136">
        <v>0</v>
      </c>
      <c r="T147" s="137">
        <f>S147*H147</f>
        <v>0</v>
      </c>
      <c r="AR147" s="138" t="s">
        <v>131</v>
      </c>
      <c r="AT147" s="138" t="s">
        <v>126</v>
      </c>
      <c r="AU147" s="138" t="s">
        <v>89</v>
      </c>
      <c r="AY147" s="16" t="s">
        <v>124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6" t="s">
        <v>87</v>
      </c>
      <c r="BK147" s="139">
        <f>ROUND(I147*H147,2)</f>
        <v>0</v>
      </c>
      <c r="BL147" s="16" t="s">
        <v>131</v>
      </c>
      <c r="BM147" s="138" t="s">
        <v>159</v>
      </c>
    </row>
    <row r="148" spans="2:65" s="1" customFormat="1" ht="11.25">
      <c r="B148" s="31"/>
      <c r="D148" s="140" t="s">
        <v>133</v>
      </c>
      <c r="F148" s="141" t="s">
        <v>160</v>
      </c>
      <c r="I148" s="142"/>
      <c r="L148" s="31"/>
      <c r="M148" s="143"/>
      <c r="T148" s="55"/>
      <c r="AT148" s="16" t="s">
        <v>133</v>
      </c>
      <c r="AU148" s="16" t="s">
        <v>89</v>
      </c>
    </row>
    <row r="149" spans="2:65" s="12" customFormat="1" ht="11.25">
      <c r="B149" s="144"/>
      <c r="D149" s="140" t="s">
        <v>135</v>
      </c>
      <c r="E149" s="145" t="s">
        <v>1</v>
      </c>
      <c r="F149" s="146" t="s">
        <v>156</v>
      </c>
      <c r="H149" s="147">
        <v>6</v>
      </c>
      <c r="I149" s="148"/>
      <c r="L149" s="144"/>
      <c r="M149" s="149"/>
      <c r="T149" s="150"/>
      <c r="AT149" s="145" t="s">
        <v>135</v>
      </c>
      <c r="AU149" s="145" t="s">
        <v>89</v>
      </c>
      <c r="AV149" s="12" t="s">
        <v>89</v>
      </c>
      <c r="AW149" s="12" t="s">
        <v>33</v>
      </c>
      <c r="AX149" s="12" t="s">
        <v>87</v>
      </c>
      <c r="AY149" s="145" t="s">
        <v>124</v>
      </c>
    </row>
    <row r="150" spans="2:65" s="1" customFormat="1" ht="21.75" customHeight="1">
      <c r="B150" s="31"/>
      <c r="C150" s="127" t="s">
        <v>156</v>
      </c>
      <c r="D150" s="127" t="s">
        <v>126</v>
      </c>
      <c r="E150" s="128" t="s">
        <v>161</v>
      </c>
      <c r="F150" s="129" t="s">
        <v>162</v>
      </c>
      <c r="G150" s="130" t="s">
        <v>153</v>
      </c>
      <c r="H150" s="131">
        <v>4</v>
      </c>
      <c r="I150" s="132"/>
      <c r="J150" s="133">
        <f>ROUND(I150*H150,2)</f>
        <v>0</v>
      </c>
      <c r="K150" s="129" t="s">
        <v>130</v>
      </c>
      <c r="L150" s="31"/>
      <c r="M150" s="134" t="s">
        <v>1</v>
      </c>
      <c r="N150" s="135" t="s">
        <v>44</v>
      </c>
      <c r="P150" s="136">
        <f>O150*H150</f>
        <v>0</v>
      </c>
      <c r="Q150" s="136">
        <v>0.31108000000000002</v>
      </c>
      <c r="R150" s="136">
        <f>Q150*H150</f>
        <v>1.2443200000000001</v>
      </c>
      <c r="S150" s="136">
        <v>0</v>
      </c>
      <c r="T150" s="137">
        <f>S150*H150</f>
        <v>0</v>
      </c>
      <c r="AR150" s="138" t="s">
        <v>131</v>
      </c>
      <c r="AT150" s="138" t="s">
        <v>126</v>
      </c>
      <c r="AU150" s="138" t="s">
        <v>89</v>
      </c>
      <c r="AY150" s="16" t="s">
        <v>124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6" t="s">
        <v>87</v>
      </c>
      <c r="BK150" s="139">
        <f>ROUND(I150*H150,2)</f>
        <v>0</v>
      </c>
      <c r="BL150" s="16" t="s">
        <v>131</v>
      </c>
      <c r="BM150" s="138" t="s">
        <v>163</v>
      </c>
    </row>
    <row r="151" spans="2:65" s="1" customFormat="1" ht="11.25">
      <c r="B151" s="31"/>
      <c r="D151" s="140" t="s">
        <v>133</v>
      </c>
      <c r="F151" s="141" t="s">
        <v>164</v>
      </c>
      <c r="I151" s="142"/>
      <c r="L151" s="31"/>
      <c r="M151" s="143"/>
      <c r="T151" s="55"/>
      <c r="AT151" s="16" t="s">
        <v>133</v>
      </c>
      <c r="AU151" s="16" t="s">
        <v>89</v>
      </c>
    </row>
    <row r="152" spans="2:65" s="12" customFormat="1" ht="11.25">
      <c r="B152" s="144"/>
      <c r="D152" s="140" t="s">
        <v>135</v>
      </c>
      <c r="E152" s="145" t="s">
        <v>1</v>
      </c>
      <c r="F152" s="146" t="s">
        <v>131</v>
      </c>
      <c r="H152" s="147">
        <v>4</v>
      </c>
      <c r="I152" s="148"/>
      <c r="L152" s="144"/>
      <c r="M152" s="149"/>
      <c r="T152" s="150"/>
      <c r="AT152" s="145" t="s">
        <v>135</v>
      </c>
      <c r="AU152" s="145" t="s">
        <v>89</v>
      </c>
      <c r="AV152" s="12" t="s">
        <v>89</v>
      </c>
      <c r="AW152" s="12" t="s">
        <v>33</v>
      </c>
      <c r="AX152" s="12" t="s">
        <v>87</v>
      </c>
      <c r="AY152" s="145" t="s">
        <v>124</v>
      </c>
    </row>
    <row r="153" spans="2:65" s="11" customFormat="1" ht="22.9" customHeight="1">
      <c r="B153" s="115"/>
      <c r="D153" s="116" t="s">
        <v>78</v>
      </c>
      <c r="E153" s="125" t="s">
        <v>165</v>
      </c>
      <c r="F153" s="125" t="s">
        <v>166</v>
      </c>
      <c r="I153" s="118"/>
      <c r="J153" s="126">
        <f>BK153</f>
        <v>0</v>
      </c>
      <c r="L153" s="115"/>
      <c r="M153" s="120"/>
      <c r="P153" s="121">
        <f>SUM(P154:P211)</f>
        <v>0</v>
      </c>
      <c r="R153" s="121">
        <f>SUM(R154:R211)</f>
        <v>0.45831100000000002</v>
      </c>
      <c r="T153" s="122">
        <f>SUM(T154:T211)</f>
        <v>4.62</v>
      </c>
      <c r="AR153" s="116" t="s">
        <v>87</v>
      </c>
      <c r="AT153" s="123" t="s">
        <v>78</v>
      </c>
      <c r="AU153" s="123" t="s">
        <v>87</v>
      </c>
      <c r="AY153" s="116" t="s">
        <v>124</v>
      </c>
      <c r="BK153" s="124">
        <f>SUM(BK154:BK211)</f>
        <v>0</v>
      </c>
    </row>
    <row r="154" spans="2:65" s="1" customFormat="1" ht="16.5" customHeight="1">
      <c r="B154" s="31"/>
      <c r="C154" s="127" t="s">
        <v>167</v>
      </c>
      <c r="D154" s="127" t="s">
        <v>126</v>
      </c>
      <c r="E154" s="128" t="s">
        <v>168</v>
      </c>
      <c r="F154" s="129" t="s">
        <v>169</v>
      </c>
      <c r="G154" s="130" t="s">
        <v>170</v>
      </c>
      <c r="H154" s="131">
        <v>412</v>
      </c>
      <c r="I154" s="132"/>
      <c r="J154" s="133">
        <f>ROUND(I154*H154,2)</f>
        <v>0</v>
      </c>
      <c r="K154" s="129" t="s">
        <v>130</v>
      </c>
      <c r="L154" s="31"/>
      <c r="M154" s="134" t="s">
        <v>1</v>
      </c>
      <c r="N154" s="135" t="s">
        <v>44</v>
      </c>
      <c r="P154" s="136">
        <f>O154*H154</f>
        <v>0</v>
      </c>
      <c r="Q154" s="136">
        <v>0</v>
      </c>
      <c r="R154" s="136">
        <f>Q154*H154</f>
        <v>0</v>
      </c>
      <c r="S154" s="136">
        <v>0</v>
      </c>
      <c r="T154" s="137">
        <f>S154*H154</f>
        <v>0</v>
      </c>
      <c r="AR154" s="138" t="s">
        <v>131</v>
      </c>
      <c r="AT154" s="138" t="s">
        <v>126</v>
      </c>
      <c r="AU154" s="138" t="s">
        <v>89</v>
      </c>
      <c r="AY154" s="16" t="s">
        <v>124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6" t="s">
        <v>87</v>
      </c>
      <c r="BK154" s="139">
        <f>ROUND(I154*H154,2)</f>
        <v>0</v>
      </c>
      <c r="BL154" s="16" t="s">
        <v>131</v>
      </c>
      <c r="BM154" s="138" t="s">
        <v>171</v>
      </c>
    </row>
    <row r="155" spans="2:65" s="1" customFormat="1" ht="11.25">
      <c r="B155" s="31"/>
      <c r="D155" s="140" t="s">
        <v>133</v>
      </c>
      <c r="F155" s="141" t="s">
        <v>172</v>
      </c>
      <c r="I155" s="142"/>
      <c r="L155" s="31"/>
      <c r="M155" s="143"/>
      <c r="T155" s="55"/>
      <c r="AT155" s="16" t="s">
        <v>133</v>
      </c>
      <c r="AU155" s="16" t="s">
        <v>89</v>
      </c>
    </row>
    <row r="156" spans="2:65" s="12" customFormat="1" ht="11.25">
      <c r="B156" s="144"/>
      <c r="D156" s="140" t="s">
        <v>135</v>
      </c>
      <c r="E156" s="145" t="s">
        <v>1</v>
      </c>
      <c r="F156" s="146" t="s">
        <v>173</v>
      </c>
      <c r="H156" s="147">
        <v>68</v>
      </c>
      <c r="I156" s="148"/>
      <c r="L156" s="144"/>
      <c r="M156" s="149"/>
      <c r="T156" s="150"/>
      <c r="AT156" s="145" t="s">
        <v>135</v>
      </c>
      <c r="AU156" s="145" t="s">
        <v>89</v>
      </c>
      <c r="AV156" s="12" t="s">
        <v>89</v>
      </c>
      <c r="AW156" s="12" t="s">
        <v>33</v>
      </c>
      <c r="AX156" s="12" t="s">
        <v>79</v>
      </c>
      <c r="AY156" s="145" t="s">
        <v>124</v>
      </c>
    </row>
    <row r="157" spans="2:65" s="12" customFormat="1" ht="11.25">
      <c r="B157" s="144"/>
      <c r="D157" s="140" t="s">
        <v>135</v>
      </c>
      <c r="E157" s="145" t="s">
        <v>1</v>
      </c>
      <c r="F157" s="146" t="s">
        <v>174</v>
      </c>
      <c r="H157" s="147">
        <v>195</v>
      </c>
      <c r="I157" s="148"/>
      <c r="L157" s="144"/>
      <c r="M157" s="149"/>
      <c r="T157" s="150"/>
      <c r="AT157" s="145" t="s">
        <v>135</v>
      </c>
      <c r="AU157" s="145" t="s">
        <v>89</v>
      </c>
      <c r="AV157" s="12" t="s">
        <v>89</v>
      </c>
      <c r="AW157" s="12" t="s">
        <v>33</v>
      </c>
      <c r="AX157" s="12" t="s">
        <v>79</v>
      </c>
      <c r="AY157" s="145" t="s">
        <v>124</v>
      </c>
    </row>
    <row r="158" spans="2:65" s="12" customFormat="1" ht="11.25">
      <c r="B158" s="144"/>
      <c r="D158" s="140" t="s">
        <v>135</v>
      </c>
      <c r="E158" s="145" t="s">
        <v>1</v>
      </c>
      <c r="F158" s="146" t="s">
        <v>175</v>
      </c>
      <c r="H158" s="147">
        <v>149</v>
      </c>
      <c r="I158" s="148"/>
      <c r="L158" s="144"/>
      <c r="M158" s="149"/>
      <c r="T158" s="150"/>
      <c r="AT158" s="145" t="s">
        <v>135</v>
      </c>
      <c r="AU158" s="145" t="s">
        <v>89</v>
      </c>
      <c r="AV158" s="12" t="s">
        <v>89</v>
      </c>
      <c r="AW158" s="12" t="s">
        <v>33</v>
      </c>
      <c r="AX158" s="12" t="s">
        <v>79</v>
      </c>
      <c r="AY158" s="145" t="s">
        <v>124</v>
      </c>
    </row>
    <row r="159" spans="2:65" s="13" customFormat="1" ht="11.25">
      <c r="B159" s="151"/>
      <c r="D159" s="140" t="s">
        <v>135</v>
      </c>
      <c r="E159" s="152" t="s">
        <v>1</v>
      </c>
      <c r="F159" s="153" t="s">
        <v>137</v>
      </c>
      <c r="H159" s="154">
        <v>412</v>
      </c>
      <c r="I159" s="155"/>
      <c r="L159" s="151"/>
      <c r="M159" s="156"/>
      <c r="T159" s="157"/>
      <c r="AT159" s="152" t="s">
        <v>135</v>
      </c>
      <c r="AU159" s="152" t="s">
        <v>89</v>
      </c>
      <c r="AV159" s="13" t="s">
        <v>131</v>
      </c>
      <c r="AW159" s="13" t="s">
        <v>33</v>
      </c>
      <c r="AX159" s="13" t="s">
        <v>87</v>
      </c>
      <c r="AY159" s="152" t="s">
        <v>124</v>
      </c>
    </row>
    <row r="160" spans="2:65" s="1" customFormat="1" ht="16.5" customHeight="1">
      <c r="B160" s="31"/>
      <c r="C160" s="127" t="s">
        <v>149</v>
      </c>
      <c r="D160" s="127" t="s">
        <v>126</v>
      </c>
      <c r="E160" s="128" t="s">
        <v>176</v>
      </c>
      <c r="F160" s="129" t="s">
        <v>177</v>
      </c>
      <c r="G160" s="130" t="s">
        <v>170</v>
      </c>
      <c r="H160" s="131">
        <v>263</v>
      </c>
      <c r="I160" s="132"/>
      <c r="J160" s="133">
        <f>ROUND(I160*H160,2)</f>
        <v>0</v>
      </c>
      <c r="K160" s="129" t="s">
        <v>130</v>
      </c>
      <c r="L160" s="31"/>
      <c r="M160" s="134" t="s">
        <v>1</v>
      </c>
      <c r="N160" s="135" t="s">
        <v>44</v>
      </c>
      <c r="P160" s="136">
        <f>O160*H160</f>
        <v>0</v>
      </c>
      <c r="Q160" s="136">
        <v>8.0000000000000007E-5</v>
      </c>
      <c r="R160" s="136">
        <f>Q160*H160</f>
        <v>2.1040000000000003E-2</v>
      </c>
      <c r="S160" s="136">
        <v>0</v>
      </c>
      <c r="T160" s="137">
        <f>S160*H160</f>
        <v>0</v>
      </c>
      <c r="AR160" s="138" t="s">
        <v>131</v>
      </c>
      <c r="AT160" s="138" t="s">
        <v>126</v>
      </c>
      <c r="AU160" s="138" t="s">
        <v>89</v>
      </c>
      <c r="AY160" s="16" t="s">
        <v>124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6" t="s">
        <v>87</v>
      </c>
      <c r="BK160" s="139">
        <f>ROUND(I160*H160,2)</f>
        <v>0</v>
      </c>
      <c r="BL160" s="16" t="s">
        <v>131</v>
      </c>
      <c r="BM160" s="138" t="s">
        <v>178</v>
      </c>
    </row>
    <row r="161" spans="2:65" s="1" customFormat="1" ht="11.25">
      <c r="B161" s="31"/>
      <c r="D161" s="140" t="s">
        <v>133</v>
      </c>
      <c r="F161" s="141" t="s">
        <v>179</v>
      </c>
      <c r="I161" s="142"/>
      <c r="L161" s="31"/>
      <c r="M161" s="143"/>
      <c r="T161" s="55"/>
      <c r="AT161" s="16" t="s">
        <v>133</v>
      </c>
      <c r="AU161" s="16" t="s">
        <v>89</v>
      </c>
    </row>
    <row r="162" spans="2:65" s="12" customFormat="1" ht="11.25">
      <c r="B162" s="144"/>
      <c r="D162" s="140" t="s">
        <v>135</v>
      </c>
      <c r="E162" s="145" t="s">
        <v>1</v>
      </c>
      <c r="F162" s="146" t="s">
        <v>173</v>
      </c>
      <c r="H162" s="147">
        <v>68</v>
      </c>
      <c r="I162" s="148"/>
      <c r="L162" s="144"/>
      <c r="M162" s="149"/>
      <c r="T162" s="150"/>
      <c r="AT162" s="145" t="s">
        <v>135</v>
      </c>
      <c r="AU162" s="145" t="s">
        <v>89</v>
      </c>
      <c r="AV162" s="12" t="s">
        <v>89</v>
      </c>
      <c r="AW162" s="12" t="s">
        <v>33</v>
      </c>
      <c r="AX162" s="12" t="s">
        <v>79</v>
      </c>
      <c r="AY162" s="145" t="s">
        <v>124</v>
      </c>
    </row>
    <row r="163" spans="2:65" s="12" customFormat="1" ht="11.25">
      <c r="B163" s="144"/>
      <c r="D163" s="140" t="s">
        <v>135</v>
      </c>
      <c r="E163" s="145" t="s">
        <v>1</v>
      </c>
      <c r="F163" s="146" t="s">
        <v>174</v>
      </c>
      <c r="H163" s="147">
        <v>195</v>
      </c>
      <c r="I163" s="148"/>
      <c r="L163" s="144"/>
      <c r="M163" s="149"/>
      <c r="T163" s="150"/>
      <c r="AT163" s="145" t="s">
        <v>135</v>
      </c>
      <c r="AU163" s="145" t="s">
        <v>89</v>
      </c>
      <c r="AV163" s="12" t="s">
        <v>89</v>
      </c>
      <c r="AW163" s="12" t="s">
        <v>33</v>
      </c>
      <c r="AX163" s="12" t="s">
        <v>79</v>
      </c>
      <c r="AY163" s="145" t="s">
        <v>124</v>
      </c>
    </row>
    <row r="164" spans="2:65" s="13" customFormat="1" ht="11.25">
      <c r="B164" s="151"/>
      <c r="D164" s="140" t="s">
        <v>135</v>
      </c>
      <c r="E164" s="152" t="s">
        <v>1</v>
      </c>
      <c r="F164" s="153" t="s">
        <v>137</v>
      </c>
      <c r="H164" s="154">
        <v>263</v>
      </c>
      <c r="I164" s="155"/>
      <c r="L164" s="151"/>
      <c r="M164" s="156"/>
      <c r="T164" s="157"/>
      <c r="AT164" s="152" t="s">
        <v>135</v>
      </c>
      <c r="AU164" s="152" t="s">
        <v>89</v>
      </c>
      <c r="AV164" s="13" t="s">
        <v>131</v>
      </c>
      <c r="AW164" s="13" t="s">
        <v>33</v>
      </c>
      <c r="AX164" s="13" t="s">
        <v>87</v>
      </c>
      <c r="AY164" s="152" t="s">
        <v>124</v>
      </c>
    </row>
    <row r="165" spans="2:65" s="1" customFormat="1" ht="16.5" customHeight="1">
      <c r="B165" s="31"/>
      <c r="C165" s="127" t="s">
        <v>165</v>
      </c>
      <c r="D165" s="127" t="s">
        <v>126</v>
      </c>
      <c r="E165" s="128" t="s">
        <v>180</v>
      </c>
      <c r="F165" s="129" t="s">
        <v>181</v>
      </c>
      <c r="G165" s="130" t="s">
        <v>170</v>
      </c>
      <c r="H165" s="131">
        <v>149</v>
      </c>
      <c r="I165" s="132"/>
      <c r="J165" s="133">
        <f>ROUND(I165*H165,2)</f>
        <v>0</v>
      </c>
      <c r="K165" s="129" t="s">
        <v>130</v>
      </c>
      <c r="L165" s="31"/>
      <c r="M165" s="134" t="s">
        <v>1</v>
      </c>
      <c r="N165" s="135" t="s">
        <v>44</v>
      </c>
      <c r="P165" s="136">
        <f>O165*H165</f>
        <v>0</v>
      </c>
      <c r="Q165" s="136">
        <v>3.0000000000000001E-5</v>
      </c>
      <c r="R165" s="136">
        <f>Q165*H165</f>
        <v>4.47E-3</v>
      </c>
      <c r="S165" s="136">
        <v>0</v>
      </c>
      <c r="T165" s="137">
        <f>S165*H165</f>
        <v>0</v>
      </c>
      <c r="AR165" s="138" t="s">
        <v>131</v>
      </c>
      <c r="AT165" s="138" t="s">
        <v>126</v>
      </c>
      <c r="AU165" s="138" t="s">
        <v>89</v>
      </c>
      <c r="AY165" s="16" t="s">
        <v>124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6" t="s">
        <v>87</v>
      </c>
      <c r="BK165" s="139">
        <f>ROUND(I165*H165,2)</f>
        <v>0</v>
      </c>
      <c r="BL165" s="16" t="s">
        <v>131</v>
      </c>
      <c r="BM165" s="138" t="s">
        <v>182</v>
      </c>
    </row>
    <row r="166" spans="2:65" s="1" customFormat="1" ht="11.25">
      <c r="B166" s="31"/>
      <c r="D166" s="140" t="s">
        <v>133</v>
      </c>
      <c r="F166" s="141" t="s">
        <v>183</v>
      </c>
      <c r="I166" s="142"/>
      <c r="L166" s="31"/>
      <c r="M166" s="143"/>
      <c r="T166" s="55"/>
      <c r="AT166" s="16" t="s">
        <v>133</v>
      </c>
      <c r="AU166" s="16" t="s">
        <v>89</v>
      </c>
    </row>
    <row r="167" spans="2:65" s="12" customFormat="1" ht="11.25">
      <c r="B167" s="144"/>
      <c r="D167" s="140" t="s">
        <v>135</v>
      </c>
      <c r="E167" s="145" t="s">
        <v>1</v>
      </c>
      <c r="F167" s="146" t="s">
        <v>175</v>
      </c>
      <c r="H167" s="147">
        <v>149</v>
      </c>
      <c r="I167" s="148"/>
      <c r="L167" s="144"/>
      <c r="M167" s="149"/>
      <c r="T167" s="150"/>
      <c r="AT167" s="145" t="s">
        <v>135</v>
      </c>
      <c r="AU167" s="145" t="s">
        <v>89</v>
      </c>
      <c r="AV167" s="12" t="s">
        <v>89</v>
      </c>
      <c r="AW167" s="12" t="s">
        <v>33</v>
      </c>
      <c r="AX167" s="12" t="s">
        <v>79</v>
      </c>
      <c r="AY167" s="145" t="s">
        <v>124</v>
      </c>
    </row>
    <row r="168" spans="2:65" s="13" customFormat="1" ht="11.25">
      <c r="B168" s="151"/>
      <c r="D168" s="140" t="s">
        <v>135</v>
      </c>
      <c r="E168" s="152" t="s">
        <v>1</v>
      </c>
      <c r="F168" s="153" t="s">
        <v>137</v>
      </c>
      <c r="H168" s="154">
        <v>149</v>
      </c>
      <c r="I168" s="155"/>
      <c r="L168" s="151"/>
      <c r="M168" s="156"/>
      <c r="T168" s="157"/>
      <c r="AT168" s="152" t="s">
        <v>135</v>
      </c>
      <c r="AU168" s="152" t="s">
        <v>89</v>
      </c>
      <c r="AV168" s="13" t="s">
        <v>131</v>
      </c>
      <c r="AW168" s="13" t="s">
        <v>33</v>
      </c>
      <c r="AX168" s="13" t="s">
        <v>87</v>
      </c>
      <c r="AY168" s="152" t="s">
        <v>124</v>
      </c>
    </row>
    <row r="169" spans="2:65" s="1" customFormat="1" ht="16.5" customHeight="1">
      <c r="B169" s="31"/>
      <c r="C169" s="127" t="s">
        <v>184</v>
      </c>
      <c r="D169" s="127" t="s">
        <v>126</v>
      </c>
      <c r="E169" s="128" t="s">
        <v>185</v>
      </c>
      <c r="F169" s="129" t="s">
        <v>186</v>
      </c>
      <c r="G169" s="130" t="s">
        <v>170</v>
      </c>
      <c r="H169" s="131">
        <v>263</v>
      </c>
      <c r="I169" s="132"/>
      <c r="J169" s="133">
        <f>ROUND(I169*H169,2)</f>
        <v>0</v>
      </c>
      <c r="K169" s="129" t="s">
        <v>130</v>
      </c>
      <c r="L169" s="31"/>
      <c r="M169" s="134" t="s">
        <v>1</v>
      </c>
      <c r="N169" s="135" t="s">
        <v>44</v>
      </c>
      <c r="P169" s="136">
        <f>O169*H169</f>
        <v>0</v>
      </c>
      <c r="Q169" s="136">
        <v>2.0000000000000001E-4</v>
      </c>
      <c r="R169" s="136">
        <f>Q169*H169</f>
        <v>5.2600000000000001E-2</v>
      </c>
      <c r="S169" s="136">
        <v>0</v>
      </c>
      <c r="T169" s="137">
        <f>S169*H169</f>
        <v>0</v>
      </c>
      <c r="AR169" s="138" t="s">
        <v>131</v>
      </c>
      <c r="AT169" s="138" t="s">
        <v>126</v>
      </c>
      <c r="AU169" s="138" t="s">
        <v>89</v>
      </c>
      <c r="AY169" s="16" t="s">
        <v>124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6" t="s">
        <v>87</v>
      </c>
      <c r="BK169" s="139">
        <f>ROUND(I169*H169,2)</f>
        <v>0</v>
      </c>
      <c r="BL169" s="16" t="s">
        <v>131</v>
      </c>
      <c r="BM169" s="138" t="s">
        <v>187</v>
      </c>
    </row>
    <row r="170" spans="2:65" s="1" customFormat="1" ht="11.25">
      <c r="B170" s="31"/>
      <c r="D170" s="140" t="s">
        <v>133</v>
      </c>
      <c r="F170" s="141" t="s">
        <v>188</v>
      </c>
      <c r="I170" s="142"/>
      <c r="L170" s="31"/>
      <c r="M170" s="143"/>
      <c r="T170" s="55"/>
      <c r="AT170" s="16" t="s">
        <v>133</v>
      </c>
      <c r="AU170" s="16" t="s">
        <v>89</v>
      </c>
    </row>
    <row r="171" spans="2:65" s="12" customFormat="1" ht="11.25">
      <c r="B171" s="144"/>
      <c r="D171" s="140" t="s">
        <v>135</v>
      </c>
      <c r="E171" s="145" t="s">
        <v>1</v>
      </c>
      <c r="F171" s="146" t="s">
        <v>173</v>
      </c>
      <c r="H171" s="147">
        <v>68</v>
      </c>
      <c r="I171" s="148"/>
      <c r="L171" s="144"/>
      <c r="M171" s="149"/>
      <c r="T171" s="150"/>
      <c r="AT171" s="145" t="s">
        <v>135</v>
      </c>
      <c r="AU171" s="145" t="s">
        <v>89</v>
      </c>
      <c r="AV171" s="12" t="s">
        <v>89</v>
      </c>
      <c r="AW171" s="12" t="s">
        <v>33</v>
      </c>
      <c r="AX171" s="12" t="s">
        <v>79</v>
      </c>
      <c r="AY171" s="145" t="s">
        <v>124</v>
      </c>
    </row>
    <row r="172" spans="2:65" s="12" customFormat="1" ht="11.25">
      <c r="B172" s="144"/>
      <c r="D172" s="140" t="s">
        <v>135</v>
      </c>
      <c r="E172" s="145" t="s">
        <v>1</v>
      </c>
      <c r="F172" s="146" t="s">
        <v>174</v>
      </c>
      <c r="H172" s="147">
        <v>195</v>
      </c>
      <c r="I172" s="148"/>
      <c r="L172" s="144"/>
      <c r="M172" s="149"/>
      <c r="T172" s="150"/>
      <c r="AT172" s="145" t="s">
        <v>135</v>
      </c>
      <c r="AU172" s="145" t="s">
        <v>89</v>
      </c>
      <c r="AV172" s="12" t="s">
        <v>89</v>
      </c>
      <c r="AW172" s="12" t="s">
        <v>33</v>
      </c>
      <c r="AX172" s="12" t="s">
        <v>79</v>
      </c>
      <c r="AY172" s="145" t="s">
        <v>124</v>
      </c>
    </row>
    <row r="173" spans="2:65" s="13" customFormat="1" ht="11.25">
      <c r="B173" s="151"/>
      <c r="D173" s="140" t="s">
        <v>135</v>
      </c>
      <c r="E173" s="152" t="s">
        <v>1</v>
      </c>
      <c r="F173" s="153" t="s">
        <v>137</v>
      </c>
      <c r="H173" s="154">
        <v>263</v>
      </c>
      <c r="I173" s="155"/>
      <c r="L173" s="151"/>
      <c r="M173" s="156"/>
      <c r="T173" s="157"/>
      <c r="AT173" s="152" t="s">
        <v>135</v>
      </c>
      <c r="AU173" s="152" t="s">
        <v>89</v>
      </c>
      <c r="AV173" s="13" t="s">
        <v>131</v>
      </c>
      <c r="AW173" s="13" t="s">
        <v>33</v>
      </c>
      <c r="AX173" s="13" t="s">
        <v>87</v>
      </c>
      <c r="AY173" s="152" t="s">
        <v>124</v>
      </c>
    </row>
    <row r="174" spans="2:65" s="1" customFormat="1" ht="16.5" customHeight="1">
      <c r="B174" s="31"/>
      <c r="C174" s="127" t="s">
        <v>189</v>
      </c>
      <c r="D174" s="127" t="s">
        <v>126</v>
      </c>
      <c r="E174" s="128" t="s">
        <v>190</v>
      </c>
      <c r="F174" s="129" t="s">
        <v>191</v>
      </c>
      <c r="G174" s="130" t="s">
        <v>170</v>
      </c>
      <c r="H174" s="131">
        <v>149</v>
      </c>
      <c r="I174" s="132"/>
      <c r="J174" s="133">
        <f>ROUND(I174*H174,2)</f>
        <v>0</v>
      </c>
      <c r="K174" s="129" t="s">
        <v>130</v>
      </c>
      <c r="L174" s="31"/>
      <c r="M174" s="134" t="s">
        <v>1</v>
      </c>
      <c r="N174" s="135" t="s">
        <v>44</v>
      </c>
      <c r="P174" s="136">
        <f>O174*H174</f>
        <v>0</v>
      </c>
      <c r="Q174" s="136">
        <v>6.9999999999999994E-5</v>
      </c>
      <c r="R174" s="136">
        <f>Q174*H174</f>
        <v>1.0429999999999998E-2</v>
      </c>
      <c r="S174" s="136">
        <v>0</v>
      </c>
      <c r="T174" s="137">
        <f>S174*H174</f>
        <v>0</v>
      </c>
      <c r="AR174" s="138" t="s">
        <v>131</v>
      </c>
      <c r="AT174" s="138" t="s">
        <v>126</v>
      </c>
      <c r="AU174" s="138" t="s">
        <v>89</v>
      </c>
      <c r="AY174" s="16" t="s">
        <v>124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6" t="s">
        <v>87</v>
      </c>
      <c r="BK174" s="139">
        <f>ROUND(I174*H174,2)</f>
        <v>0</v>
      </c>
      <c r="BL174" s="16" t="s">
        <v>131</v>
      </c>
      <c r="BM174" s="138" t="s">
        <v>192</v>
      </c>
    </row>
    <row r="175" spans="2:65" s="1" customFormat="1" ht="11.25">
      <c r="B175" s="31"/>
      <c r="D175" s="140" t="s">
        <v>133</v>
      </c>
      <c r="F175" s="141" t="s">
        <v>193</v>
      </c>
      <c r="I175" s="142"/>
      <c r="L175" s="31"/>
      <c r="M175" s="143"/>
      <c r="T175" s="55"/>
      <c r="AT175" s="16" t="s">
        <v>133</v>
      </c>
      <c r="AU175" s="16" t="s">
        <v>89</v>
      </c>
    </row>
    <row r="176" spans="2:65" s="12" customFormat="1" ht="11.25">
      <c r="B176" s="144"/>
      <c r="D176" s="140" t="s">
        <v>135</v>
      </c>
      <c r="E176" s="145" t="s">
        <v>1</v>
      </c>
      <c r="F176" s="146" t="s">
        <v>175</v>
      </c>
      <c r="H176" s="147">
        <v>149</v>
      </c>
      <c r="I176" s="148"/>
      <c r="L176" s="144"/>
      <c r="M176" s="149"/>
      <c r="T176" s="150"/>
      <c r="AT176" s="145" t="s">
        <v>135</v>
      </c>
      <c r="AU176" s="145" t="s">
        <v>89</v>
      </c>
      <c r="AV176" s="12" t="s">
        <v>89</v>
      </c>
      <c r="AW176" s="12" t="s">
        <v>33</v>
      </c>
      <c r="AX176" s="12" t="s">
        <v>79</v>
      </c>
      <c r="AY176" s="145" t="s">
        <v>124</v>
      </c>
    </row>
    <row r="177" spans="2:65" s="13" customFormat="1" ht="11.25">
      <c r="B177" s="151"/>
      <c r="D177" s="140" t="s">
        <v>135</v>
      </c>
      <c r="E177" s="152" t="s">
        <v>1</v>
      </c>
      <c r="F177" s="153" t="s">
        <v>137</v>
      </c>
      <c r="H177" s="154">
        <v>149</v>
      </c>
      <c r="I177" s="155"/>
      <c r="L177" s="151"/>
      <c r="M177" s="156"/>
      <c r="T177" s="157"/>
      <c r="AT177" s="152" t="s">
        <v>135</v>
      </c>
      <c r="AU177" s="152" t="s">
        <v>89</v>
      </c>
      <c r="AV177" s="13" t="s">
        <v>131</v>
      </c>
      <c r="AW177" s="13" t="s">
        <v>33</v>
      </c>
      <c r="AX177" s="13" t="s">
        <v>87</v>
      </c>
      <c r="AY177" s="152" t="s">
        <v>124</v>
      </c>
    </row>
    <row r="178" spans="2:65" s="1" customFormat="1" ht="16.5" customHeight="1">
      <c r="B178" s="31"/>
      <c r="C178" s="127" t="s">
        <v>194</v>
      </c>
      <c r="D178" s="127" t="s">
        <v>126</v>
      </c>
      <c r="E178" s="128" t="s">
        <v>195</v>
      </c>
      <c r="F178" s="129" t="s">
        <v>196</v>
      </c>
      <c r="G178" s="130" t="s">
        <v>129</v>
      </c>
      <c r="H178" s="131">
        <v>155.1</v>
      </c>
      <c r="I178" s="132"/>
      <c r="J178" s="133">
        <f>ROUND(I178*H178,2)</f>
        <v>0</v>
      </c>
      <c r="K178" s="129" t="s">
        <v>130</v>
      </c>
      <c r="L178" s="31"/>
      <c r="M178" s="134" t="s">
        <v>1</v>
      </c>
      <c r="N178" s="135" t="s">
        <v>44</v>
      </c>
      <c r="P178" s="136">
        <f>O178*H178</f>
        <v>0</v>
      </c>
      <c r="Q178" s="136">
        <v>1.0000000000000001E-5</v>
      </c>
      <c r="R178" s="136">
        <f>Q178*H178</f>
        <v>1.5510000000000001E-3</v>
      </c>
      <c r="S178" s="136">
        <v>0</v>
      </c>
      <c r="T178" s="137">
        <f>S178*H178</f>
        <v>0</v>
      </c>
      <c r="AR178" s="138" t="s">
        <v>131</v>
      </c>
      <c r="AT178" s="138" t="s">
        <v>126</v>
      </c>
      <c r="AU178" s="138" t="s">
        <v>89</v>
      </c>
      <c r="AY178" s="16" t="s">
        <v>124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6" t="s">
        <v>87</v>
      </c>
      <c r="BK178" s="139">
        <f>ROUND(I178*H178,2)</f>
        <v>0</v>
      </c>
      <c r="BL178" s="16" t="s">
        <v>131</v>
      </c>
      <c r="BM178" s="138" t="s">
        <v>197</v>
      </c>
    </row>
    <row r="179" spans="2:65" s="1" customFormat="1" ht="11.25">
      <c r="B179" s="31"/>
      <c r="D179" s="140" t="s">
        <v>133</v>
      </c>
      <c r="F179" s="141" t="s">
        <v>198</v>
      </c>
      <c r="I179" s="142"/>
      <c r="L179" s="31"/>
      <c r="M179" s="143"/>
      <c r="T179" s="55"/>
      <c r="AT179" s="16" t="s">
        <v>133</v>
      </c>
      <c r="AU179" s="16" t="s">
        <v>89</v>
      </c>
    </row>
    <row r="180" spans="2:65" s="12" customFormat="1" ht="11.25">
      <c r="B180" s="144"/>
      <c r="D180" s="140" t="s">
        <v>135</v>
      </c>
      <c r="E180" s="145" t="s">
        <v>1</v>
      </c>
      <c r="F180" s="146" t="s">
        <v>199</v>
      </c>
      <c r="H180" s="147">
        <v>67.5</v>
      </c>
      <c r="I180" s="148"/>
      <c r="L180" s="144"/>
      <c r="M180" s="149"/>
      <c r="T180" s="150"/>
      <c r="AT180" s="145" t="s">
        <v>135</v>
      </c>
      <c r="AU180" s="145" t="s">
        <v>89</v>
      </c>
      <c r="AV180" s="12" t="s">
        <v>89</v>
      </c>
      <c r="AW180" s="12" t="s">
        <v>33</v>
      </c>
      <c r="AX180" s="12" t="s">
        <v>79</v>
      </c>
      <c r="AY180" s="145" t="s">
        <v>124</v>
      </c>
    </row>
    <row r="181" spans="2:65" s="12" customFormat="1" ht="11.25">
      <c r="B181" s="144"/>
      <c r="D181" s="140" t="s">
        <v>135</v>
      </c>
      <c r="E181" s="145" t="s">
        <v>1</v>
      </c>
      <c r="F181" s="146" t="s">
        <v>200</v>
      </c>
      <c r="H181" s="147">
        <v>76</v>
      </c>
      <c r="I181" s="148"/>
      <c r="L181" s="144"/>
      <c r="M181" s="149"/>
      <c r="T181" s="150"/>
      <c r="AT181" s="145" t="s">
        <v>135</v>
      </c>
      <c r="AU181" s="145" t="s">
        <v>89</v>
      </c>
      <c r="AV181" s="12" t="s">
        <v>89</v>
      </c>
      <c r="AW181" s="12" t="s">
        <v>33</v>
      </c>
      <c r="AX181" s="12" t="s">
        <v>79</v>
      </c>
      <c r="AY181" s="145" t="s">
        <v>124</v>
      </c>
    </row>
    <row r="182" spans="2:65" s="12" customFormat="1" ht="11.25">
      <c r="B182" s="144"/>
      <c r="D182" s="140" t="s">
        <v>135</v>
      </c>
      <c r="E182" s="145" t="s">
        <v>1</v>
      </c>
      <c r="F182" s="146" t="s">
        <v>201</v>
      </c>
      <c r="H182" s="147">
        <v>11.6</v>
      </c>
      <c r="I182" s="148"/>
      <c r="L182" s="144"/>
      <c r="M182" s="149"/>
      <c r="T182" s="150"/>
      <c r="AT182" s="145" t="s">
        <v>135</v>
      </c>
      <c r="AU182" s="145" t="s">
        <v>89</v>
      </c>
      <c r="AV182" s="12" t="s">
        <v>89</v>
      </c>
      <c r="AW182" s="12" t="s">
        <v>33</v>
      </c>
      <c r="AX182" s="12" t="s">
        <v>79</v>
      </c>
      <c r="AY182" s="145" t="s">
        <v>124</v>
      </c>
    </row>
    <row r="183" spans="2:65" s="13" customFormat="1" ht="11.25">
      <c r="B183" s="151"/>
      <c r="D183" s="140" t="s">
        <v>135</v>
      </c>
      <c r="E183" s="152" t="s">
        <v>1</v>
      </c>
      <c r="F183" s="153" t="s">
        <v>137</v>
      </c>
      <c r="H183" s="154">
        <v>155.1</v>
      </c>
      <c r="I183" s="155"/>
      <c r="L183" s="151"/>
      <c r="M183" s="156"/>
      <c r="T183" s="157"/>
      <c r="AT183" s="152" t="s">
        <v>135</v>
      </c>
      <c r="AU183" s="152" t="s">
        <v>89</v>
      </c>
      <c r="AV183" s="13" t="s">
        <v>131</v>
      </c>
      <c r="AW183" s="13" t="s">
        <v>33</v>
      </c>
      <c r="AX183" s="13" t="s">
        <v>87</v>
      </c>
      <c r="AY183" s="152" t="s">
        <v>124</v>
      </c>
    </row>
    <row r="184" spans="2:65" s="1" customFormat="1" ht="16.5" customHeight="1">
      <c r="B184" s="31"/>
      <c r="C184" s="127" t="s">
        <v>202</v>
      </c>
      <c r="D184" s="127" t="s">
        <v>126</v>
      </c>
      <c r="E184" s="128" t="s">
        <v>203</v>
      </c>
      <c r="F184" s="129" t="s">
        <v>204</v>
      </c>
      <c r="G184" s="130" t="s">
        <v>129</v>
      </c>
      <c r="H184" s="131">
        <v>155.1</v>
      </c>
      <c r="I184" s="132"/>
      <c r="J184" s="133">
        <f>ROUND(I184*H184,2)</f>
        <v>0</v>
      </c>
      <c r="K184" s="129" t="s">
        <v>130</v>
      </c>
      <c r="L184" s="31"/>
      <c r="M184" s="134" t="s">
        <v>1</v>
      </c>
      <c r="N184" s="135" t="s">
        <v>44</v>
      </c>
      <c r="P184" s="136">
        <f>O184*H184</f>
        <v>0</v>
      </c>
      <c r="Q184" s="136">
        <v>5.9999999999999995E-4</v>
      </c>
      <c r="R184" s="136">
        <f>Q184*H184</f>
        <v>9.305999999999999E-2</v>
      </c>
      <c r="S184" s="136">
        <v>0</v>
      </c>
      <c r="T184" s="137">
        <f>S184*H184</f>
        <v>0</v>
      </c>
      <c r="AR184" s="138" t="s">
        <v>131</v>
      </c>
      <c r="AT184" s="138" t="s">
        <v>126</v>
      </c>
      <c r="AU184" s="138" t="s">
        <v>89</v>
      </c>
      <c r="AY184" s="16" t="s">
        <v>124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6" t="s">
        <v>87</v>
      </c>
      <c r="BK184" s="139">
        <f>ROUND(I184*H184,2)</f>
        <v>0</v>
      </c>
      <c r="BL184" s="16" t="s">
        <v>131</v>
      </c>
      <c r="BM184" s="138" t="s">
        <v>205</v>
      </c>
    </row>
    <row r="185" spans="2:65" s="1" customFormat="1" ht="11.25">
      <c r="B185" s="31"/>
      <c r="D185" s="140" t="s">
        <v>133</v>
      </c>
      <c r="F185" s="141" t="s">
        <v>206</v>
      </c>
      <c r="I185" s="142"/>
      <c r="L185" s="31"/>
      <c r="M185" s="143"/>
      <c r="T185" s="55"/>
      <c r="AT185" s="16" t="s">
        <v>133</v>
      </c>
      <c r="AU185" s="16" t="s">
        <v>89</v>
      </c>
    </row>
    <row r="186" spans="2:65" s="12" customFormat="1" ht="11.25">
      <c r="B186" s="144"/>
      <c r="D186" s="140" t="s">
        <v>135</v>
      </c>
      <c r="E186" s="145" t="s">
        <v>1</v>
      </c>
      <c r="F186" s="146" t="s">
        <v>199</v>
      </c>
      <c r="H186" s="147">
        <v>67.5</v>
      </c>
      <c r="I186" s="148"/>
      <c r="L186" s="144"/>
      <c r="M186" s="149"/>
      <c r="T186" s="150"/>
      <c r="AT186" s="145" t="s">
        <v>135</v>
      </c>
      <c r="AU186" s="145" t="s">
        <v>89</v>
      </c>
      <c r="AV186" s="12" t="s">
        <v>89</v>
      </c>
      <c r="AW186" s="12" t="s">
        <v>33</v>
      </c>
      <c r="AX186" s="12" t="s">
        <v>79</v>
      </c>
      <c r="AY186" s="145" t="s">
        <v>124</v>
      </c>
    </row>
    <row r="187" spans="2:65" s="12" customFormat="1" ht="11.25">
      <c r="B187" s="144"/>
      <c r="D187" s="140" t="s">
        <v>135</v>
      </c>
      <c r="E187" s="145" t="s">
        <v>1</v>
      </c>
      <c r="F187" s="146" t="s">
        <v>200</v>
      </c>
      <c r="H187" s="147">
        <v>76</v>
      </c>
      <c r="I187" s="148"/>
      <c r="L187" s="144"/>
      <c r="M187" s="149"/>
      <c r="T187" s="150"/>
      <c r="AT187" s="145" t="s">
        <v>135</v>
      </c>
      <c r="AU187" s="145" t="s">
        <v>89</v>
      </c>
      <c r="AV187" s="12" t="s">
        <v>89</v>
      </c>
      <c r="AW187" s="12" t="s">
        <v>33</v>
      </c>
      <c r="AX187" s="12" t="s">
        <v>79</v>
      </c>
      <c r="AY187" s="145" t="s">
        <v>124</v>
      </c>
    </row>
    <row r="188" spans="2:65" s="12" customFormat="1" ht="11.25">
      <c r="B188" s="144"/>
      <c r="D188" s="140" t="s">
        <v>135</v>
      </c>
      <c r="E188" s="145" t="s">
        <v>1</v>
      </c>
      <c r="F188" s="146" t="s">
        <v>201</v>
      </c>
      <c r="H188" s="147">
        <v>11.6</v>
      </c>
      <c r="I188" s="148"/>
      <c r="L188" s="144"/>
      <c r="M188" s="149"/>
      <c r="T188" s="150"/>
      <c r="AT188" s="145" t="s">
        <v>135</v>
      </c>
      <c r="AU188" s="145" t="s">
        <v>89</v>
      </c>
      <c r="AV188" s="12" t="s">
        <v>89</v>
      </c>
      <c r="AW188" s="12" t="s">
        <v>33</v>
      </c>
      <c r="AX188" s="12" t="s">
        <v>79</v>
      </c>
      <c r="AY188" s="145" t="s">
        <v>124</v>
      </c>
    </row>
    <row r="189" spans="2:65" s="13" customFormat="1" ht="11.25">
      <c r="B189" s="151"/>
      <c r="D189" s="140" t="s">
        <v>135</v>
      </c>
      <c r="E189" s="152" t="s">
        <v>1</v>
      </c>
      <c r="F189" s="153" t="s">
        <v>137</v>
      </c>
      <c r="H189" s="154">
        <v>155.1</v>
      </c>
      <c r="I189" s="155"/>
      <c r="L189" s="151"/>
      <c r="M189" s="156"/>
      <c r="T189" s="157"/>
      <c r="AT189" s="152" t="s">
        <v>135</v>
      </c>
      <c r="AU189" s="152" t="s">
        <v>89</v>
      </c>
      <c r="AV189" s="13" t="s">
        <v>131</v>
      </c>
      <c r="AW189" s="13" t="s">
        <v>33</v>
      </c>
      <c r="AX189" s="13" t="s">
        <v>87</v>
      </c>
      <c r="AY189" s="152" t="s">
        <v>124</v>
      </c>
    </row>
    <row r="190" spans="2:65" s="1" customFormat="1" ht="16.5" customHeight="1">
      <c r="B190" s="31"/>
      <c r="C190" s="127" t="s">
        <v>207</v>
      </c>
      <c r="D190" s="127" t="s">
        <v>126</v>
      </c>
      <c r="E190" s="128" t="s">
        <v>208</v>
      </c>
      <c r="F190" s="129" t="s">
        <v>209</v>
      </c>
      <c r="G190" s="130" t="s">
        <v>129</v>
      </c>
      <c r="H190" s="131">
        <v>155.1</v>
      </c>
      <c r="I190" s="132"/>
      <c r="J190" s="133">
        <f>ROUND(I190*H190,2)</f>
        <v>0</v>
      </c>
      <c r="K190" s="129" t="s">
        <v>130</v>
      </c>
      <c r="L190" s="31"/>
      <c r="M190" s="134" t="s">
        <v>1</v>
      </c>
      <c r="N190" s="135" t="s">
        <v>44</v>
      </c>
      <c r="P190" s="136">
        <f>O190*H190</f>
        <v>0</v>
      </c>
      <c r="Q190" s="136">
        <v>1.6000000000000001E-3</v>
      </c>
      <c r="R190" s="136">
        <f>Q190*H190</f>
        <v>0.24815999999999999</v>
      </c>
      <c r="S190" s="136">
        <v>0</v>
      </c>
      <c r="T190" s="137">
        <f>S190*H190</f>
        <v>0</v>
      </c>
      <c r="AR190" s="138" t="s">
        <v>131</v>
      </c>
      <c r="AT190" s="138" t="s">
        <v>126</v>
      </c>
      <c r="AU190" s="138" t="s">
        <v>89</v>
      </c>
      <c r="AY190" s="16" t="s">
        <v>124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6" t="s">
        <v>87</v>
      </c>
      <c r="BK190" s="139">
        <f>ROUND(I190*H190,2)</f>
        <v>0</v>
      </c>
      <c r="BL190" s="16" t="s">
        <v>131</v>
      </c>
      <c r="BM190" s="138" t="s">
        <v>210</v>
      </c>
    </row>
    <row r="191" spans="2:65" s="1" customFormat="1" ht="11.25">
      <c r="B191" s="31"/>
      <c r="D191" s="140" t="s">
        <v>133</v>
      </c>
      <c r="F191" s="141" t="s">
        <v>211</v>
      </c>
      <c r="I191" s="142"/>
      <c r="L191" s="31"/>
      <c r="M191" s="143"/>
      <c r="T191" s="55"/>
      <c r="AT191" s="16" t="s">
        <v>133</v>
      </c>
      <c r="AU191" s="16" t="s">
        <v>89</v>
      </c>
    </row>
    <row r="192" spans="2:65" s="12" customFormat="1" ht="11.25">
      <c r="B192" s="144"/>
      <c r="D192" s="140" t="s">
        <v>135</v>
      </c>
      <c r="E192" s="145" t="s">
        <v>1</v>
      </c>
      <c r="F192" s="146" t="s">
        <v>199</v>
      </c>
      <c r="H192" s="147">
        <v>67.5</v>
      </c>
      <c r="I192" s="148"/>
      <c r="L192" s="144"/>
      <c r="M192" s="149"/>
      <c r="T192" s="150"/>
      <c r="AT192" s="145" t="s">
        <v>135</v>
      </c>
      <c r="AU192" s="145" t="s">
        <v>89</v>
      </c>
      <c r="AV192" s="12" t="s">
        <v>89</v>
      </c>
      <c r="AW192" s="12" t="s">
        <v>33</v>
      </c>
      <c r="AX192" s="12" t="s">
        <v>79</v>
      </c>
      <c r="AY192" s="145" t="s">
        <v>124</v>
      </c>
    </row>
    <row r="193" spans="2:65" s="12" customFormat="1" ht="11.25">
      <c r="B193" s="144"/>
      <c r="D193" s="140" t="s">
        <v>135</v>
      </c>
      <c r="E193" s="145" t="s">
        <v>1</v>
      </c>
      <c r="F193" s="146" t="s">
        <v>200</v>
      </c>
      <c r="H193" s="147">
        <v>76</v>
      </c>
      <c r="I193" s="148"/>
      <c r="L193" s="144"/>
      <c r="M193" s="149"/>
      <c r="T193" s="150"/>
      <c r="AT193" s="145" t="s">
        <v>135</v>
      </c>
      <c r="AU193" s="145" t="s">
        <v>89</v>
      </c>
      <c r="AV193" s="12" t="s">
        <v>89</v>
      </c>
      <c r="AW193" s="12" t="s">
        <v>33</v>
      </c>
      <c r="AX193" s="12" t="s">
        <v>79</v>
      </c>
      <c r="AY193" s="145" t="s">
        <v>124</v>
      </c>
    </row>
    <row r="194" spans="2:65" s="12" customFormat="1" ht="11.25">
      <c r="B194" s="144"/>
      <c r="D194" s="140" t="s">
        <v>135</v>
      </c>
      <c r="E194" s="145" t="s">
        <v>1</v>
      </c>
      <c r="F194" s="146" t="s">
        <v>201</v>
      </c>
      <c r="H194" s="147">
        <v>11.6</v>
      </c>
      <c r="I194" s="148"/>
      <c r="L194" s="144"/>
      <c r="M194" s="149"/>
      <c r="T194" s="150"/>
      <c r="AT194" s="145" t="s">
        <v>135</v>
      </c>
      <c r="AU194" s="145" t="s">
        <v>89</v>
      </c>
      <c r="AV194" s="12" t="s">
        <v>89</v>
      </c>
      <c r="AW194" s="12" t="s">
        <v>33</v>
      </c>
      <c r="AX194" s="12" t="s">
        <v>79</v>
      </c>
      <c r="AY194" s="145" t="s">
        <v>124</v>
      </c>
    </row>
    <row r="195" spans="2:65" s="13" customFormat="1" ht="11.25">
      <c r="B195" s="151"/>
      <c r="D195" s="140" t="s">
        <v>135</v>
      </c>
      <c r="E195" s="152" t="s">
        <v>1</v>
      </c>
      <c r="F195" s="153" t="s">
        <v>137</v>
      </c>
      <c r="H195" s="154">
        <v>155.1</v>
      </c>
      <c r="I195" s="155"/>
      <c r="L195" s="151"/>
      <c r="M195" s="156"/>
      <c r="T195" s="157"/>
      <c r="AT195" s="152" t="s">
        <v>135</v>
      </c>
      <c r="AU195" s="152" t="s">
        <v>89</v>
      </c>
      <c r="AV195" s="13" t="s">
        <v>131</v>
      </c>
      <c r="AW195" s="13" t="s">
        <v>33</v>
      </c>
      <c r="AX195" s="13" t="s">
        <v>87</v>
      </c>
      <c r="AY195" s="152" t="s">
        <v>124</v>
      </c>
    </row>
    <row r="196" spans="2:65" s="1" customFormat="1" ht="16.5" customHeight="1">
      <c r="B196" s="31"/>
      <c r="C196" s="127" t="s">
        <v>8</v>
      </c>
      <c r="D196" s="127" t="s">
        <v>126</v>
      </c>
      <c r="E196" s="128" t="s">
        <v>212</v>
      </c>
      <c r="F196" s="129" t="s">
        <v>213</v>
      </c>
      <c r="G196" s="130" t="s">
        <v>170</v>
      </c>
      <c r="H196" s="131">
        <v>45</v>
      </c>
      <c r="I196" s="132"/>
      <c r="J196" s="133">
        <f>ROUND(I196*H196,2)</f>
        <v>0</v>
      </c>
      <c r="K196" s="129" t="s">
        <v>130</v>
      </c>
      <c r="L196" s="31"/>
      <c r="M196" s="134" t="s">
        <v>1</v>
      </c>
      <c r="N196" s="135" t="s">
        <v>44</v>
      </c>
      <c r="P196" s="136">
        <f>O196*H196</f>
        <v>0</v>
      </c>
      <c r="Q196" s="136">
        <v>0</v>
      </c>
      <c r="R196" s="136">
        <f>Q196*H196</f>
        <v>0</v>
      </c>
      <c r="S196" s="136">
        <v>0</v>
      </c>
      <c r="T196" s="137">
        <f>S196*H196</f>
        <v>0</v>
      </c>
      <c r="AR196" s="138" t="s">
        <v>131</v>
      </c>
      <c r="AT196" s="138" t="s">
        <v>126</v>
      </c>
      <c r="AU196" s="138" t="s">
        <v>89</v>
      </c>
      <c r="AY196" s="16" t="s">
        <v>124</v>
      </c>
      <c r="BE196" s="139">
        <f>IF(N196="základní",J196,0)</f>
        <v>0</v>
      </c>
      <c r="BF196" s="139">
        <f>IF(N196="snížená",J196,0)</f>
        <v>0</v>
      </c>
      <c r="BG196" s="139">
        <f>IF(N196="zákl. přenesená",J196,0)</f>
        <v>0</v>
      </c>
      <c r="BH196" s="139">
        <f>IF(N196="sníž. přenesená",J196,0)</f>
        <v>0</v>
      </c>
      <c r="BI196" s="139">
        <f>IF(N196="nulová",J196,0)</f>
        <v>0</v>
      </c>
      <c r="BJ196" s="16" t="s">
        <v>87</v>
      </c>
      <c r="BK196" s="139">
        <f>ROUND(I196*H196,2)</f>
        <v>0</v>
      </c>
      <c r="BL196" s="16" t="s">
        <v>131</v>
      </c>
      <c r="BM196" s="138" t="s">
        <v>214</v>
      </c>
    </row>
    <row r="197" spans="2:65" s="1" customFormat="1" ht="11.25">
      <c r="B197" s="31"/>
      <c r="D197" s="140" t="s">
        <v>133</v>
      </c>
      <c r="F197" s="141" t="s">
        <v>215</v>
      </c>
      <c r="I197" s="142"/>
      <c r="L197" s="31"/>
      <c r="M197" s="143"/>
      <c r="T197" s="55"/>
      <c r="AT197" s="16" t="s">
        <v>133</v>
      </c>
      <c r="AU197" s="16" t="s">
        <v>89</v>
      </c>
    </row>
    <row r="198" spans="2:65" s="12" customFormat="1" ht="11.25">
      <c r="B198" s="144"/>
      <c r="D198" s="140" t="s">
        <v>135</v>
      </c>
      <c r="E198" s="145" t="s">
        <v>1</v>
      </c>
      <c r="F198" s="146" t="s">
        <v>216</v>
      </c>
      <c r="H198" s="147">
        <v>45</v>
      </c>
      <c r="I198" s="148"/>
      <c r="L198" s="144"/>
      <c r="M198" s="149"/>
      <c r="T198" s="150"/>
      <c r="AT198" s="145" t="s">
        <v>135</v>
      </c>
      <c r="AU198" s="145" t="s">
        <v>89</v>
      </c>
      <c r="AV198" s="12" t="s">
        <v>89</v>
      </c>
      <c r="AW198" s="12" t="s">
        <v>33</v>
      </c>
      <c r="AX198" s="12" t="s">
        <v>79</v>
      </c>
      <c r="AY198" s="145" t="s">
        <v>124</v>
      </c>
    </row>
    <row r="199" spans="2:65" s="13" customFormat="1" ht="11.25">
      <c r="B199" s="151"/>
      <c r="D199" s="140" t="s">
        <v>135</v>
      </c>
      <c r="E199" s="152" t="s">
        <v>1</v>
      </c>
      <c r="F199" s="153" t="s">
        <v>137</v>
      </c>
      <c r="H199" s="154">
        <v>45</v>
      </c>
      <c r="I199" s="155"/>
      <c r="L199" s="151"/>
      <c r="M199" s="156"/>
      <c r="T199" s="157"/>
      <c r="AT199" s="152" t="s">
        <v>135</v>
      </c>
      <c r="AU199" s="152" t="s">
        <v>89</v>
      </c>
      <c r="AV199" s="13" t="s">
        <v>131</v>
      </c>
      <c r="AW199" s="13" t="s">
        <v>33</v>
      </c>
      <c r="AX199" s="13" t="s">
        <v>87</v>
      </c>
      <c r="AY199" s="152" t="s">
        <v>124</v>
      </c>
    </row>
    <row r="200" spans="2:65" s="1" customFormat="1" ht="21.75" customHeight="1">
      <c r="B200" s="31"/>
      <c r="C200" s="127" t="s">
        <v>217</v>
      </c>
      <c r="D200" s="127" t="s">
        <v>126</v>
      </c>
      <c r="E200" s="128" t="s">
        <v>218</v>
      </c>
      <c r="F200" s="129" t="s">
        <v>219</v>
      </c>
      <c r="G200" s="130" t="s">
        <v>170</v>
      </c>
      <c r="H200" s="131">
        <v>45</v>
      </c>
      <c r="I200" s="132"/>
      <c r="J200" s="133">
        <f>ROUND(I200*H200,2)</f>
        <v>0</v>
      </c>
      <c r="K200" s="129" t="s">
        <v>130</v>
      </c>
      <c r="L200" s="31"/>
      <c r="M200" s="134" t="s">
        <v>1</v>
      </c>
      <c r="N200" s="135" t="s">
        <v>44</v>
      </c>
      <c r="P200" s="136">
        <f>O200*H200</f>
        <v>0</v>
      </c>
      <c r="Q200" s="136">
        <v>5.9999999999999995E-4</v>
      </c>
      <c r="R200" s="136">
        <f>Q200*H200</f>
        <v>2.6999999999999996E-2</v>
      </c>
      <c r="S200" s="136">
        <v>0</v>
      </c>
      <c r="T200" s="137">
        <f>S200*H200</f>
        <v>0</v>
      </c>
      <c r="AR200" s="138" t="s">
        <v>131</v>
      </c>
      <c r="AT200" s="138" t="s">
        <v>126</v>
      </c>
      <c r="AU200" s="138" t="s">
        <v>89</v>
      </c>
      <c r="AY200" s="16" t="s">
        <v>124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6" t="s">
        <v>87</v>
      </c>
      <c r="BK200" s="139">
        <f>ROUND(I200*H200,2)</f>
        <v>0</v>
      </c>
      <c r="BL200" s="16" t="s">
        <v>131</v>
      </c>
      <c r="BM200" s="138" t="s">
        <v>220</v>
      </c>
    </row>
    <row r="201" spans="2:65" s="1" customFormat="1" ht="19.5">
      <c r="B201" s="31"/>
      <c r="D201" s="140" t="s">
        <v>133</v>
      </c>
      <c r="F201" s="141" t="s">
        <v>221</v>
      </c>
      <c r="I201" s="142"/>
      <c r="L201" s="31"/>
      <c r="M201" s="143"/>
      <c r="T201" s="55"/>
      <c r="AT201" s="16" t="s">
        <v>133</v>
      </c>
      <c r="AU201" s="16" t="s">
        <v>89</v>
      </c>
    </row>
    <row r="202" spans="2:65" s="12" customFormat="1" ht="11.25">
      <c r="B202" s="144"/>
      <c r="D202" s="140" t="s">
        <v>135</v>
      </c>
      <c r="E202" s="145" t="s">
        <v>1</v>
      </c>
      <c r="F202" s="146" t="s">
        <v>216</v>
      </c>
      <c r="H202" s="147">
        <v>45</v>
      </c>
      <c r="I202" s="148"/>
      <c r="L202" s="144"/>
      <c r="M202" s="149"/>
      <c r="T202" s="150"/>
      <c r="AT202" s="145" t="s">
        <v>135</v>
      </c>
      <c r="AU202" s="145" t="s">
        <v>89</v>
      </c>
      <c r="AV202" s="12" t="s">
        <v>89</v>
      </c>
      <c r="AW202" s="12" t="s">
        <v>33</v>
      </c>
      <c r="AX202" s="12" t="s">
        <v>79</v>
      </c>
      <c r="AY202" s="145" t="s">
        <v>124</v>
      </c>
    </row>
    <row r="203" spans="2:65" s="13" customFormat="1" ht="11.25">
      <c r="B203" s="151"/>
      <c r="D203" s="140" t="s">
        <v>135</v>
      </c>
      <c r="E203" s="152" t="s">
        <v>1</v>
      </c>
      <c r="F203" s="153" t="s">
        <v>137</v>
      </c>
      <c r="H203" s="154">
        <v>45</v>
      </c>
      <c r="I203" s="155"/>
      <c r="L203" s="151"/>
      <c r="M203" s="156"/>
      <c r="T203" s="157"/>
      <c r="AT203" s="152" t="s">
        <v>135</v>
      </c>
      <c r="AU203" s="152" t="s">
        <v>89</v>
      </c>
      <c r="AV203" s="13" t="s">
        <v>131</v>
      </c>
      <c r="AW203" s="13" t="s">
        <v>33</v>
      </c>
      <c r="AX203" s="13" t="s">
        <v>87</v>
      </c>
      <c r="AY203" s="152" t="s">
        <v>124</v>
      </c>
    </row>
    <row r="204" spans="2:65" s="1" customFormat="1" ht="16.5" customHeight="1">
      <c r="B204" s="31"/>
      <c r="C204" s="127" t="s">
        <v>222</v>
      </c>
      <c r="D204" s="127" t="s">
        <v>126</v>
      </c>
      <c r="E204" s="128" t="s">
        <v>223</v>
      </c>
      <c r="F204" s="129" t="s">
        <v>224</v>
      </c>
      <c r="G204" s="130" t="s">
        <v>170</v>
      </c>
      <c r="H204" s="131">
        <v>45</v>
      </c>
      <c r="I204" s="132"/>
      <c r="J204" s="133">
        <f>ROUND(I204*H204,2)</f>
        <v>0</v>
      </c>
      <c r="K204" s="129" t="s">
        <v>130</v>
      </c>
      <c r="L204" s="31"/>
      <c r="M204" s="134" t="s">
        <v>1</v>
      </c>
      <c r="N204" s="135" t="s">
        <v>44</v>
      </c>
      <c r="P204" s="136">
        <f>O204*H204</f>
        <v>0</v>
      </c>
      <c r="Q204" s="136">
        <v>0</v>
      </c>
      <c r="R204" s="136">
        <f>Q204*H204</f>
        <v>0</v>
      </c>
      <c r="S204" s="136">
        <v>0</v>
      </c>
      <c r="T204" s="137">
        <f>S204*H204</f>
        <v>0</v>
      </c>
      <c r="AR204" s="138" t="s">
        <v>131</v>
      </c>
      <c r="AT204" s="138" t="s">
        <v>126</v>
      </c>
      <c r="AU204" s="138" t="s">
        <v>89</v>
      </c>
      <c r="AY204" s="16" t="s">
        <v>124</v>
      </c>
      <c r="BE204" s="139">
        <f>IF(N204="základní",J204,0)</f>
        <v>0</v>
      </c>
      <c r="BF204" s="139">
        <f>IF(N204="snížená",J204,0)</f>
        <v>0</v>
      </c>
      <c r="BG204" s="139">
        <f>IF(N204="zákl. přenesená",J204,0)</f>
        <v>0</v>
      </c>
      <c r="BH204" s="139">
        <f>IF(N204="sníž. přenesená",J204,0)</f>
        <v>0</v>
      </c>
      <c r="BI204" s="139">
        <f>IF(N204="nulová",J204,0)</f>
        <v>0</v>
      </c>
      <c r="BJ204" s="16" t="s">
        <v>87</v>
      </c>
      <c r="BK204" s="139">
        <f>ROUND(I204*H204,2)</f>
        <v>0</v>
      </c>
      <c r="BL204" s="16" t="s">
        <v>131</v>
      </c>
      <c r="BM204" s="138" t="s">
        <v>225</v>
      </c>
    </row>
    <row r="205" spans="2:65" s="1" customFormat="1" ht="11.25">
      <c r="B205" s="31"/>
      <c r="D205" s="140" t="s">
        <v>133</v>
      </c>
      <c r="F205" s="141" t="s">
        <v>226</v>
      </c>
      <c r="I205" s="142"/>
      <c r="L205" s="31"/>
      <c r="M205" s="143"/>
      <c r="T205" s="55"/>
      <c r="AT205" s="16" t="s">
        <v>133</v>
      </c>
      <c r="AU205" s="16" t="s">
        <v>89</v>
      </c>
    </row>
    <row r="206" spans="2:65" s="12" customFormat="1" ht="11.25">
      <c r="B206" s="144"/>
      <c r="D206" s="140" t="s">
        <v>135</v>
      </c>
      <c r="E206" s="145" t="s">
        <v>1</v>
      </c>
      <c r="F206" s="146" t="s">
        <v>216</v>
      </c>
      <c r="H206" s="147">
        <v>45</v>
      </c>
      <c r="I206" s="148"/>
      <c r="L206" s="144"/>
      <c r="M206" s="149"/>
      <c r="T206" s="150"/>
      <c r="AT206" s="145" t="s">
        <v>135</v>
      </c>
      <c r="AU206" s="145" t="s">
        <v>89</v>
      </c>
      <c r="AV206" s="12" t="s">
        <v>89</v>
      </c>
      <c r="AW206" s="12" t="s">
        <v>33</v>
      </c>
      <c r="AX206" s="12" t="s">
        <v>79</v>
      </c>
      <c r="AY206" s="145" t="s">
        <v>124</v>
      </c>
    </row>
    <row r="207" spans="2:65" s="13" customFormat="1" ht="11.25">
      <c r="B207" s="151"/>
      <c r="D207" s="140" t="s">
        <v>135</v>
      </c>
      <c r="E207" s="152" t="s">
        <v>1</v>
      </c>
      <c r="F207" s="153" t="s">
        <v>137</v>
      </c>
      <c r="H207" s="154">
        <v>45</v>
      </c>
      <c r="I207" s="155"/>
      <c r="L207" s="151"/>
      <c r="M207" s="156"/>
      <c r="T207" s="157"/>
      <c r="AT207" s="152" t="s">
        <v>135</v>
      </c>
      <c r="AU207" s="152" t="s">
        <v>89</v>
      </c>
      <c r="AV207" s="13" t="s">
        <v>131</v>
      </c>
      <c r="AW207" s="13" t="s">
        <v>33</v>
      </c>
      <c r="AX207" s="13" t="s">
        <v>87</v>
      </c>
      <c r="AY207" s="152" t="s">
        <v>124</v>
      </c>
    </row>
    <row r="208" spans="2:65" s="1" customFormat="1" ht="16.5" customHeight="1">
      <c r="B208" s="31"/>
      <c r="C208" s="127" t="s">
        <v>227</v>
      </c>
      <c r="D208" s="127" t="s">
        <v>126</v>
      </c>
      <c r="E208" s="128" t="s">
        <v>228</v>
      </c>
      <c r="F208" s="129" t="s">
        <v>229</v>
      </c>
      <c r="G208" s="130" t="s">
        <v>129</v>
      </c>
      <c r="H208" s="131">
        <v>2310</v>
      </c>
      <c r="I208" s="132"/>
      <c r="J208" s="133">
        <f>ROUND(I208*H208,2)</f>
        <v>0</v>
      </c>
      <c r="K208" s="129" t="s">
        <v>130</v>
      </c>
      <c r="L208" s="31"/>
      <c r="M208" s="134" t="s">
        <v>1</v>
      </c>
      <c r="N208" s="135" t="s">
        <v>44</v>
      </c>
      <c r="P208" s="136">
        <f>O208*H208</f>
        <v>0</v>
      </c>
      <c r="Q208" s="136">
        <v>0</v>
      </c>
      <c r="R208" s="136">
        <f>Q208*H208</f>
        <v>0</v>
      </c>
      <c r="S208" s="136">
        <v>2E-3</v>
      </c>
      <c r="T208" s="137">
        <f>S208*H208</f>
        <v>4.62</v>
      </c>
      <c r="AR208" s="138" t="s">
        <v>131</v>
      </c>
      <c r="AT208" s="138" t="s">
        <v>126</v>
      </c>
      <c r="AU208" s="138" t="s">
        <v>89</v>
      </c>
      <c r="AY208" s="16" t="s">
        <v>124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6" t="s">
        <v>87</v>
      </c>
      <c r="BK208" s="139">
        <f>ROUND(I208*H208,2)</f>
        <v>0</v>
      </c>
      <c r="BL208" s="16" t="s">
        <v>131</v>
      </c>
      <c r="BM208" s="138" t="s">
        <v>230</v>
      </c>
    </row>
    <row r="209" spans="2:65" s="1" customFormat="1" ht="19.5">
      <c r="B209" s="31"/>
      <c r="D209" s="140" t="s">
        <v>133</v>
      </c>
      <c r="F209" s="141" t="s">
        <v>231</v>
      </c>
      <c r="I209" s="142"/>
      <c r="L209" s="31"/>
      <c r="M209" s="143"/>
      <c r="T209" s="55"/>
      <c r="AT209" s="16" t="s">
        <v>133</v>
      </c>
      <c r="AU209" s="16" t="s">
        <v>89</v>
      </c>
    </row>
    <row r="210" spans="2:65" s="12" customFormat="1" ht="11.25">
      <c r="B210" s="144"/>
      <c r="D210" s="140" t="s">
        <v>135</v>
      </c>
      <c r="E210" s="145" t="s">
        <v>1</v>
      </c>
      <c r="F210" s="146" t="s">
        <v>136</v>
      </c>
      <c r="H210" s="147">
        <v>2310</v>
      </c>
      <c r="I210" s="148"/>
      <c r="L210" s="144"/>
      <c r="M210" s="149"/>
      <c r="T210" s="150"/>
      <c r="AT210" s="145" t="s">
        <v>135</v>
      </c>
      <c r="AU210" s="145" t="s">
        <v>89</v>
      </c>
      <c r="AV210" s="12" t="s">
        <v>89</v>
      </c>
      <c r="AW210" s="12" t="s">
        <v>33</v>
      </c>
      <c r="AX210" s="12" t="s">
        <v>79</v>
      </c>
      <c r="AY210" s="145" t="s">
        <v>124</v>
      </c>
    </row>
    <row r="211" spans="2:65" s="13" customFormat="1" ht="11.25">
      <c r="B211" s="151"/>
      <c r="D211" s="140" t="s">
        <v>135</v>
      </c>
      <c r="E211" s="152" t="s">
        <v>1</v>
      </c>
      <c r="F211" s="153" t="s">
        <v>137</v>
      </c>
      <c r="H211" s="154">
        <v>2310</v>
      </c>
      <c r="I211" s="155"/>
      <c r="L211" s="151"/>
      <c r="M211" s="156"/>
      <c r="T211" s="157"/>
      <c r="AT211" s="152" t="s">
        <v>135</v>
      </c>
      <c r="AU211" s="152" t="s">
        <v>89</v>
      </c>
      <c r="AV211" s="13" t="s">
        <v>131</v>
      </c>
      <c r="AW211" s="13" t="s">
        <v>33</v>
      </c>
      <c r="AX211" s="13" t="s">
        <v>87</v>
      </c>
      <c r="AY211" s="152" t="s">
        <v>124</v>
      </c>
    </row>
    <row r="212" spans="2:65" s="11" customFormat="1" ht="22.9" customHeight="1">
      <c r="B212" s="115"/>
      <c r="D212" s="116" t="s">
        <v>78</v>
      </c>
      <c r="E212" s="125" t="s">
        <v>232</v>
      </c>
      <c r="F212" s="125" t="s">
        <v>233</v>
      </c>
      <c r="I212" s="118"/>
      <c r="J212" s="126">
        <f>BK212</f>
        <v>0</v>
      </c>
      <c r="L212" s="115"/>
      <c r="M212" s="120"/>
      <c r="P212" s="121">
        <f>SUM(P213:P219)</f>
        <v>0</v>
      </c>
      <c r="R212" s="121">
        <f>SUM(R213:R219)</f>
        <v>0</v>
      </c>
      <c r="T212" s="122">
        <f>SUM(T213:T219)</f>
        <v>0</v>
      </c>
      <c r="AR212" s="116" t="s">
        <v>87</v>
      </c>
      <c r="AT212" s="123" t="s">
        <v>78</v>
      </c>
      <c r="AU212" s="123" t="s">
        <v>87</v>
      </c>
      <c r="AY212" s="116" t="s">
        <v>124</v>
      </c>
      <c r="BK212" s="124">
        <f>SUM(BK213:BK219)</f>
        <v>0</v>
      </c>
    </row>
    <row r="213" spans="2:65" s="1" customFormat="1" ht="16.5" customHeight="1">
      <c r="B213" s="31"/>
      <c r="C213" s="127" t="s">
        <v>234</v>
      </c>
      <c r="D213" s="127" t="s">
        <v>126</v>
      </c>
      <c r="E213" s="128" t="s">
        <v>235</v>
      </c>
      <c r="F213" s="129" t="s">
        <v>236</v>
      </c>
      <c r="G213" s="130" t="s">
        <v>237</v>
      </c>
      <c r="H213" s="131">
        <v>270.27</v>
      </c>
      <c r="I213" s="132"/>
      <c r="J213" s="133">
        <f>ROUND(I213*H213,2)</f>
        <v>0</v>
      </c>
      <c r="K213" s="129" t="s">
        <v>130</v>
      </c>
      <c r="L213" s="31"/>
      <c r="M213" s="134" t="s">
        <v>1</v>
      </c>
      <c r="N213" s="135" t="s">
        <v>44</v>
      </c>
      <c r="P213" s="136">
        <f>O213*H213</f>
        <v>0</v>
      </c>
      <c r="Q213" s="136">
        <v>0</v>
      </c>
      <c r="R213" s="136">
        <f>Q213*H213</f>
        <v>0</v>
      </c>
      <c r="S213" s="136">
        <v>0</v>
      </c>
      <c r="T213" s="137">
        <f>S213*H213</f>
        <v>0</v>
      </c>
      <c r="AR213" s="138" t="s">
        <v>131</v>
      </c>
      <c r="AT213" s="138" t="s">
        <v>126</v>
      </c>
      <c r="AU213" s="138" t="s">
        <v>89</v>
      </c>
      <c r="AY213" s="16" t="s">
        <v>124</v>
      </c>
      <c r="BE213" s="139">
        <f>IF(N213="základní",J213,0)</f>
        <v>0</v>
      </c>
      <c r="BF213" s="139">
        <f>IF(N213="snížená",J213,0)</f>
        <v>0</v>
      </c>
      <c r="BG213" s="139">
        <f>IF(N213="zákl. přenesená",J213,0)</f>
        <v>0</v>
      </c>
      <c r="BH213" s="139">
        <f>IF(N213="sníž. přenesená",J213,0)</f>
        <v>0</v>
      </c>
      <c r="BI213" s="139">
        <f>IF(N213="nulová",J213,0)</f>
        <v>0</v>
      </c>
      <c r="BJ213" s="16" t="s">
        <v>87</v>
      </c>
      <c r="BK213" s="139">
        <f>ROUND(I213*H213,2)</f>
        <v>0</v>
      </c>
      <c r="BL213" s="16" t="s">
        <v>131</v>
      </c>
      <c r="BM213" s="138" t="s">
        <v>238</v>
      </c>
    </row>
    <row r="214" spans="2:65" s="1" customFormat="1" ht="11.25">
      <c r="B214" s="31"/>
      <c r="D214" s="140" t="s">
        <v>133</v>
      </c>
      <c r="F214" s="141" t="s">
        <v>239</v>
      </c>
      <c r="I214" s="142"/>
      <c r="L214" s="31"/>
      <c r="M214" s="143"/>
      <c r="T214" s="55"/>
      <c r="AT214" s="16" t="s">
        <v>133</v>
      </c>
      <c r="AU214" s="16" t="s">
        <v>89</v>
      </c>
    </row>
    <row r="215" spans="2:65" s="1" customFormat="1" ht="16.5" customHeight="1">
      <c r="B215" s="31"/>
      <c r="C215" s="127" t="s">
        <v>240</v>
      </c>
      <c r="D215" s="127" t="s">
        <v>126</v>
      </c>
      <c r="E215" s="128" t="s">
        <v>241</v>
      </c>
      <c r="F215" s="129" t="s">
        <v>242</v>
      </c>
      <c r="G215" s="130" t="s">
        <v>237</v>
      </c>
      <c r="H215" s="131">
        <v>2432.4299999999998</v>
      </c>
      <c r="I215" s="132"/>
      <c r="J215" s="133">
        <f>ROUND(I215*H215,2)</f>
        <v>0</v>
      </c>
      <c r="K215" s="129" t="s">
        <v>130</v>
      </c>
      <c r="L215" s="31"/>
      <c r="M215" s="134" t="s">
        <v>1</v>
      </c>
      <c r="N215" s="135" t="s">
        <v>44</v>
      </c>
      <c r="P215" s="136">
        <f>O215*H215</f>
        <v>0</v>
      </c>
      <c r="Q215" s="136">
        <v>0</v>
      </c>
      <c r="R215" s="136">
        <f>Q215*H215</f>
        <v>0</v>
      </c>
      <c r="S215" s="136">
        <v>0</v>
      </c>
      <c r="T215" s="137">
        <f>S215*H215</f>
        <v>0</v>
      </c>
      <c r="AR215" s="138" t="s">
        <v>131</v>
      </c>
      <c r="AT215" s="138" t="s">
        <v>126</v>
      </c>
      <c r="AU215" s="138" t="s">
        <v>89</v>
      </c>
      <c r="AY215" s="16" t="s">
        <v>124</v>
      </c>
      <c r="BE215" s="139">
        <f>IF(N215="základní",J215,0)</f>
        <v>0</v>
      </c>
      <c r="BF215" s="139">
        <f>IF(N215="snížená",J215,0)</f>
        <v>0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16" t="s">
        <v>87</v>
      </c>
      <c r="BK215" s="139">
        <f>ROUND(I215*H215,2)</f>
        <v>0</v>
      </c>
      <c r="BL215" s="16" t="s">
        <v>131</v>
      </c>
      <c r="BM215" s="138" t="s">
        <v>243</v>
      </c>
    </row>
    <row r="216" spans="2:65" s="1" customFormat="1" ht="11.25">
      <c r="B216" s="31"/>
      <c r="D216" s="140" t="s">
        <v>133</v>
      </c>
      <c r="F216" s="141" t="s">
        <v>244</v>
      </c>
      <c r="I216" s="142"/>
      <c r="L216" s="31"/>
      <c r="M216" s="143"/>
      <c r="T216" s="55"/>
      <c r="AT216" s="16" t="s">
        <v>133</v>
      </c>
      <c r="AU216" s="16" t="s">
        <v>89</v>
      </c>
    </row>
    <row r="217" spans="2:65" s="12" customFormat="1" ht="11.25">
      <c r="B217" s="144"/>
      <c r="D217" s="140" t="s">
        <v>135</v>
      </c>
      <c r="F217" s="146" t="s">
        <v>245</v>
      </c>
      <c r="H217" s="147">
        <v>2432.4299999999998</v>
      </c>
      <c r="I217" s="148"/>
      <c r="L217" s="144"/>
      <c r="M217" s="149"/>
      <c r="T217" s="150"/>
      <c r="AT217" s="145" t="s">
        <v>135</v>
      </c>
      <c r="AU217" s="145" t="s">
        <v>89</v>
      </c>
      <c r="AV217" s="12" t="s">
        <v>89</v>
      </c>
      <c r="AW217" s="12" t="s">
        <v>4</v>
      </c>
      <c r="AX217" s="12" t="s">
        <v>87</v>
      </c>
      <c r="AY217" s="145" t="s">
        <v>124</v>
      </c>
    </row>
    <row r="218" spans="2:65" s="1" customFormat="1" ht="24.2" customHeight="1">
      <c r="B218" s="31"/>
      <c r="C218" s="127" t="s">
        <v>246</v>
      </c>
      <c r="D218" s="127" t="s">
        <v>126</v>
      </c>
      <c r="E218" s="128" t="s">
        <v>247</v>
      </c>
      <c r="F218" s="129" t="s">
        <v>248</v>
      </c>
      <c r="G218" s="130" t="s">
        <v>237</v>
      </c>
      <c r="H218" s="131">
        <v>270.27</v>
      </c>
      <c r="I218" s="132"/>
      <c r="J218" s="133">
        <f>ROUND(I218*H218,2)</f>
        <v>0</v>
      </c>
      <c r="K218" s="129" t="s">
        <v>130</v>
      </c>
      <c r="L218" s="31"/>
      <c r="M218" s="134" t="s">
        <v>1</v>
      </c>
      <c r="N218" s="135" t="s">
        <v>44</v>
      </c>
      <c r="P218" s="136">
        <f>O218*H218</f>
        <v>0</v>
      </c>
      <c r="Q218" s="136">
        <v>0</v>
      </c>
      <c r="R218" s="136">
        <f>Q218*H218</f>
        <v>0</v>
      </c>
      <c r="S218" s="136">
        <v>0</v>
      </c>
      <c r="T218" s="137">
        <f>S218*H218</f>
        <v>0</v>
      </c>
      <c r="AR218" s="138" t="s">
        <v>131</v>
      </c>
      <c r="AT218" s="138" t="s">
        <v>126</v>
      </c>
      <c r="AU218" s="138" t="s">
        <v>89</v>
      </c>
      <c r="AY218" s="16" t="s">
        <v>124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6" t="s">
        <v>87</v>
      </c>
      <c r="BK218" s="139">
        <f>ROUND(I218*H218,2)</f>
        <v>0</v>
      </c>
      <c r="BL218" s="16" t="s">
        <v>131</v>
      </c>
      <c r="BM218" s="138" t="s">
        <v>249</v>
      </c>
    </row>
    <row r="219" spans="2:65" s="1" customFormat="1" ht="19.5">
      <c r="B219" s="31"/>
      <c r="D219" s="140" t="s">
        <v>133</v>
      </c>
      <c r="F219" s="141" t="s">
        <v>248</v>
      </c>
      <c r="I219" s="142"/>
      <c r="L219" s="31"/>
      <c r="M219" s="143"/>
      <c r="T219" s="55"/>
      <c r="AT219" s="16" t="s">
        <v>133</v>
      </c>
      <c r="AU219" s="16" t="s">
        <v>89</v>
      </c>
    </row>
    <row r="220" spans="2:65" s="11" customFormat="1" ht="22.9" customHeight="1">
      <c r="B220" s="115"/>
      <c r="D220" s="116" t="s">
        <v>78</v>
      </c>
      <c r="E220" s="125" t="s">
        <v>250</v>
      </c>
      <c r="F220" s="125" t="s">
        <v>251</v>
      </c>
      <c r="I220" s="118"/>
      <c r="J220" s="126">
        <f>BK220</f>
        <v>0</v>
      </c>
      <c r="L220" s="115"/>
      <c r="M220" s="120"/>
      <c r="P220" s="121">
        <f>SUM(P221:P222)</f>
        <v>0</v>
      </c>
      <c r="R220" s="121">
        <f>SUM(R221:R222)</f>
        <v>0</v>
      </c>
      <c r="T220" s="122">
        <f>SUM(T221:T222)</f>
        <v>0</v>
      </c>
      <c r="AR220" s="116" t="s">
        <v>87</v>
      </c>
      <c r="AT220" s="123" t="s">
        <v>78</v>
      </c>
      <c r="AU220" s="123" t="s">
        <v>87</v>
      </c>
      <c r="AY220" s="116" t="s">
        <v>124</v>
      </c>
      <c r="BK220" s="124">
        <f>SUM(BK221:BK222)</f>
        <v>0</v>
      </c>
    </row>
    <row r="221" spans="2:65" s="1" customFormat="1" ht="21.75" customHeight="1">
      <c r="B221" s="31"/>
      <c r="C221" s="127" t="s">
        <v>252</v>
      </c>
      <c r="D221" s="127" t="s">
        <v>126</v>
      </c>
      <c r="E221" s="128" t="s">
        <v>253</v>
      </c>
      <c r="F221" s="129" t="s">
        <v>254</v>
      </c>
      <c r="G221" s="130" t="s">
        <v>237</v>
      </c>
      <c r="H221" s="131">
        <v>6.9080000000000004</v>
      </c>
      <c r="I221" s="132"/>
      <c r="J221" s="133">
        <f>ROUND(I221*H221,2)</f>
        <v>0</v>
      </c>
      <c r="K221" s="129" t="s">
        <v>130</v>
      </c>
      <c r="L221" s="31"/>
      <c r="M221" s="134" t="s">
        <v>1</v>
      </c>
      <c r="N221" s="135" t="s">
        <v>44</v>
      </c>
      <c r="P221" s="136">
        <f>O221*H221</f>
        <v>0</v>
      </c>
      <c r="Q221" s="136">
        <v>0</v>
      </c>
      <c r="R221" s="136">
        <f>Q221*H221</f>
        <v>0</v>
      </c>
      <c r="S221" s="136">
        <v>0</v>
      </c>
      <c r="T221" s="137">
        <f>S221*H221</f>
        <v>0</v>
      </c>
      <c r="AR221" s="138" t="s">
        <v>131</v>
      </c>
      <c r="AT221" s="138" t="s">
        <v>126</v>
      </c>
      <c r="AU221" s="138" t="s">
        <v>89</v>
      </c>
      <c r="AY221" s="16" t="s">
        <v>124</v>
      </c>
      <c r="BE221" s="139">
        <f>IF(N221="základní",J221,0)</f>
        <v>0</v>
      </c>
      <c r="BF221" s="139">
        <f>IF(N221="snížená",J221,0)</f>
        <v>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6" t="s">
        <v>87</v>
      </c>
      <c r="BK221" s="139">
        <f>ROUND(I221*H221,2)</f>
        <v>0</v>
      </c>
      <c r="BL221" s="16" t="s">
        <v>131</v>
      </c>
      <c r="BM221" s="138" t="s">
        <v>255</v>
      </c>
    </row>
    <row r="222" spans="2:65" s="1" customFormat="1" ht="19.5">
      <c r="B222" s="31"/>
      <c r="D222" s="140" t="s">
        <v>133</v>
      </c>
      <c r="F222" s="141" t="s">
        <v>256</v>
      </c>
      <c r="I222" s="142"/>
      <c r="L222" s="31"/>
      <c r="M222" s="143"/>
      <c r="T222" s="55"/>
      <c r="AT222" s="16" t="s">
        <v>133</v>
      </c>
      <c r="AU222" s="16" t="s">
        <v>89</v>
      </c>
    </row>
    <row r="223" spans="2:65" s="11" customFormat="1" ht="25.9" customHeight="1">
      <c r="B223" s="115"/>
      <c r="D223" s="116" t="s">
        <v>78</v>
      </c>
      <c r="E223" s="117" t="s">
        <v>257</v>
      </c>
      <c r="F223" s="117" t="s">
        <v>258</v>
      </c>
      <c r="I223" s="118"/>
      <c r="J223" s="119">
        <f>BK223</f>
        <v>0</v>
      </c>
      <c r="L223" s="115"/>
      <c r="M223" s="120"/>
      <c r="P223" s="121">
        <f>P224+P232+P240</f>
        <v>0</v>
      </c>
      <c r="R223" s="121">
        <f>R224+R232+R240</f>
        <v>0</v>
      </c>
      <c r="T223" s="122">
        <f>T224+T232+T240</f>
        <v>0</v>
      </c>
      <c r="AR223" s="116" t="s">
        <v>138</v>
      </c>
      <c r="AT223" s="123" t="s">
        <v>78</v>
      </c>
      <c r="AU223" s="123" t="s">
        <v>79</v>
      </c>
      <c r="AY223" s="116" t="s">
        <v>124</v>
      </c>
      <c r="BK223" s="124">
        <f>BK224+BK232+BK240</f>
        <v>0</v>
      </c>
    </row>
    <row r="224" spans="2:65" s="11" customFormat="1" ht="22.9" customHeight="1">
      <c r="B224" s="115"/>
      <c r="D224" s="116" t="s">
        <v>78</v>
      </c>
      <c r="E224" s="125" t="s">
        <v>259</v>
      </c>
      <c r="F224" s="125" t="s">
        <v>260</v>
      </c>
      <c r="I224" s="118"/>
      <c r="J224" s="126">
        <f>BK224</f>
        <v>0</v>
      </c>
      <c r="L224" s="115"/>
      <c r="M224" s="120"/>
      <c r="P224" s="121">
        <f>SUM(P225:P231)</f>
        <v>0</v>
      </c>
      <c r="R224" s="121">
        <f>SUM(R225:R231)</f>
        <v>0</v>
      </c>
      <c r="T224" s="122">
        <f>SUM(T225:T231)</f>
        <v>0</v>
      </c>
      <c r="AR224" s="116" t="s">
        <v>138</v>
      </c>
      <c r="AT224" s="123" t="s">
        <v>78</v>
      </c>
      <c r="AU224" s="123" t="s">
        <v>87</v>
      </c>
      <c r="AY224" s="116" t="s">
        <v>124</v>
      </c>
      <c r="BK224" s="124">
        <f>SUM(BK225:BK231)</f>
        <v>0</v>
      </c>
    </row>
    <row r="225" spans="2:65" s="1" customFormat="1" ht="16.5" customHeight="1">
      <c r="B225" s="31"/>
      <c r="C225" s="127" t="s">
        <v>261</v>
      </c>
      <c r="D225" s="127" t="s">
        <v>126</v>
      </c>
      <c r="E225" s="128" t="s">
        <v>262</v>
      </c>
      <c r="F225" s="129" t="s">
        <v>263</v>
      </c>
      <c r="G225" s="130" t="s">
        <v>264</v>
      </c>
      <c r="H225" s="131">
        <v>1</v>
      </c>
      <c r="I225" s="132"/>
      <c r="J225" s="133">
        <f>ROUND(I225*H225,2)</f>
        <v>0</v>
      </c>
      <c r="K225" s="129" t="s">
        <v>265</v>
      </c>
      <c r="L225" s="31"/>
      <c r="M225" s="134" t="s">
        <v>1</v>
      </c>
      <c r="N225" s="135" t="s">
        <v>44</v>
      </c>
      <c r="P225" s="136">
        <f>O225*H225</f>
        <v>0</v>
      </c>
      <c r="Q225" s="136">
        <v>0</v>
      </c>
      <c r="R225" s="136">
        <f>Q225*H225</f>
        <v>0</v>
      </c>
      <c r="S225" s="136">
        <v>0</v>
      </c>
      <c r="T225" s="137">
        <f>S225*H225</f>
        <v>0</v>
      </c>
      <c r="AR225" s="138" t="s">
        <v>266</v>
      </c>
      <c r="AT225" s="138" t="s">
        <v>126</v>
      </c>
      <c r="AU225" s="138" t="s">
        <v>89</v>
      </c>
      <c r="AY225" s="16" t="s">
        <v>124</v>
      </c>
      <c r="BE225" s="139">
        <f>IF(N225="základní",J225,0)</f>
        <v>0</v>
      </c>
      <c r="BF225" s="139">
        <f>IF(N225="snížená",J225,0)</f>
        <v>0</v>
      </c>
      <c r="BG225" s="139">
        <f>IF(N225="zákl. přenesená",J225,0)</f>
        <v>0</v>
      </c>
      <c r="BH225" s="139">
        <f>IF(N225="sníž. přenesená",J225,0)</f>
        <v>0</v>
      </c>
      <c r="BI225" s="139">
        <f>IF(N225="nulová",J225,0)</f>
        <v>0</v>
      </c>
      <c r="BJ225" s="16" t="s">
        <v>87</v>
      </c>
      <c r="BK225" s="139">
        <f>ROUND(I225*H225,2)</f>
        <v>0</v>
      </c>
      <c r="BL225" s="16" t="s">
        <v>266</v>
      </c>
      <c r="BM225" s="138" t="s">
        <v>267</v>
      </c>
    </row>
    <row r="226" spans="2:65" s="1" customFormat="1" ht="11.25">
      <c r="B226" s="31"/>
      <c r="D226" s="140" t="s">
        <v>133</v>
      </c>
      <c r="F226" s="141" t="s">
        <v>263</v>
      </c>
      <c r="I226" s="142"/>
      <c r="L226" s="31"/>
      <c r="M226" s="143"/>
      <c r="T226" s="55"/>
      <c r="AT226" s="16" t="s">
        <v>133</v>
      </c>
      <c r="AU226" s="16" t="s">
        <v>89</v>
      </c>
    </row>
    <row r="227" spans="2:65" s="12" customFormat="1" ht="11.25">
      <c r="B227" s="144"/>
      <c r="D227" s="140" t="s">
        <v>135</v>
      </c>
      <c r="E227" s="145" t="s">
        <v>1</v>
      </c>
      <c r="F227" s="146" t="s">
        <v>87</v>
      </c>
      <c r="H227" s="147">
        <v>1</v>
      </c>
      <c r="I227" s="148"/>
      <c r="L227" s="144"/>
      <c r="M227" s="149"/>
      <c r="T227" s="150"/>
      <c r="AT227" s="145" t="s">
        <v>135</v>
      </c>
      <c r="AU227" s="145" t="s">
        <v>89</v>
      </c>
      <c r="AV227" s="12" t="s">
        <v>89</v>
      </c>
      <c r="AW227" s="12" t="s">
        <v>33</v>
      </c>
      <c r="AX227" s="12" t="s">
        <v>87</v>
      </c>
      <c r="AY227" s="145" t="s">
        <v>124</v>
      </c>
    </row>
    <row r="228" spans="2:65" s="1" customFormat="1" ht="16.5" customHeight="1">
      <c r="B228" s="31"/>
      <c r="C228" s="127" t="s">
        <v>268</v>
      </c>
      <c r="D228" s="127" t="s">
        <v>126</v>
      </c>
      <c r="E228" s="128" t="s">
        <v>269</v>
      </c>
      <c r="F228" s="129" t="s">
        <v>270</v>
      </c>
      <c r="G228" s="130" t="s">
        <v>264</v>
      </c>
      <c r="H228" s="131">
        <v>1</v>
      </c>
      <c r="I228" s="132"/>
      <c r="J228" s="133">
        <f>ROUND(I228*H228,2)</f>
        <v>0</v>
      </c>
      <c r="K228" s="129" t="s">
        <v>265</v>
      </c>
      <c r="L228" s="31"/>
      <c r="M228" s="134" t="s">
        <v>1</v>
      </c>
      <c r="N228" s="135" t="s">
        <v>44</v>
      </c>
      <c r="P228" s="136">
        <f>O228*H228</f>
        <v>0</v>
      </c>
      <c r="Q228" s="136">
        <v>0</v>
      </c>
      <c r="R228" s="136">
        <f>Q228*H228</f>
        <v>0</v>
      </c>
      <c r="S228" s="136">
        <v>0</v>
      </c>
      <c r="T228" s="137">
        <f>S228*H228</f>
        <v>0</v>
      </c>
      <c r="AR228" s="138" t="s">
        <v>266</v>
      </c>
      <c r="AT228" s="138" t="s">
        <v>126</v>
      </c>
      <c r="AU228" s="138" t="s">
        <v>89</v>
      </c>
      <c r="AY228" s="16" t="s">
        <v>124</v>
      </c>
      <c r="BE228" s="139">
        <f>IF(N228="základní",J228,0)</f>
        <v>0</v>
      </c>
      <c r="BF228" s="139">
        <f>IF(N228="snížená",J228,0)</f>
        <v>0</v>
      </c>
      <c r="BG228" s="139">
        <f>IF(N228="zákl. přenesená",J228,0)</f>
        <v>0</v>
      </c>
      <c r="BH228" s="139">
        <f>IF(N228="sníž. přenesená",J228,0)</f>
        <v>0</v>
      </c>
      <c r="BI228" s="139">
        <f>IF(N228="nulová",J228,0)</f>
        <v>0</v>
      </c>
      <c r="BJ228" s="16" t="s">
        <v>87</v>
      </c>
      <c r="BK228" s="139">
        <f>ROUND(I228*H228,2)</f>
        <v>0</v>
      </c>
      <c r="BL228" s="16" t="s">
        <v>266</v>
      </c>
      <c r="BM228" s="138" t="s">
        <v>271</v>
      </c>
    </row>
    <row r="229" spans="2:65" s="1" customFormat="1" ht="11.25">
      <c r="B229" s="31"/>
      <c r="D229" s="140" t="s">
        <v>133</v>
      </c>
      <c r="F229" s="141" t="s">
        <v>270</v>
      </c>
      <c r="I229" s="142"/>
      <c r="L229" s="31"/>
      <c r="M229" s="143"/>
      <c r="T229" s="55"/>
      <c r="AT229" s="16" t="s">
        <v>133</v>
      </c>
      <c r="AU229" s="16" t="s">
        <v>89</v>
      </c>
    </row>
    <row r="230" spans="2:65" s="14" customFormat="1" ht="11.25">
      <c r="B230" s="158"/>
      <c r="D230" s="140" t="s">
        <v>135</v>
      </c>
      <c r="E230" s="159" t="s">
        <v>1</v>
      </c>
      <c r="F230" s="160" t="s">
        <v>272</v>
      </c>
      <c r="H230" s="159" t="s">
        <v>1</v>
      </c>
      <c r="I230" s="161"/>
      <c r="L230" s="158"/>
      <c r="M230" s="162"/>
      <c r="T230" s="163"/>
      <c r="AT230" s="159" t="s">
        <v>135</v>
      </c>
      <c r="AU230" s="159" t="s">
        <v>89</v>
      </c>
      <c r="AV230" s="14" t="s">
        <v>87</v>
      </c>
      <c r="AW230" s="14" t="s">
        <v>33</v>
      </c>
      <c r="AX230" s="14" t="s">
        <v>79</v>
      </c>
      <c r="AY230" s="159" t="s">
        <v>124</v>
      </c>
    </row>
    <row r="231" spans="2:65" s="12" customFormat="1" ht="11.25">
      <c r="B231" s="144"/>
      <c r="D231" s="140" t="s">
        <v>135</v>
      </c>
      <c r="E231" s="145" t="s">
        <v>1</v>
      </c>
      <c r="F231" s="146" t="s">
        <v>87</v>
      </c>
      <c r="H231" s="147">
        <v>1</v>
      </c>
      <c r="I231" s="148"/>
      <c r="L231" s="144"/>
      <c r="M231" s="149"/>
      <c r="T231" s="150"/>
      <c r="AT231" s="145" t="s">
        <v>135</v>
      </c>
      <c r="AU231" s="145" t="s">
        <v>89</v>
      </c>
      <c r="AV231" s="12" t="s">
        <v>89</v>
      </c>
      <c r="AW231" s="12" t="s">
        <v>33</v>
      </c>
      <c r="AX231" s="12" t="s">
        <v>87</v>
      </c>
      <c r="AY231" s="145" t="s">
        <v>124</v>
      </c>
    </row>
    <row r="232" spans="2:65" s="11" customFormat="1" ht="22.9" customHeight="1">
      <c r="B232" s="115"/>
      <c r="D232" s="116" t="s">
        <v>78</v>
      </c>
      <c r="E232" s="125" t="s">
        <v>273</v>
      </c>
      <c r="F232" s="125" t="s">
        <v>274</v>
      </c>
      <c r="I232" s="118"/>
      <c r="J232" s="126">
        <f>BK232</f>
        <v>0</v>
      </c>
      <c r="L232" s="115"/>
      <c r="M232" s="120"/>
      <c r="P232" s="121">
        <f>SUM(P233:P239)</f>
        <v>0</v>
      </c>
      <c r="R232" s="121">
        <f>SUM(R233:R239)</f>
        <v>0</v>
      </c>
      <c r="T232" s="122">
        <f>SUM(T233:T239)</f>
        <v>0</v>
      </c>
      <c r="AR232" s="116" t="s">
        <v>138</v>
      </c>
      <c r="AT232" s="123" t="s">
        <v>78</v>
      </c>
      <c r="AU232" s="123" t="s">
        <v>87</v>
      </c>
      <c r="AY232" s="116" t="s">
        <v>124</v>
      </c>
      <c r="BK232" s="124">
        <f>SUM(BK233:BK239)</f>
        <v>0</v>
      </c>
    </row>
    <row r="233" spans="2:65" s="1" customFormat="1" ht="16.5" customHeight="1">
      <c r="B233" s="31"/>
      <c r="C233" s="127" t="s">
        <v>275</v>
      </c>
      <c r="D233" s="127" t="s">
        <v>126</v>
      </c>
      <c r="E233" s="128" t="s">
        <v>276</v>
      </c>
      <c r="F233" s="129" t="s">
        <v>274</v>
      </c>
      <c r="G233" s="130" t="s">
        <v>264</v>
      </c>
      <c r="H233" s="131">
        <v>1</v>
      </c>
      <c r="I233" s="132"/>
      <c r="J233" s="133">
        <f>ROUND(I233*H233,2)</f>
        <v>0</v>
      </c>
      <c r="K233" s="129" t="s">
        <v>265</v>
      </c>
      <c r="L233" s="31"/>
      <c r="M233" s="134" t="s">
        <v>1</v>
      </c>
      <c r="N233" s="135" t="s">
        <v>44</v>
      </c>
      <c r="P233" s="136">
        <f>O233*H233</f>
        <v>0</v>
      </c>
      <c r="Q233" s="136">
        <v>0</v>
      </c>
      <c r="R233" s="136">
        <f>Q233*H233</f>
        <v>0</v>
      </c>
      <c r="S233" s="136">
        <v>0</v>
      </c>
      <c r="T233" s="137">
        <f>S233*H233</f>
        <v>0</v>
      </c>
      <c r="AR233" s="138" t="s">
        <v>266</v>
      </c>
      <c r="AT233" s="138" t="s">
        <v>126</v>
      </c>
      <c r="AU233" s="138" t="s">
        <v>89</v>
      </c>
      <c r="AY233" s="16" t="s">
        <v>124</v>
      </c>
      <c r="BE233" s="139">
        <f>IF(N233="základní",J233,0)</f>
        <v>0</v>
      </c>
      <c r="BF233" s="139">
        <f>IF(N233="snížená",J233,0)</f>
        <v>0</v>
      </c>
      <c r="BG233" s="139">
        <f>IF(N233="zákl. přenesená",J233,0)</f>
        <v>0</v>
      </c>
      <c r="BH233" s="139">
        <f>IF(N233="sníž. přenesená",J233,0)</f>
        <v>0</v>
      </c>
      <c r="BI233" s="139">
        <f>IF(N233="nulová",J233,0)</f>
        <v>0</v>
      </c>
      <c r="BJ233" s="16" t="s">
        <v>87</v>
      </c>
      <c r="BK233" s="139">
        <f>ROUND(I233*H233,2)</f>
        <v>0</v>
      </c>
      <c r="BL233" s="16" t="s">
        <v>266</v>
      </c>
      <c r="BM233" s="138" t="s">
        <v>277</v>
      </c>
    </row>
    <row r="234" spans="2:65" s="1" customFormat="1" ht="11.25">
      <c r="B234" s="31"/>
      <c r="D234" s="140" t="s">
        <v>133</v>
      </c>
      <c r="F234" s="141" t="s">
        <v>274</v>
      </c>
      <c r="I234" s="142"/>
      <c r="L234" s="31"/>
      <c r="M234" s="143"/>
      <c r="T234" s="55"/>
      <c r="AT234" s="16" t="s">
        <v>133</v>
      </c>
      <c r="AU234" s="16" t="s">
        <v>89</v>
      </c>
    </row>
    <row r="235" spans="2:65" s="12" customFormat="1" ht="11.25">
      <c r="B235" s="144"/>
      <c r="D235" s="140" t="s">
        <v>135</v>
      </c>
      <c r="E235" s="145" t="s">
        <v>1</v>
      </c>
      <c r="F235" s="146" t="s">
        <v>87</v>
      </c>
      <c r="H235" s="147">
        <v>1</v>
      </c>
      <c r="I235" s="148"/>
      <c r="L235" s="144"/>
      <c r="M235" s="149"/>
      <c r="T235" s="150"/>
      <c r="AT235" s="145" t="s">
        <v>135</v>
      </c>
      <c r="AU235" s="145" t="s">
        <v>89</v>
      </c>
      <c r="AV235" s="12" t="s">
        <v>89</v>
      </c>
      <c r="AW235" s="12" t="s">
        <v>33</v>
      </c>
      <c r="AX235" s="12" t="s">
        <v>87</v>
      </c>
      <c r="AY235" s="145" t="s">
        <v>124</v>
      </c>
    </row>
    <row r="236" spans="2:65" s="1" customFormat="1" ht="16.5" customHeight="1">
      <c r="B236" s="31"/>
      <c r="C236" s="127" t="s">
        <v>278</v>
      </c>
      <c r="D236" s="127" t="s">
        <v>126</v>
      </c>
      <c r="E236" s="128" t="s">
        <v>279</v>
      </c>
      <c r="F236" s="129" t="s">
        <v>280</v>
      </c>
      <c r="G236" s="130" t="s">
        <v>264</v>
      </c>
      <c r="H236" s="131">
        <v>1</v>
      </c>
      <c r="I236" s="132"/>
      <c r="J236" s="133">
        <f>ROUND(I236*H236,2)</f>
        <v>0</v>
      </c>
      <c r="K236" s="129" t="s">
        <v>265</v>
      </c>
      <c r="L236" s="31"/>
      <c r="M236" s="134" t="s">
        <v>1</v>
      </c>
      <c r="N236" s="135" t="s">
        <v>44</v>
      </c>
      <c r="P236" s="136">
        <f>O236*H236</f>
        <v>0</v>
      </c>
      <c r="Q236" s="136">
        <v>0</v>
      </c>
      <c r="R236" s="136">
        <f>Q236*H236</f>
        <v>0</v>
      </c>
      <c r="S236" s="136">
        <v>0</v>
      </c>
      <c r="T236" s="137">
        <f>S236*H236</f>
        <v>0</v>
      </c>
      <c r="AR236" s="138" t="s">
        <v>266</v>
      </c>
      <c r="AT236" s="138" t="s">
        <v>126</v>
      </c>
      <c r="AU236" s="138" t="s">
        <v>89</v>
      </c>
      <c r="AY236" s="16" t="s">
        <v>124</v>
      </c>
      <c r="BE236" s="139">
        <f>IF(N236="základní",J236,0)</f>
        <v>0</v>
      </c>
      <c r="BF236" s="139">
        <f>IF(N236="snížená",J236,0)</f>
        <v>0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16" t="s">
        <v>87</v>
      </c>
      <c r="BK236" s="139">
        <f>ROUND(I236*H236,2)</f>
        <v>0</v>
      </c>
      <c r="BL236" s="16" t="s">
        <v>266</v>
      </c>
      <c r="BM236" s="138" t="s">
        <v>281</v>
      </c>
    </row>
    <row r="237" spans="2:65" s="1" customFormat="1" ht="11.25">
      <c r="B237" s="31"/>
      <c r="D237" s="140" t="s">
        <v>133</v>
      </c>
      <c r="F237" s="141" t="s">
        <v>280</v>
      </c>
      <c r="I237" s="142"/>
      <c r="L237" s="31"/>
      <c r="M237" s="143"/>
      <c r="T237" s="55"/>
      <c r="AT237" s="16" t="s">
        <v>133</v>
      </c>
      <c r="AU237" s="16" t="s">
        <v>89</v>
      </c>
    </row>
    <row r="238" spans="2:65" s="14" customFormat="1" ht="11.25">
      <c r="B238" s="158"/>
      <c r="D238" s="140" t="s">
        <v>135</v>
      </c>
      <c r="E238" s="159" t="s">
        <v>1</v>
      </c>
      <c r="F238" s="160" t="s">
        <v>272</v>
      </c>
      <c r="H238" s="159" t="s">
        <v>1</v>
      </c>
      <c r="I238" s="161"/>
      <c r="L238" s="158"/>
      <c r="M238" s="162"/>
      <c r="T238" s="163"/>
      <c r="AT238" s="159" t="s">
        <v>135</v>
      </c>
      <c r="AU238" s="159" t="s">
        <v>89</v>
      </c>
      <c r="AV238" s="14" t="s">
        <v>87</v>
      </c>
      <c r="AW238" s="14" t="s">
        <v>33</v>
      </c>
      <c r="AX238" s="14" t="s">
        <v>79</v>
      </c>
      <c r="AY238" s="159" t="s">
        <v>124</v>
      </c>
    </row>
    <row r="239" spans="2:65" s="12" customFormat="1" ht="11.25">
      <c r="B239" s="144"/>
      <c r="D239" s="140" t="s">
        <v>135</v>
      </c>
      <c r="E239" s="145" t="s">
        <v>1</v>
      </c>
      <c r="F239" s="146" t="s">
        <v>87</v>
      </c>
      <c r="H239" s="147">
        <v>1</v>
      </c>
      <c r="I239" s="148"/>
      <c r="L239" s="144"/>
      <c r="M239" s="149"/>
      <c r="T239" s="150"/>
      <c r="AT239" s="145" t="s">
        <v>135</v>
      </c>
      <c r="AU239" s="145" t="s">
        <v>89</v>
      </c>
      <c r="AV239" s="12" t="s">
        <v>89</v>
      </c>
      <c r="AW239" s="12" t="s">
        <v>33</v>
      </c>
      <c r="AX239" s="12" t="s">
        <v>87</v>
      </c>
      <c r="AY239" s="145" t="s">
        <v>124</v>
      </c>
    </row>
    <row r="240" spans="2:65" s="11" customFormat="1" ht="22.9" customHeight="1">
      <c r="B240" s="115"/>
      <c r="D240" s="116" t="s">
        <v>78</v>
      </c>
      <c r="E240" s="125" t="s">
        <v>282</v>
      </c>
      <c r="F240" s="125" t="s">
        <v>283</v>
      </c>
      <c r="I240" s="118"/>
      <c r="J240" s="126">
        <f>BK240</f>
        <v>0</v>
      </c>
      <c r="L240" s="115"/>
      <c r="M240" s="120"/>
      <c r="P240" s="121">
        <f>SUM(P241:P243)</f>
        <v>0</v>
      </c>
      <c r="R240" s="121">
        <f>SUM(R241:R243)</f>
        <v>0</v>
      </c>
      <c r="T240" s="122">
        <f>SUM(T241:T243)</f>
        <v>0</v>
      </c>
      <c r="AR240" s="116" t="s">
        <v>138</v>
      </c>
      <c r="AT240" s="123" t="s">
        <v>78</v>
      </c>
      <c r="AU240" s="123" t="s">
        <v>87</v>
      </c>
      <c r="AY240" s="116" t="s">
        <v>124</v>
      </c>
      <c r="BK240" s="124">
        <f>SUM(BK241:BK243)</f>
        <v>0</v>
      </c>
    </row>
    <row r="241" spans="2:65" s="1" customFormat="1" ht="16.5" customHeight="1">
      <c r="B241" s="31"/>
      <c r="C241" s="127" t="s">
        <v>284</v>
      </c>
      <c r="D241" s="127" t="s">
        <v>126</v>
      </c>
      <c r="E241" s="128" t="s">
        <v>285</v>
      </c>
      <c r="F241" s="129" t="s">
        <v>286</v>
      </c>
      <c r="G241" s="130" t="s">
        <v>264</v>
      </c>
      <c r="H241" s="131">
        <v>1</v>
      </c>
      <c r="I241" s="132"/>
      <c r="J241" s="133">
        <f>ROUND(I241*H241,2)</f>
        <v>0</v>
      </c>
      <c r="K241" s="129" t="s">
        <v>265</v>
      </c>
      <c r="L241" s="31"/>
      <c r="M241" s="134" t="s">
        <v>1</v>
      </c>
      <c r="N241" s="135" t="s">
        <v>44</v>
      </c>
      <c r="P241" s="136">
        <f>O241*H241</f>
        <v>0</v>
      </c>
      <c r="Q241" s="136">
        <v>0</v>
      </c>
      <c r="R241" s="136">
        <f>Q241*H241</f>
        <v>0</v>
      </c>
      <c r="S241" s="136">
        <v>0</v>
      </c>
      <c r="T241" s="137">
        <f>S241*H241</f>
        <v>0</v>
      </c>
      <c r="AR241" s="138" t="s">
        <v>266</v>
      </c>
      <c r="AT241" s="138" t="s">
        <v>126</v>
      </c>
      <c r="AU241" s="138" t="s">
        <v>89</v>
      </c>
      <c r="AY241" s="16" t="s">
        <v>124</v>
      </c>
      <c r="BE241" s="139">
        <f>IF(N241="základní",J241,0)</f>
        <v>0</v>
      </c>
      <c r="BF241" s="139">
        <f>IF(N241="snížená",J241,0)</f>
        <v>0</v>
      </c>
      <c r="BG241" s="139">
        <f>IF(N241="zákl. přenesená",J241,0)</f>
        <v>0</v>
      </c>
      <c r="BH241" s="139">
        <f>IF(N241="sníž. přenesená",J241,0)</f>
        <v>0</v>
      </c>
      <c r="BI241" s="139">
        <f>IF(N241="nulová",J241,0)</f>
        <v>0</v>
      </c>
      <c r="BJ241" s="16" t="s">
        <v>87</v>
      </c>
      <c r="BK241" s="139">
        <f>ROUND(I241*H241,2)</f>
        <v>0</v>
      </c>
      <c r="BL241" s="16" t="s">
        <v>266</v>
      </c>
      <c r="BM241" s="138" t="s">
        <v>287</v>
      </c>
    </row>
    <row r="242" spans="2:65" s="1" customFormat="1" ht="11.25">
      <c r="B242" s="31"/>
      <c r="D242" s="140" t="s">
        <v>133</v>
      </c>
      <c r="F242" s="141" t="s">
        <v>286</v>
      </c>
      <c r="I242" s="142"/>
      <c r="L242" s="31"/>
      <c r="M242" s="143"/>
      <c r="T242" s="55"/>
      <c r="AT242" s="16" t="s">
        <v>133</v>
      </c>
      <c r="AU242" s="16" t="s">
        <v>89</v>
      </c>
    </row>
    <row r="243" spans="2:65" s="12" customFormat="1" ht="11.25">
      <c r="B243" s="144"/>
      <c r="D243" s="140" t="s">
        <v>135</v>
      </c>
      <c r="E243" s="145" t="s">
        <v>1</v>
      </c>
      <c r="F243" s="146" t="s">
        <v>288</v>
      </c>
      <c r="H243" s="147">
        <v>1</v>
      </c>
      <c r="I243" s="148"/>
      <c r="L243" s="144"/>
      <c r="M243" s="164"/>
      <c r="N243" s="165"/>
      <c r="O243" s="165"/>
      <c r="P243" s="165"/>
      <c r="Q243" s="165"/>
      <c r="R243" s="165"/>
      <c r="S243" s="165"/>
      <c r="T243" s="166"/>
      <c r="AT243" s="145" t="s">
        <v>135</v>
      </c>
      <c r="AU243" s="145" t="s">
        <v>89</v>
      </c>
      <c r="AV243" s="12" t="s">
        <v>89</v>
      </c>
      <c r="AW243" s="12" t="s">
        <v>33</v>
      </c>
      <c r="AX243" s="12" t="s">
        <v>87</v>
      </c>
      <c r="AY243" s="145" t="s">
        <v>124</v>
      </c>
    </row>
    <row r="244" spans="2:65" s="1" customFormat="1" ht="6.95" customHeight="1">
      <c r="B244" s="43"/>
      <c r="C244" s="44"/>
      <c r="D244" s="44"/>
      <c r="E244" s="44"/>
      <c r="F244" s="44"/>
      <c r="G244" s="44"/>
      <c r="H244" s="44"/>
      <c r="I244" s="44"/>
      <c r="J244" s="44"/>
      <c r="K244" s="44"/>
      <c r="L244" s="31"/>
    </row>
  </sheetData>
  <sheetProtection algorithmName="SHA-512" hashValue="BOHr07ZmLqlPaKoEKV/90aGRC/Th1VdnDj9Uy6hFfNzOfqnvl7cn1O6GA1mG42FdrtkGRG3qvabCPhVTbDt/aw==" saltValue="5jnOAdfJ8xCqv5jMiFBA/rCMLWrGquO4xLzpIRWK5EwtKews/qNgggvBux5894MJcDhO4QNF/0uDdvG+EmUG2g==" spinCount="100000" sheet="1" objects="1" scenarios="1" formatColumns="0" formatRows="0" autoFilter="0"/>
  <autoFilter ref="C126:K243" xr:uid="{00000000-0009-0000-0000-000001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2234D - SO.01 - Komunikace</vt:lpstr>
      <vt:lpstr>'2234D - SO.01 - Komunikace'!Názvy_tisku</vt:lpstr>
      <vt:lpstr>'Rekapitulace stavby'!Názvy_tisku</vt:lpstr>
      <vt:lpstr>'2234D - SO.01 - Komunikace'!Oblast_tisku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DESKTOP-JJA4DNO\MESSOR COMPANY</dc:creator>
  <cp:lastModifiedBy>Kohoutkova Simona</cp:lastModifiedBy>
  <dcterms:created xsi:type="dcterms:W3CDTF">2023-05-19T11:58:15Z</dcterms:created>
  <dcterms:modified xsi:type="dcterms:W3CDTF">2023-05-22T05:40:49Z</dcterms:modified>
</cp:coreProperties>
</file>