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dusan.cernohorsky\Desktop\Rozpočet\"/>
    </mc:Choice>
  </mc:AlternateContent>
  <xr:revisionPtr revIDLastSave="0" documentId="13_ncr:1_{A3528180-C89F-4193-8772-492E20D9070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3" r:id="rId1"/>
    <sheet name="D1.4 - Silnoproudá elektro.." sheetId="4" r:id="rId2"/>
  </sheets>
  <calcPr calcId="191029"/>
</workbook>
</file>

<file path=xl/calcChain.xml><?xml version="1.0" encoding="utf-8"?>
<calcChain xmlns="http://schemas.openxmlformats.org/spreadsheetml/2006/main">
  <c r="J24" i="4" l="1"/>
  <c r="J23" i="4"/>
  <c r="E24" i="4"/>
  <c r="J18" i="4"/>
  <c r="J17" i="4"/>
  <c r="E18" i="4"/>
  <c r="J12" i="4"/>
  <c r="J115" i="4" s="1"/>
  <c r="AM87" i="3"/>
  <c r="AU95" i="3"/>
  <c r="AX95" i="3"/>
  <c r="AY95" i="3"/>
  <c r="BK173" i="4"/>
  <c r="BI173" i="4"/>
  <c r="BH173" i="4"/>
  <c r="BG173" i="4"/>
  <c r="BF173" i="4"/>
  <c r="T173" i="4"/>
  <c r="R173" i="4"/>
  <c r="P173" i="4"/>
  <c r="J173" i="4"/>
  <c r="BE173" i="4" s="1"/>
  <c r="BK172" i="4"/>
  <c r="BI172" i="4"/>
  <c r="BH172" i="4"/>
  <c r="BG172" i="4"/>
  <c r="BF172" i="4"/>
  <c r="T172" i="4"/>
  <c r="R172" i="4"/>
  <c r="P172" i="4"/>
  <c r="J172" i="4"/>
  <c r="BE172" i="4" s="1"/>
  <c r="BK171" i="4"/>
  <c r="BI171" i="4"/>
  <c r="BH171" i="4"/>
  <c r="BG171" i="4"/>
  <c r="BF171" i="4"/>
  <c r="T171" i="4"/>
  <c r="R171" i="4"/>
  <c r="P171" i="4"/>
  <c r="J171" i="4"/>
  <c r="BE171" i="4" s="1"/>
  <c r="BK170" i="4"/>
  <c r="BI170" i="4"/>
  <c r="BH170" i="4"/>
  <c r="BG170" i="4"/>
  <c r="BF170" i="4"/>
  <c r="T170" i="4"/>
  <c r="R170" i="4"/>
  <c r="P170" i="4"/>
  <c r="J170" i="4"/>
  <c r="BE170" i="4" s="1"/>
  <c r="BK169" i="4"/>
  <c r="BI169" i="4"/>
  <c r="BH169" i="4"/>
  <c r="BG169" i="4"/>
  <c r="BF169" i="4"/>
  <c r="T169" i="4"/>
  <c r="R169" i="4"/>
  <c r="P169" i="4"/>
  <c r="J169" i="4"/>
  <c r="BE169" i="4" s="1"/>
  <c r="BK168" i="4"/>
  <c r="BI168" i="4"/>
  <c r="BH168" i="4"/>
  <c r="BG168" i="4"/>
  <c r="BF168" i="4"/>
  <c r="T168" i="4"/>
  <c r="R168" i="4"/>
  <c r="P168" i="4"/>
  <c r="J168" i="4"/>
  <c r="BE168" i="4" s="1"/>
  <c r="BK167" i="4"/>
  <c r="BI167" i="4"/>
  <c r="BH167" i="4"/>
  <c r="BG167" i="4"/>
  <c r="BF167" i="4"/>
  <c r="T167" i="4"/>
  <c r="R167" i="4"/>
  <c r="P167" i="4"/>
  <c r="J167" i="4"/>
  <c r="BE167" i="4" s="1"/>
  <c r="BK166" i="4"/>
  <c r="BI166" i="4"/>
  <c r="BH166" i="4"/>
  <c r="BG166" i="4"/>
  <c r="BF166" i="4"/>
  <c r="T166" i="4"/>
  <c r="R166" i="4"/>
  <c r="R165" i="4" s="1"/>
  <c r="P166" i="4"/>
  <c r="J166" i="4"/>
  <c r="BE166" i="4" s="1"/>
  <c r="BK165" i="4"/>
  <c r="T165" i="4"/>
  <c r="P165" i="4"/>
  <c r="J165" i="4"/>
  <c r="BK164" i="4"/>
  <c r="BI164" i="4"/>
  <c r="BH164" i="4"/>
  <c r="BG164" i="4"/>
  <c r="BF164" i="4"/>
  <c r="T164" i="4"/>
  <c r="R164" i="4"/>
  <c r="P164" i="4"/>
  <c r="J164" i="4"/>
  <c r="BE164" i="4" s="1"/>
  <c r="BK163" i="4"/>
  <c r="BI163" i="4"/>
  <c r="BH163" i="4"/>
  <c r="BG163" i="4"/>
  <c r="BF163" i="4"/>
  <c r="T163" i="4"/>
  <c r="R163" i="4"/>
  <c r="P163" i="4"/>
  <c r="J163" i="4"/>
  <c r="BE163" i="4" s="1"/>
  <c r="BK162" i="4"/>
  <c r="BI162" i="4"/>
  <c r="BH162" i="4"/>
  <c r="BG162" i="4"/>
  <c r="BF162" i="4"/>
  <c r="T162" i="4"/>
  <c r="R162" i="4"/>
  <c r="P162" i="4"/>
  <c r="J162" i="4"/>
  <c r="BE162" i="4" s="1"/>
  <c r="BK161" i="4"/>
  <c r="BI161" i="4"/>
  <c r="BH161" i="4"/>
  <c r="BG161" i="4"/>
  <c r="BF161" i="4"/>
  <c r="T161" i="4"/>
  <c r="R161" i="4"/>
  <c r="P161" i="4"/>
  <c r="J161" i="4"/>
  <c r="BE161" i="4" s="1"/>
  <c r="BK160" i="4"/>
  <c r="BI160" i="4"/>
  <c r="BH160" i="4"/>
  <c r="BG160" i="4"/>
  <c r="BF160" i="4"/>
  <c r="T160" i="4"/>
  <c r="T159" i="4" s="1"/>
  <c r="R160" i="4"/>
  <c r="P160" i="4"/>
  <c r="P159" i="4" s="1"/>
  <c r="J160" i="4"/>
  <c r="BE160" i="4" s="1"/>
  <c r="BK159" i="4"/>
  <c r="R159" i="4"/>
  <c r="J159" i="4"/>
  <c r="J100" i="4" s="1"/>
  <c r="BK158" i="4"/>
  <c r="BI158" i="4"/>
  <c r="BH158" i="4"/>
  <c r="BG158" i="4"/>
  <c r="BF158" i="4"/>
  <c r="T158" i="4"/>
  <c r="R158" i="4"/>
  <c r="P158" i="4"/>
  <c r="J158" i="4"/>
  <c r="BE158" i="4" s="1"/>
  <c r="BK157" i="4"/>
  <c r="BI157" i="4"/>
  <c r="BH157" i="4"/>
  <c r="BG157" i="4"/>
  <c r="BF157" i="4"/>
  <c r="T157" i="4"/>
  <c r="R157" i="4"/>
  <c r="P157" i="4"/>
  <c r="J157" i="4"/>
  <c r="BE157" i="4" s="1"/>
  <c r="BK156" i="4"/>
  <c r="BI156" i="4"/>
  <c r="BH156" i="4"/>
  <c r="BG156" i="4"/>
  <c r="BF156" i="4"/>
  <c r="T156" i="4"/>
  <c r="R156" i="4"/>
  <c r="P156" i="4"/>
  <c r="J156" i="4"/>
  <c r="BE156" i="4" s="1"/>
  <c r="BK155" i="4"/>
  <c r="BI155" i="4"/>
  <c r="BH155" i="4"/>
  <c r="BG155" i="4"/>
  <c r="BF155" i="4"/>
  <c r="T155" i="4"/>
  <c r="R155" i="4"/>
  <c r="P155" i="4"/>
  <c r="J155" i="4"/>
  <c r="BE155" i="4" s="1"/>
  <c r="BK154" i="4"/>
  <c r="BK153" i="4" s="1"/>
  <c r="J153" i="4" s="1"/>
  <c r="J99" i="4" s="1"/>
  <c r="BI154" i="4"/>
  <c r="BH154" i="4"/>
  <c r="BG154" i="4"/>
  <c r="BF154" i="4"/>
  <c r="T154" i="4"/>
  <c r="R154" i="4"/>
  <c r="R153" i="4" s="1"/>
  <c r="P154" i="4"/>
  <c r="J154" i="4"/>
  <c r="BE154" i="4" s="1"/>
  <c r="T153" i="4"/>
  <c r="P153" i="4"/>
  <c r="BK152" i="4"/>
  <c r="BI152" i="4"/>
  <c r="BH152" i="4"/>
  <c r="BG152" i="4"/>
  <c r="BF152" i="4"/>
  <c r="T152" i="4"/>
  <c r="R152" i="4"/>
  <c r="P152" i="4"/>
  <c r="J152" i="4"/>
  <c r="BE152" i="4" s="1"/>
  <c r="BK151" i="4"/>
  <c r="BI151" i="4"/>
  <c r="BH151" i="4"/>
  <c r="BG151" i="4"/>
  <c r="BF151" i="4"/>
  <c r="T151" i="4"/>
  <c r="R151" i="4"/>
  <c r="P151" i="4"/>
  <c r="J151" i="4"/>
  <c r="BE151" i="4" s="1"/>
  <c r="BK150" i="4"/>
  <c r="BI150" i="4"/>
  <c r="BH150" i="4"/>
  <c r="BG150" i="4"/>
  <c r="BF150" i="4"/>
  <c r="T150" i="4"/>
  <c r="R150" i="4"/>
  <c r="P150" i="4"/>
  <c r="J150" i="4"/>
  <c r="BE150" i="4" s="1"/>
  <c r="BK149" i="4"/>
  <c r="BI149" i="4"/>
  <c r="BH149" i="4"/>
  <c r="BG149" i="4"/>
  <c r="BF149" i="4"/>
  <c r="T149" i="4"/>
  <c r="R149" i="4"/>
  <c r="P149" i="4"/>
  <c r="J149" i="4"/>
  <c r="BE149" i="4" s="1"/>
  <c r="BK148" i="4"/>
  <c r="BK147" i="4" s="1"/>
  <c r="J147" i="4" s="1"/>
  <c r="J98" i="4" s="1"/>
  <c r="BI148" i="4"/>
  <c r="BH148" i="4"/>
  <c r="BG148" i="4"/>
  <c r="BF148" i="4"/>
  <c r="T148" i="4"/>
  <c r="T147" i="4" s="1"/>
  <c r="T122" i="4" s="1"/>
  <c r="R148" i="4"/>
  <c r="P148" i="4"/>
  <c r="P147" i="4" s="1"/>
  <c r="P122" i="4" s="1"/>
  <c r="P121" i="4" s="1"/>
  <c r="J148" i="4"/>
  <c r="BE148" i="4" s="1"/>
  <c r="R147" i="4"/>
  <c r="BK146" i="4"/>
  <c r="BI146" i="4"/>
  <c r="BH146" i="4"/>
  <c r="BG146" i="4"/>
  <c r="BF146" i="4"/>
  <c r="T146" i="4"/>
  <c r="R146" i="4"/>
  <c r="P146" i="4"/>
  <c r="J146" i="4"/>
  <c r="BE146" i="4" s="1"/>
  <c r="BK145" i="4"/>
  <c r="BI145" i="4"/>
  <c r="BH145" i="4"/>
  <c r="BG145" i="4"/>
  <c r="BF145" i="4"/>
  <c r="T145" i="4"/>
  <c r="R145" i="4"/>
  <c r="P145" i="4"/>
  <c r="J145" i="4"/>
  <c r="BE145" i="4" s="1"/>
  <c r="BK144" i="4"/>
  <c r="BI144" i="4"/>
  <c r="BH144" i="4"/>
  <c r="BG144" i="4"/>
  <c r="BF144" i="4"/>
  <c r="BE144" i="4"/>
  <c r="T144" i="4"/>
  <c r="R144" i="4"/>
  <c r="P144" i="4"/>
  <c r="J144" i="4"/>
  <c r="BK143" i="4"/>
  <c r="BI143" i="4"/>
  <c r="BH143" i="4"/>
  <c r="BG143" i="4"/>
  <c r="BF143" i="4"/>
  <c r="T143" i="4"/>
  <c r="R143" i="4"/>
  <c r="P143" i="4"/>
  <c r="J143" i="4"/>
  <c r="BE143" i="4" s="1"/>
  <c r="BK142" i="4"/>
  <c r="BI142" i="4"/>
  <c r="BH142" i="4"/>
  <c r="BG142" i="4"/>
  <c r="BF142" i="4"/>
  <c r="BE142" i="4"/>
  <c r="T142" i="4"/>
  <c r="R142" i="4"/>
  <c r="P142" i="4"/>
  <c r="J142" i="4"/>
  <c r="BK141" i="4"/>
  <c r="BI141" i="4"/>
  <c r="BH141" i="4"/>
  <c r="BG141" i="4"/>
  <c r="BF141" i="4"/>
  <c r="T141" i="4"/>
  <c r="R141" i="4"/>
  <c r="P141" i="4"/>
  <c r="J141" i="4"/>
  <c r="BE141" i="4" s="1"/>
  <c r="BK140" i="4"/>
  <c r="BI140" i="4"/>
  <c r="BH140" i="4"/>
  <c r="BG140" i="4"/>
  <c r="BF140" i="4"/>
  <c r="T140" i="4"/>
  <c r="R140" i="4"/>
  <c r="P140" i="4"/>
  <c r="J140" i="4"/>
  <c r="BE140" i="4" s="1"/>
  <c r="BK139" i="4"/>
  <c r="BI139" i="4"/>
  <c r="BH139" i="4"/>
  <c r="BG139" i="4"/>
  <c r="BF139" i="4"/>
  <c r="T139" i="4"/>
  <c r="R139" i="4"/>
  <c r="P139" i="4"/>
  <c r="J139" i="4"/>
  <c r="BE139" i="4" s="1"/>
  <c r="BK138" i="4"/>
  <c r="BI138" i="4"/>
  <c r="BH138" i="4"/>
  <c r="BG138" i="4"/>
  <c r="BF138" i="4"/>
  <c r="BE138" i="4"/>
  <c r="T138" i="4"/>
  <c r="R138" i="4"/>
  <c r="P138" i="4"/>
  <c r="J138" i="4"/>
  <c r="BK137" i="4"/>
  <c r="BI137" i="4"/>
  <c r="BH137" i="4"/>
  <c r="BG137" i="4"/>
  <c r="BF137" i="4"/>
  <c r="T137" i="4"/>
  <c r="R137" i="4"/>
  <c r="P137" i="4"/>
  <c r="J137" i="4"/>
  <c r="BE137" i="4" s="1"/>
  <c r="BK136" i="4"/>
  <c r="BI136" i="4"/>
  <c r="BH136" i="4"/>
  <c r="BG136" i="4"/>
  <c r="BF136" i="4"/>
  <c r="BE136" i="4"/>
  <c r="T136" i="4"/>
  <c r="R136" i="4"/>
  <c r="P136" i="4"/>
  <c r="J136" i="4"/>
  <c r="BK135" i="4"/>
  <c r="BI135" i="4"/>
  <c r="BH135" i="4"/>
  <c r="BG135" i="4"/>
  <c r="BF135" i="4"/>
  <c r="T135" i="4"/>
  <c r="R135" i="4"/>
  <c r="P135" i="4"/>
  <c r="J135" i="4"/>
  <c r="BE135" i="4" s="1"/>
  <c r="BK134" i="4"/>
  <c r="BI134" i="4"/>
  <c r="BH134" i="4"/>
  <c r="BG134" i="4"/>
  <c r="BF134" i="4"/>
  <c r="BE134" i="4"/>
  <c r="T134" i="4"/>
  <c r="R134" i="4"/>
  <c r="P134" i="4"/>
  <c r="J134" i="4"/>
  <c r="BK133" i="4"/>
  <c r="BI133" i="4"/>
  <c r="BH133" i="4"/>
  <c r="BG133" i="4"/>
  <c r="BF133" i="4"/>
  <c r="T133" i="4"/>
  <c r="R133" i="4"/>
  <c r="P133" i="4"/>
  <c r="J133" i="4"/>
  <c r="BE133" i="4" s="1"/>
  <c r="BK132" i="4"/>
  <c r="BI132" i="4"/>
  <c r="BH132" i="4"/>
  <c r="BG132" i="4"/>
  <c r="BF132" i="4"/>
  <c r="BE132" i="4"/>
  <c r="T132" i="4"/>
  <c r="R132" i="4"/>
  <c r="P132" i="4"/>
  <c r="J132" i="4"/>
  <c r="BK131" i="4"/>
  <c r="BI131" i="4"/>
  <c r="BH131" i="4"/>
  <c r="BG131" i="4"/>
  <c r="BF131" i="4"/>
  <c r="T131" i="4"/>
  <c r="R131" i="4"/>
  <c r="P131" i="4"/>
  <c r="J131" i="4"/>
  <c r="BE131" i="4" s="1"/>
  <c r="BK130" i="4"/>
  <c r="BI130" i="4"/>
  <c r="BH130" i="4"/>
  <c r="BG130" i="4"/>
  <c r="BF130" i="4"/>
  <c r="BE130" i="4"/>
  <c r="T130" i="4"/>
  <c r="R130" i="4"/>
  <c r="P130" i="4"/>
  <c r="J130" i="4"/>
  <c r="BK129" i="4"/>
  <c r="BI129" i="4"/>
  <c r="BH129" i="4"/>
  <c r="BG129" i="4"/>
  <c r="BF129" i="4"/>
  <c r="BE129" i="4"/>
  <c r="T129" i="4"/>
  <c r="R129" i="4"/>
  <c r="P129" i="4"/>
  <c r="J129" i="4"/>
  <c r="BK128" i="4"/>
  <c r="BI128" i="4"/>
  <c r="BH128" i="4"/>
  <c r="BG128" i="4"/>
  <c r="BF128" i="4"/>
  <c r="BE128" i="4"/>
  <c r="T128" i="4"/>
  <c r="R128" i="4"/>
  <c r="P128" i="4"/>
  <c r="J128" i="4"/>
  <c r="BK127" i="4"/>
  <c r="BI127" i="4"/>
  <c r="BH127" i="4"/>
  <c r="BG127" i="4"/>
  <c r="BF127" i="4"/>
  <c r="BE127" i="4"/>
  <c r="T127" i="4"/>
  <c r="R127" i="4"/>
  <c r="P127" i="4"/>
  <c r="J127" i="4"/>
  <c r="BK126" i="4"/>
  <c r="BI126" i="4"/>
  <c r="BH126" i="4"/>
  <c r="BG126" i="4"/>
  <c r="BF126" i="4"/>
  <c r="BE126" i="4"/>
  <c r="T126" i="4"/>
  <c r="R126" i="4"/>
  <c r="P126" i="4"/>
  <c r="J126" i="4"/>
  <c r="BK125" i="4"/>
  <c r="BI125" i="4"/>
  <c r="BH125" i="4"/>
  <c r="BG125" i="4"/>
  <c r="BF125" i="4"/>
  <c r="BE125" i="4"/>
  <c r="T125" i="4"/>
  <c r="R125" i="4"/>
  <c r="P125" i="4"/>
  <c r="J125" i="4"/>
  <c r="BK124" i="4"/>
  <c r="BI124" i="4"/>
  <c r="BH124" i="4"/>
  <c r="BG124" i="4"/>
  <c r="BF124" i="4"/>
  <c r="BE124" i="4"/>
  <c r="T124" i="4"/>
  <c r="R124" i="4"/>
  <c r="P124" i="4"/>
  <c r="J124" i="4"/>
  <c r="BK123" i="4"/>
  <c r="BI123" i="4"/>
  <c r="BH123" i="4"/>
  <c r="BG123" i="4"/>
  <c r="F35" i="4" s="1"/>
  <c r="BB95" i="3" s="1"/>
  <c r="BF123" i="4"/>
  <c r="BE123" i="4"/>
  <c r="T123" i="4"/>
  <c r="R123" i="4"/>
  <c r="P123" i="4"/>
  <c r="J123" i="4"/>
  <c r="J117" i="4"/>
  <c r="F117" i="4"/>
  <c r="F115" i="4"/>
  <c r="E113" i="4"/>
  <c r="J101" i="4"/>
  <c r="J91" i="4"/>
  <c r="F91" i="4"/>
  <c r="F89" i="4"/>
  <c r="E87" i="4"/>
  <c r="J37" i="4"/>
  <c r="J36" i="4"/>
  <c r="J35" i="4"/>
  <c r="J118" i="4"/>
  <c r="F92" i="4"/>
  <c r="E7" i="4"/>
  <c r="E85" i="4" s="1"/>
  <c r="AU94" i="3"/>
  <c r="AS94" i="3"/>
  <c r="AM90" i="3"/>
  <c r="L90" i="3"/>
  <c r="AM89" i="3"/>
  <c r="L89" i="3"/>
  <c r="L87" i="3"/>
  <c r="L85" i="3"/>
  <c r="L84" i="3"/>
  <c r="F37" i="4" l="1"/>
  <c r="BD95" i="3" s="1"/>
  <c r="BD94" i="3" s="1"/>
  <c r="W33" i="3" s="1"/>
  <c r="F34" i="4"/>
  <c r="BA95" i="3" s="1"/>
  <c r="BK122" i="4"/>
  <c r="E111" i="4"/>
  <c r="F118" i="4"/>
  <c r="J34" i="4"/>
  <c r="AW95" i="3" s="1"/>
  <c r="F36" i="4"/>
  <c r="BC95" i="3" s="1"/>
  <c r="T121" i="4"/>
  <c r="F33" i="4"/>
  <c r="AZ95" i="3" s="1"/>
  <c r="J33" i="4"/>
  <c r="AV95" i="3" s="1"/>
  <c r="J122" i="4"/>
  <c r="J97" i="4" s="1"/>
  <c r="BK121" i="4"/>
  <c r="J121" i="4" s="1"/>
  <c r="R122" i="4"/>
  <c r="R121" i="4" s="1"/>
  <c r="J89" i="4"/>
  <c r="J92" i="4"/>
  <c r="BB94" i="3" l="1"/>
  <c r="BC94" i="3"/>
  <c r="BA94" i="3"/>
  <c r="J96" i="4"/>
  <c r="J30" i="4"/>
  <c r="AT95" i="3"/>
  <c r="AZ94" i="3"/>
  <c r="W29" i="3" l="1"/>
  <c r="AV94" i="3"/>
  <c r="W31" i="3"/>
  <c r="AX94" i="3"/>
  <c r="W32" i="3"/>
  <c r="AY94" i="3"/>
  <c r="W30" i="3"/>
  <c r="AW94" i="3"/>
  <c r="AK30" i="3" s="1"/>
  <c r="J39" i="4"/>
  <c r="AG95" i="3"/>
  <c r="AT94" i="3" l="1"/>
  <c r="AK29" i="3"/>
  <c r="AN95" i="3"/>
  <c r="AG94" i="3"/>
  <c r="AN94" i="3" l="1"/>
  <c r="AK26" i="3"/>
  <c r="AK35" i="3" s="1"/>
</calcChain>
</file>

<file path=xl/sharedStrings.xml><?xml version="1.0" encoding="utf-8"?>
<sst xmlns="http://schemas.openxmlformats.org/spreadsheetml/2006/main" count="988" uniqueCount="313">
  <si>
    <t>Export Komplet</t>
  </si>
  <si>
    <t/>
  </si>
  <si>
    <t>2.0</t>
  </si>
  <si>
    <t>ZAMOK</t>
  </si>
  <si>
    <t>False</t>
  </si>
  <si>
    <t>{997d77e0-f9cd-41aa-9083-d54d04035fb7}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</si>
  <si>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</si>
  <si>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</si>
  <si>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</si>
  <si>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</si>
  <si>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</si>
  <si>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</si>
  <si>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</si>
  <si>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349/2023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</si>
  <si>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</si>
  <si>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</si>
  <si>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družiny 3. ZŠ, č.p. 1615, ul. PKH v Litvínově</t>
  </si>
  <si>
    <t>KSO:</t>
  </si>
  <si>
    <t>CC-CZ:</t>
  </si>
  <si>
    <t>Místo:</t>
  </si>
  <si>
    <t xml:space="preserve"> </t>
  </si>
  <si>
    <t>Datum:</t>
  </si>
  <si>
    <t>30. 4. 2023</t>
  </si>
  <si>
    <t>Zadavatel:</t>
  </si>
  <si>
    <t>IČ:</t>
  </si>
  <si>
    <t>00266027</t>
  </si>
  <si>
    <t>Město Litvínov</t>
  </si>
  <si>
    <t>DIČ:</t>
  </si>
  <si>
    <t>Uchazeč:</t>
  </si>
  <si>
    <t>Vyplň údaj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</si>
  <si>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</si>
  <si>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</si>
  <si>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</si>
  <si>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</si>
  <si>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</si>
  <si>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</si>
  <si>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</si>
  <si>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</si>
  <si>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</si>
  <si>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</si>
  <si>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</si>
  <si>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</si>
  <si>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</si>
  <si>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</si>
  <si>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</si>
  <si>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</si>
  <si>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</si>
  <si>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</si>
  <si>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</si>
  <si>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</si>
  <si>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</si>
  <si>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</si>
  <si>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</si>
  <si>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</si>
  <si>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</si>
  <si>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</si>
  <si>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</si>
  <si>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</si>
  <si>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</si>
  <si>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</si>
  <si>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</si>
  <si>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</si>
  <si>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</si>
  <si>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</si>
  <si>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</si>
  <si>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</si>
  <si>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</si>
  <si>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</si>
  <si>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</si>
  <si>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</si>
  <si>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</si>
  <si>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</si>
  <si>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</si>
  <si>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</si>
  <si>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</si>
  <si>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</si>
  <si>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</si>
  <si>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</si>
  <si>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</si>
  <si>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</si>
  <si>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</si>
  <si>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</si>
  <si>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</si>
  <si>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D1.4</t>
  </si>
  <si>
    <t>Silnoproudá elektrotechnika</t>
  </si>
  <si>
    <t>STA</t>
  </si>
  <si>
    <t>1</t>
  </si>
  <si>
    <t>{b59d8322-2f37-42f6-8be5-459ea5e3ff8d}</t>
  </si>
  <si>
    <t>2</t>
  </si>
  <si>
    <t>KRYCÍ LIST SOUPISU PRACÍ</t>
  </si>
  <si>
    <t>Objekt:</t>
  </si>
  <si>
    <t>D1.4 -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</si>
  <si>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</si>
  <si>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</si>
  <si>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</si>
  <si>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</si>
  <si>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</si>
  <si>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741 - Elektroinstalace - silnoproud</t>
  </si>
  <si>
    <t xml:space="preserve">    R1 - Doplnění rozvaděče R1</t>
  </si>
  <si>
    <t xml:space="preserve">    R2 - Doplnění rozvaděče R2</t>
  </si>
  <si>
    <t>46-M -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</si>
  <si>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</si>
  <si>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</si>
  <si>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</si>
  <si>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</si>
  <si>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</si>
  <si>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</si>
  <si>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</si>
  <si>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</si>
  <si>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</si>
  <si>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</si>
  <si>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</si>
  <si>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</si>
  <si>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</si>
  <si>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</si>
  <si>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</si>
  <si>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Elektroinstalace - silnoproud</t>
  </si>
  <si>
    <t>ROZPOCET</t>
  </si>
  <si>
    <t>K</t>
  </si>
  <si>
    <t>741112061</t>
  </si>
  <si>
    <t>Montáž krabice přístrojová zapuštěná plastová kruhová</t>
  </si>
  <si>
    <t>kus</t>
  </si>
  <si>
    <t>CS ÚRS 2023 01</t>
  </si>
  <si>
    <t>4</t>
  </si>
  <si>
    <t>727080504</t>
  </si>
  <si>
    <t>M</t>
  </si>
  <si>
    <t>34571451</t>
  </si>
  <si>
    <t>krabice pod omítku PVC přístrojová kruhová D 70mm hluboká</t>
  </si>
  <si>
    <t>128</t>
  </si>
  <si>
    <t>1565155407</t>
  </si>
  <si>
    <t>3</t>
  </si>
  <si>
    <t>741310221</t>
  </si>
  <si>
    <t>Montáž spínač (polo)zapuštěný šroubové připojení řazení 2-pro žaluzie se zapojením vodičů</t>
  </si>
  <si>
    <t>-16123068</t>
  </si>
  <si>
    <t>3559-A88345</t>
  </si>
  <si>
    <t>Tělo žaluziového spínače č.1/0+1/0 s blokováním</t>
  </si>
  <si>
    <t>KS</t>
  </si>
  <si>
    <t>8</t>
  </si>
  <si>
    <t>554891636</t>
  </si>
  <si>
    <t>5</t>
  </si>
  <si>
    <t>3558A-A662 B</t>
  </si>
  <si>
    <t>-1597143044</t>
  </si>
  <si>
    <t>6</t>
  </si>
  <si>
    <t>34539059</t>
  </si>
  <si>
    <t>rámeček jednonásobný</t>
  </si>
  <si>
    <t>470980616</t>
  </si>
  <si>
    <t>7</t>
  </si>
  <si>
    <t>741112101</t>
  </si>
  <si>
    <t>Montáž rozvodka zapuštěná plastová kruhová</t>
  </si>
  <si>
    <t>2087321293</t>
  </si>
  <si>
    <t>34571457</t>
  </si>
  <si>
    <t>krabice pod omítku PVC odbočná kruhová D 70mm s víčkem</t>
  </si>
  <si>
    <t>1019458738</t>
  </si>
  <si>
    <t>9</t>
  </si>
  <si>
    <t>2273-205</t>
  </si>
  <si>
    <t>WAGO Svorka 2273-205 spojovací Compact, krabicová, žlutá/transtparentní</t>
  </si>
  <si>
    <t>-1424801931</t>
  </si>
  <si>
    <t>10</t>
  </si>
  <si>
    <t>741122015</t>
  </si>
  <si>
    <t>Montáž kabel Cu bez ukončení uložený pod omítku plný kulatý 3x1,5 mm2 (např. CYKY)</t>
  </si>
  <si>
    <t>m</t>
  </si>
  <si>
    <t>-972737229</t>
  </si>
  <si>
    <t>11</t>
  </si>
  <si>
    <t>34111030</t>
  </si>
  <si>
    <t>kabel instalační jádro Cu plné izolace PVC plášť PVC 450/750V (CYKY) 3x1,5mm2</t>
  </si>
  <si>
    <t>-579764910</t>
  </si>
  <si>
    <t>12</t>
  </si>
  <si>
    <t>741122016</t>
  </si>
  <si>
    <t>Montáž kabel Cu bez ukončení uložený pod omítku plný kulatý 3x2,5 až 6 mm2 (např. CYKY)</t>
  </si>
  <si>
    <t>1400008151</t>
  </si>
  <si>
    <t>13</t>
  </si>
  <si>
    <t>34111036</t>
  </si>
  <si>
    <t>kabel instalační jádro Cu plné izolace PVC plášť PVC 450/750V (CYKY) 3x2,5mm2</t>
  </si>
  <si>
    <t>743574810</t>
  </si>
  <si>
    <t>14</t>
  </si>
  <si>
    <t>741122031</t>
  </si>
  <si>
    <t>Montáž kabel Cu bez ukončení uložený pod omítku plný kulatý 5x1,5 až 2,5 mm2 (např. CYKY)</t>
  </si>
  <si>
    <t>-883398778</t>
  </si>
  <si>
    <t>34111090</t>
  </si>
  <si>
    <t>kabel instalační jádro Cu plné izolace PVC plášť PVC 450/750V (CYKY) 5x1,5mm2</t>
  </si>
  <si>
    <t>118697411</t>
  </si>
  <si>
    <t>16</t>
  </si>
  <si>
    <t>741120001</t>
  </si>
  <si>
    <t>Montáž vodič Cu izolovaný plný a laněný žíla 0,35-6 mm2 pod omítku (např. CY)</t>
  </si>
  <si>
    <t>-388981704</t>
  </si>
  <si>
    <t>17</t>
  </si>
  <si>
    <t>34141027</t>
  </si>
  <si>
    <t>vodič propojovací flexibilní jádro Cu lanované izolace PVC 450/750V (H07V-K) 1x6mm2</t>
  </si>
  <si>
    <t>-250811245</t>
  </si>
  <si>
    <t>18</t>
  </si>
  <si>
    <t>741110021</t>
  </si>
  <si>
    <t>Montáž trubka plastová tuhá D přes 16 do 23 mm uložená pod omítku</t>
  </si>
  <si>
    <t>1865997953</t>
  </si>
  <si>
    <t>19</t>
  </si>
  <si>
    <t>34571071</t>
  </si>
  <si>
    <t>trubka elektroinstalační ohebná z PVC (EN) 2316E</t>
  </si>
  <si>
    <t>-414273519</t>
  </si>
  <si>
    <t>20</t>
  </si>
  <si>
    <t>742124002</t>
  </si>
  <si>
    <t>Montáž kabelů datových FTP, UTP, STP pro vnitřní rozvody do trubky</t>
  </si>
  <si>
    <t>1711353381</t>
  </si>
  <si>
    <t>34121262</t>
  </si>
  <si>
    <t>kabel datový jádro Cu plné plášť PVC (U/UTP) kategorie 5e</t>
  </si>
  <si>
    <t>1515046680</t>
  </si>
  <si>
    <t>22</t>
  </si>
  <si>
    <t>741110511</t>
  </si>
  <si>
    <t>Montáž lišta a kanálek vkládací šířky do 60 mm s víčkem</t>
  </si>
  <si>
    <t>1046061762</t>
  </si>
  <si>
    <t>23</t>
  </si>
  <si>
    <t>8595057657199</t>
  </si>
  <si>
    <t>Lišta LHD 40x40 HF vkládací, bezhalogenová</t>
  </si>
  <si>
    <t>923095798</t>
  </si>
  <si>
    <t>24</t>
  </si>
  <si>
    <t>741810001</t>
  </si>
  <si>
    <t>Celková prohlídka elektrického rozvodu a zařízení do 100 000,- Kč</t>
  </si>
  <si>
    <t>1406582568</t>
  </si>
  <si>
    <t>R1</t>
  </si>
  <si>
    <t>Doplnění rozvaděče R1</t>
  </si>
  <si>
    <t>25</t>
  </si>
  <si>
    <t>741320105</t>
  </si>
  <si>
    <t>Montáž jističů jednopólových nn do 25 A ve skříni se zapojením vodičů</t>
  </si>
  <si>
    <t>299561308</t>
  </si>
  <si>
    <t>26</t>
  </si>
  <si>
    <t>35822111</t>
  </si>
  <si>
    <t>jistič 1-pólový 16 A vypínací charakteristika B vypínací schopnost 10 kA</t>
  </si>
  <si>
    <t>-172510756</t>
  </si>
  <si>
    <t>27</t>
  </si>
  <si>
    <t>35822109</t>
  </si>
  <si>
    <t>jistič 1-pólový 10 A vypínací charakteristika B vypínací schopnost 10 kA</t>
  </si>
  <si>
    <t>1231703301</t>
  </si>
  <si>
    <t>28</t>
  </si>
  <si>
    <t>R1PM</t>
  </si>
  <si>
    <t>Podružný materiál</t>
  </si>
  <si>
    <t>kpl</t>
  </si>
  <si>
    <t>1858795752</t>
  </si>
  <si>
    <t>29</t>
  </si>
  <si>
    <t>R1MO</t>
  </si>
  <si>
    <t>Úprava rozvaděče R1 včetně protokolů</t>
  </si>
  <si>
    <t>-569457191</t>
  </si>
  <si>
    <t>R2</t>
  </si>
  <si>
    <t>Doplnění rozvaděče R2</t>
  </si>
  <si>
    <t>30</t>
  </si>
  <si>
    <t>369089776</t>
  </si>
  <si>
    <t>31</t>
  </si>
  <si>
    <t>1870866246</t>
  </si>
  <si>
    <t>32</t>
  </si>
  <si>
    <t>924756195</t>
  </si>
  <si>
    <t>33</t>
  </si>
  <si>
    <t>R2PM</t>
  </si>
  <si>
    <t>-281719116</t>
  </si>
  <si>
    <t>34</t>
  </si>
  <si>
    <t>R2MO</t>
  </si>
  <si>
    <t>-1628115677</t>
  </si>
  <si>
    <t>46-M</t>
  </si>
  <si>
    <t>Zemní práce při extr.mont.pracích</t>
  </si>
  <si>
    <t>35</t>
  </si>
  <si>
    <t>468091311</t>
  </si>
  <si>
    <t>Vysekání kapes a výklenků ve zdivu cihelném pro krabice 7x7x5 cm</t>
  </si>
  <si>
    <t>1822552607</t>
  </si>
  <si>
    <t>36</t>
  </si>
  <si>
    <t>468101411</t>
  </si>
  <si>
    <t>Vysekání rýh pro montáž trubek a kabelů v cihelných zdech hl do 3 cm a š do 3 cm</t>
  </si>
  <si>
    <t>-1046392121</t>
  </si>
  <si>
    <t>37</t>
  </si>
  <si>
    <t>460941211</t>
  </si>
  <si>
    <t>Vyplnění a omítnutí rýh při elektroinstalacích ve stěnách hl do 3 cm a š do 3 cm</t>
  </si>
  <si>
    <t>-1498292868</t>
  </si>
  <si>
    <t>38</t>
  </si>
  <si>
    <t>784151051</t>
  </si>
  <si>
    <t>Dvojnásobné izolování syntetickými barvami v místnostech v do 3,80 m</t>
  </si>
  <si>
    <t>m2</t>
  </si>
  <si>
    <t>-727331755</t>
  </si>
  <si>
    <t>39</t>
  </si>
  <si>
    <t>468081313</t>
  </si>
  <si>
    <t>Vybourání otvorů pro elektroinstalace ve zdivu cihelném pl do 0,0225 m2 tl přes 30 do 45 cm</t>
  </si>
  <si>
    <t>-49663522</t>
  </si>
  <si>
    <t>VRN</t>
  </si>
  <si>
    <t>Vedlejší rozpočtové náklady</t>
  </si>
  <si>
    <t>40</t>
  </si>
  <si>
    <t>141R00</t>
  </si>
  <si>
    <t>Přirážka za podružný materiál</t>
  </si>
  <si>
    <t>%</t>
  </si>
  <si>
    <t>1109402758</t>
  </si>
  <si>
    <t>41</t>
  </si>
  <si>
    <t>013254000</t>
  </si>
  <si>
    <t>Dokumentace skutečného provedení stavby</t>
  </si>
  <si>
    <t>1024</t>
  </si>
  <si>
    <t>-955876539</t>
  </si>
  <si>
    <t>42</t>
  </si>
  <si>
    <t>034002000</t>
  </si>
  <si>
    <t>Zabezpečení staveniště</t>
  </si>
  <si>
    <t>1212412789</t>
  </si>
  <si>
    <t>43</t>
  </si>
  <si>
    <t>065002000</t>
  </si>
  <si>
    <t>Mimostaveništní doprava materiálů</t>
  </si>
  <si>
    <t>-726944216</t>
  </si>
  <si>
    <t>44</t>
  </si>
  <si>
    <t>071103000</t>
  </si>
  <si>
    <t>Provoz investora</t>
  </si>
  <si>
    <t>1074007200</t>
  </si>
  <si>
    <t>45</t>
  </si>
  <si>
    <t>201R00</t>
  </si>
  <si>
    <t>Podíl přidružených výkonů</t>
  </si>
  <si>
    <t>366956524</t>
  </si>
  <si>
    <t>46</t>
  </si>
  <si>
    <t>202R00</t>
  </si>
  <si>
    <t>Zednické výpomoci</t>
  </si>
  <si>
    <t>51233185</t>
  </si>
  <si>
    <t>47</t>
  </si>
  <si>
    <t>00R00</t>
  </si>
  <si>
    <t>Likvidace odpadu, odvoz suti a vybouraných hmot na skládku,</t>
  </si>
  <si>
    <t>-472563546</t>
  </si>
  <si>
    <r>
      <t xml:space="preserve">Ovladač žaluzií
</t>
    </r>
    <r>
      <rPr>
        <i/>
        <sz val="9"/>
        <color theme="0" tint="-0.499984740745262"/>
        <rFont val="Arial CE"/>
        <family val="2"/>
        <charset val="238"/>
      </rPr>
      <t>např. TANGO 3558A-A662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</si>
</sst>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theme="0" tint="-0.499984740745262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7"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0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justify" wrapText="1"/>
    </xf>
    <xf numFmtId="0" fontId="0" fillId="0" borderId="1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9" fillId="0" borderId="12" xfId="0" applyNumberFormat="1" applyFont="1" applyBorder="1" applyProtection="1"/>
    <xf numFmtId="166" fontId="29" fillId="0" borderId="13" xfId="0" applyNumberFormat="1" applyFont="1" applyBorder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/>
    </xf>
    <xf numFmtId="166" fontId="20" fillId="0" borderId="0" xfId="0" applyNumberFormat="1" applyFont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 applyProtection="1">
      <alignment vertical="center"/>
    </xf>
    <xf numFmtId="0" fontId="31" fillId="2" borderId="14" xfId="0" applyFont="1" applyFill="1" applyBorder="1" applyAlignment="1" applyProtection="1">
      <alignment horizontal="left" vertical="center"/>
    </xf>
    <xf numFmtId="0" fontId="31" fillId="0" borderId="0" xfId="0" applyFont="1" applyAlignment="1" applyProtection="1">
      <alignment horizontal="center" vertical="center"/>
    </xf>
    <xf numFmtId="0" fontId="35" fillId="0" borderId="22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0" fillId="2" borderId="19" xfId="0" applyFont="1" applyFill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166" fontId="17" fillId="0" borderId="0" xfId="0" applyNumberFormat="1" applyFont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Protection="1"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BAFBE-8999-4708-9C27-661B25288716}">
  <dimension ref="A1:CM97"/>
  <sheetViews>
    <sheetView showGridLines="0" tabSelected="1" workbookViewId="0">
      <selection activeCell="BL50" sqref="BL50"/>
    </sheetView>
  </sheetViews>
  <sheetFormatPr defaultRowHeight="11.25"/>
  <cols>
    <col min="1" max="1" width="8.33203125" style="6" customWidth="1"/>
    <col min="2" max="2" width="1.6640625" style="6" customWidth="1"/>
    <col min="3" max="3" width="4.1640625" style="6" customWidth="1"/>
    <col min="4" max="33" width="2.6640625" style="6" customWidth="1"/>
    <col min="34" max="34" width="3.33203125" style="6" customWidth="1"/>
    <col min="35" max="35" width="31.6640625" style="6" customWidth="1"/>
    <col min="36" max="37" width="2.5" style="6" customWidth="1"/>
    <col min="38" max="38" width="8.33203125" style="6" customWidth="1"/>
    <col min="39" max="39" width="3.3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5.6640625" style="6" hidden="1" customWidth="1"/>
    <col min="44" max="44" width="13.6640625" style="6" customWidth="1"/>
    <col min="45" max="47" width="25.83203125" style="6" hidden="1" customWidth="1"/>
    <col min="48" max="49" width="21.6640625" style="6" hidden="1" customWidth="1"/>
    <col min="50" max="51" width="25" style="6" hidden="1" customWidth="1"/>
    <col min="52" max="52" width="21.6640625" style="6" hidden="1" customWidth="1"/>
    <col min="53" max="53" width="19.1640625" style="6" hidden="1" customWidth="1"/>
    <col min="54" max="54" width="25" style="6" hidden="1" customWidth="1"/>
    <col min="55" max="55" width="21.6640625" style="6" hidden="1" customWidth="1"/>
    <col min="56" max="56" width="19.1640625" style="6" hidden="1" customWidth="1"/>
    <col min="57" max="57" width="66.5" style="6" hidden="1" customWidth="1"/>
    <col min="58" max="68" width="9.33203125" style="6"/>
    <col min="69" max="83" width="0" style="6" hidden="1" customWidth="1"/>
    <col min="84" max="87" width="9.33203125" style="6"/>
    <col min="88" max="92" width="0" style="6" hidden="1" customWidth="1"/>
    <col min="93" max="16384" width="9.33203125" style="6"/>
  </cols>
  <sheetData>
    <row r="1" spans="1:74">
      <c r="A1" s="118" t="s">
        <v>0</v>
      </c>
      <c r="AZ1" s="118" t="s">
        <v>1</v>
      </c>
      <c r="BA1" s="118" t="s">
        <v>2</v>
      </c>
      <c r="BB1" s="118" t="s">
        <v>3</v>
      </c>
      <c r="BT1" s="118" t="s">
        <v>4</v>
      </c>
      <c r="BU1" s="118" t="s">
        <v>4</v>
      </c>
      <c r="BV1" s="118" t="s">
        <v>5</v>
      </c>
    </row>
    <row r="2" spans="1:74" ht="36.950000000000003" customHeight="1"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19" t="s">
        <v>10</v>
      </c>
      <c r="BE4" s="120" t="s">
        <v>11</v>
      </c>
      <c r="BS4" s="8" t="s">
        <v>6</v>
      </c>
    </row>
    <row r="5" spans="1:74" ht="12" customHeight="1">
      <c r="B5" s="11"/>
      <c r="D5" s="121" t="s">
        <v>12</v>
      </c>
      <c r="K5" s="122" t="s">
        <v>13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R5" s="11"/>
      <c r="BE5" s="123" t="s">
        <v>14</v>
      </c>
      <c r="BS5" s="8" t="s">
        <v>6</v>
      </c>
    </row>
    <row r="6" spans="1:74" ht="36.950000000000003" customHeight="1">
      <c r="B6" s="11"/>
      <c r="D6" s="124" t="s">
        <v>15</v>
      </c>
      <c r="K6" s="125" t="s">
        <v>16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R6" s="11"/>
      <c r="BE6" s="126"/>
      <c r="BS6" s="8" t="s">
        <v>6</v>
      </c>
    </row>
    <row r="7" spans="1:74" ht="12" customHeight="1">
      <c r="B7" s="11"/>
      <c r="D7" s="14" t="s">
        <v>17</v>
      </c>
      <c r="K7" s="21" t="s">
        <v>1</v>
      </c>
      <c r="AK7" s="14" t="s">
        <v>18</v>
      </c>
      <c r="AN7" s="21" t="s">
        <v>1</v>
      </c>
      <c r="AR7" s="11"/>
      <c r="AT7" s="195"/>
      <c r="BE7" s="126"/>
      <c r="BS7" s="8" t="s">
        <v>6</v>
      </c>
    </row>
    <row r="8" spans="1:74" ht="12" customHeight="1">
      <c r="B8" s="11"/>
      <c r="D8" s="14" t="s">
        <v>19</v>
      </c>
      <c r="K8" s="21" t="s">
        <v>20</v>
      </c>
      <c r="AK8" s="14" t="s">
        <v>21</v>
      </c>
      <c r="AN8" s="1" t="s">
        <v>22</v>
      </c>
      <c r="AR8" s="11"/>
      <c r="BE8" s="126"/>
      <c r="BS8" s="8" t="s">
        <v>6</v>
      </c>
    </row>
    <row r="9" spans="1:74" ht="14.45" customHeight="1">
      <c r="B9" s="11"/>
      <c r="AR9" s="11"/>
      <c r="BE9" s="126"/>
      <c r="BS9" s="8" t="s">
        <v>6</v>
      </c>
    </row>
    <row r="10" spans="1:74" ht="12" customHeight="1">
      <c r="B10" s="11"/>
      <c r="D10" s="14" t="s">
        <v>23</v>
      </c>
      <c r="AK10" s="14" t="s">
        <v>24</v>
      </c>
      <c r="AN10" s="21" t="s">
        <v>25</v>
      </c>
      <c r="AR10" s="11"/>
      <c r="BE10" s="126"/>
      <c r="BS10" s="8" t="s">
        <v>6</v>
      </c>
    </row>
    <row r="11" spans="1:74" ht="18.399999999999999" customHeight="1">
      <c r="B11" s="11"/>
      <c r="E11" s="21" t="s">
        <v>26</v>
      </c>
      <c r="AK11" s="14" t="s">
        <v>27</v>
      </c>
      <c r="AN11" s="21" t="s">
        <v>1</v>
      </c>
      <c r="AR11" s="11"/>
      <c r="BE11" s="126"/>
      <c r="BS11" s="8" t="s">
        <v>6</v>
      </c>
    </row>
    <row r="12" spans="1:74" ht="6.95" customHeight="1">
      <c r="B12" s="11"/>
      <c r="AR12" s="11"/>
      <c r="BE12" s="126"/>
      <c r="BS12" s="8" t="s">
        <v>6</v>
      </c>
    </row>
    <row r="13" spans="1:74" ht="12" customHeight="1">
      <c r="B13" s="11"/>
      <c r="D13" s="14" t="s">
        <v>28</v>
      </c>
      <c r="AK13" s="14" t="s">
        <v>24</v>
      </c>
      <c r="AN13" s="2" t="s">
        <v>29</v>
      </c>
      <c r="AR13" s="11"/>
      <c r="BE13" s="126"/>
      <c r="BS13" s="8" t="s">
        <v>6</v>
      </c>
    </row>
    <row r="14" spans="1:74" ht="12.75">
      <c r="B14" s="11"/>
      <c r="E14" s="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4" t="s">
        <v>27</v>
      </c>
      <c r="AN14" s="2" t="s">
        <v>29</v>
      </c>
      <c r="AR14" s="11"/>
      <c r="BE14" s="126"/>
      <c r="BS14" s="8" t="s">
        <v>6</v>
      </c>
    </row>
    <row r="15" spans="1:74" ht="6.95" customHeight="1">
      <c r="B15" s="11"/>
      <c r="AR15" s="11"/>
      <c r="BE15" s="126"/>
      <c r="BS15" s="8" t="s">
        <v>4</v>
      </c>
    </row>
    <row r="16" spans="1:74" ht="12" customHeight="1">
      <c r="B16" s="11"/>
      <c r="D16" s="14" t="s">
        <v>30</v>
      </c>
      <c r="AK16" s="14" t="s">
        <v>24</v>
      </c>
      <c r="AN16" s="21" t="s">
        <v>31</v>
      </c>
      <c r="AR16" s="11"/>
      <c r="BE16" s="126"/>
      <c r="BS16" s="8" t="s">
        <v>4</v>
      </c>
    </row>
    <row r="17" spans="2:71" ht="18.399999999999999" customHeight="1">
      <c r="B17" s="11"/>
      <c r="E17" s="21" t="s">
        <v>32</v>
      </c>
      <c r="AK17" s="14" t="s">
        <v>27</v>
      </c>
      <c r="AN17" s="21" t="s">
        <v>33</v>
      </c>
      <c r="AR17" s="11"/>
      <c r="BE17" s="126"/>
      <c r="BS17" s="8" t="s">
        <v>34</v>
      </c>
    </row>
    <row r="18" spans="2:71" ht="6.95" customHeight="1">
      <c r="B18" s="11"/>
      <c r="AR18" s="11"/>
      <c r="BE18" s="126"/>
      <c r="BS18" s="8" t="s">
        <v>6</v>
      </c>
    </row>
    <row r="19" spans="2:71" ht="12" customHeight="1">
      <c r="B19" s="11"/>
      <c r="D19" s="14" t="s">
        <v>35</v>
      </c>
      <c r="AK19" s="14" t="s">
        <v>24</v>
      </c>
      <c r="AN19" s="21" t="s">
        <v>1</v>
      </c>
      <c r="AR19" s="11"/>
      <c r="BE19" s="126"/>
      <c r="BS19" s="8" t="s">
        <v>6</v>
      </c>
    </row>
    <row r="20" spans="2:71" ht="18.399999999999999" customHeight="1">
      <c r="B20" s="11"/>
      <c r="E20" s="21" t="s">
        <v>20</v>
      </c>
      <c r="AK20" s="14" t="s">
        <v>27</v>
      </c>
      <c r="AN20" s="21" t="s">
        <v>1</v>
      </c>
      <c r="AR20" s="11"/>
      <c r="BE20" s="126"/>
      <c r="BS20" s="8" t="s">
        <v>34</v>
      </c>
    </row>
    <row r="21" spans="2:71" ht="6.95" customHeight="1">
      <c r="B21" s="11"/>
      <c r="AR21" s="11"/>
      <c r="BE21" s="126"/>
    </row>
    <row r="22" spans="2:71" ht="12" customHeight="1">
      <c r="B22" s="11"/>
      <c r="D22" s="14" t="s">
        <v>36</v>
      </c>
      <c r="AR22" s="11"/>
      <c r="BE22" s="126"/>
    </row>
    <row r="23" spans="2:71" ht="47.25" customHeight="1">
      <c r="B23" s="11"/>
      <c r="E23" s="127" t="s">
        <v>37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R23" s="11"/>
      <c r="BE23" s="126"/>
    </row>
    <row r="24" spans="2:71" ht="6.95" customHeight="1">
      <c r="B24" s="11"/>
      <c r="AR24" s="11"/>
      <c r="BE24" s="126"/>
    </row>
    <row r="25" spans="2:71" ht="6.95" customHeight="1">
      <c r="B25" s="11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R25" s="11"/>
      <c r="BE25" s="126"/>
    </row>
    <row r="26" spans="2:71" s="17" customFormat="1" ht="25.9" customHeight="1">
      <c r="B26" s="18"/>
      <c r="D26" s="129" t="s">
        <v>38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130">
        <f>ROUND(AG94,2)</f>
        <v>0</v>
      </c>
      <c r="AL26" s="131"/>
      <c r="AM26" s="131"/>
      <c r="AN26" s="131"/>
      <c r="AO26" s="131"/>
      <c r="AR26" s="18"/>
      <c r="BE26" s="126"/>
    </row>
    <row r="27" spans="2:71" s="17" customFormat="1" ht="6.95" customHeight="1">
      <c r="B27" s="18"/>
      <c r="AR27" s="18"/>
      <c r="BE27" s="126"/>
    </row>
    <row r="28" spans="2:71" s="17" customFormat="1" ht="12.75">
      <c r="B28" s="18"/>
      <c r="L28" s="132" t="s">
        <v>39</v>
      </c>
      <c r="M28" s="132"/>
      <c r="N28" s="132"/>
      <c r="O28" s="132"/>
      <c r="P28" s="132"/>
      <c r="W28" s="132" t="s">
        <v>40</v>
      </c>
      <c r="X28" s="132"/>
      <c r="Y28" s="132"/>
      <c r="Z28" s="132"/>
      <c r="AA28" s="132"/>
      <c r="AB28" s="132"/>
      <c r="AC28" s="132"/>
      <c r="AD28" s="132"/>
      <c r="AE28" s="132"/>
      <c r="AK28" s="132" t="s">
        <v>41</v>
      </c>
      <c r="AL28" s="132"/>
      <c r="AM28" s="132"/>
      <c r="AN28" s="132"/>
      <c r="AO28" s="132"/>
      <c r="AR28" s="18"/>
      <c r="BE28" s="126"/>
    </row>
    <row r="29" spans="2:71" s="133" customFormat="1" ht="14.45" customHeight="1">
      <c r="B29" s="134"/>
      <c r="D29" s="14" t="s">
        <v>42</v>
      </c>
      <c r="F29" s="14" t="s">
        <v>43</v>
      </c>
      <c r="L29" s="135">
        <v>0.21</v>
      </c>
      <c r="M29" s="136"/>
      <c r="N29" s="136"/>
      <c r="O29" s="136"/>
      <c r="P29" s="136"/>
      <c r="W29" s="137">
        <f>ROUND(AZ94, 2)</f>
        <v>0</v>
      </c>
      <c r="X29" s="136"/>
      <c r="Y29" s="136"/>
      <c r="Z29" s="136"/>
      <c r="AA29" s="136"/>
      <c r="AB29" s="136"/>
      <c r="AC29" s="136"/>
      <c r="AD29" s="136"/>
      <c r="AE29" s="136"/>
      <c r="AK29" s="137">
        <f>ROUND(AV94, 2)</f>
        <v>0</v>
      </c>
      <c r="AL29" s="136"/>
      <c r="AM29" s="136"/>
      <c r="AN29" s="136"/>
      <c r="AO29" s="136"/>
      <c r="AR29" s="134"/>
      <c r="BE29" s="138"/>
    </row>
    <row r="30" spans="2:71" s="133" customFormat="1" ht="14.45" customHeight="1">
      <c r="B30" s="134"/>
      <c r="F30" s="14" t="s">
        <v>44</v>
      </c>
      <c r="L30" s="135">
        <v>0.15</v>
      </c>
      <c r="M30" s="136"/>
      <c r="N30" s="136"/>
      <c r="O30" s="136"/>
      <c r="P30" s="136"/>
      <c r="W30" s="137">
        <f>ROUND(BA94, 2)</f>
        <v>0</v>
      </c>
      <c r="X30" s="136"/>
      <c r="Y30" s="136"/>
      <c r="Z30" s="136"/>
      <c r="AA30" s="136"/>
      <c r="AB30" s="136"/>
      <c r="AC30" s="136"/>
      <c r="AD30" s="136"/>
      <c r="AE30" s="136"/>
      <c r="AK30" s="137">
        <f>ROUND(AW94, 2)</f>
        <v>0</v>
      </c>
      <c r="AL30" s="136"/>
      <c r="AM30" s="136"/>
      <c r="AN30" s="136"/>
      <c r="AO30" s="136"/>
      <c r="AR30" s="134"/>
      <c r="BE30" s="138"/>
    </row>
    <row r="31" spans="2:71" s="133" customFormat="1" ht="14.45" hidden="1" customHeight="1">
      <c r="B31" s="134"/>
      <c r="F31" s="14" t="s">
        <v>45</v>
      </c>
      <c r="L31" s="135">
        <v>0.21</v>
      </c>
      <c r="M31" s="136"/>
      <c r="N31" s="136"/>
      <c r="O31" s="136"/>
      <c r="P31" s="136"/>
      <c r="W31" s="137">
        <f>ROUND(BB94, 2)</f>
        <v>0</v>
      </c>
      <c r="X31" s="136"/>
      <c r="Y31" s="136"/>
      <c r="Z31" s="136"/>
      <c r="AA31" s="136"/>
      <c r="AB31" s="136"/>
      <c r="AC31" s="136"/>
      <c r="AD31" s="136"/>
      <c r="AE31" s="136"/>
      <c r="AK31" s="137">
        <v>0</v>
      </c>
      <c r="AL31" s="136"/>
      <c r="AM31" s="136"/>
      <c r="AN31" s="136"/>
      <c r="AO31" s="136"/>
      <c r="AR31" s="134"/>
      <c r="BE31" s="138"/>
    </row>
    <row r="32" spans="2:71" s="133" customFormat="1" ht="14.45" hidden="1" customHeight="1">
      <c r="B32" s="134"/>
      <c r="F32" s="14" t="s">
        <v>46</v>
      </c>
      <c r="L32" s="135">
        <v>0.15</v>
      </c>
      <c r="M32" s="136"/>
      <c r="N32" s="136"/>
      <c r="O32" s="136"/>
      <c r="P32" s="136"/>
      <c r="W32" s="137">
        <f>ROUND(BC94, 2)</f>
        <v>0</v>
      </c>
      <c r="X32" s="136"/>
      <c r="Y32" s="136"/>
      <c r="Z32" s="136"/>
      <c r="AA32" s="136"/>
      <c r="AB32" s="136"/>
      <c r="AC32" s="136"/>
      <c r="AD32" s="136"/>
      <c r="AE32" s="136"/>
      <c r="AK32" s="137">
        <v>0</v>
      </c>
      <c r="AL32" s="136"/>
      <c r="AM32" s="136"/>
      <c r="AN32" s="136"/>
      <c r="AO32" s="136"/>
      <c r="AR32" s="134"/>
      <c r="BE32" s="138"/>
    </row>
    <row r="33" spans="2:57" s="133" customFormat="1" ht="14.45" hidden="1" customHeight="1">
      <c r="B33" s="134"/>
      <c r="F33" s="14" t="s">
        <v>47</v>
      </c>
      <c r="L33" s="135">
        <v>0</v>
      </c>
      <c r="M33" s="136"/>
      <c r="N33" s="136"/>
      <c r="O33" s="136"/>
      <c r="P33" s="136"/>
      <c r="W33" s="137">
        <f>ROUND(BD94, 2)</f>
        <v>0</v>
      </c>
      <c r="X33" s="136"/>
      <c r="Y33" s="136"/>
      <c r="Z33" s="136"/>
      <c r="AA33" s="136"/>
      <c r="AB33" s="136"/>
      <c r="AC33" s="136"/>
      <c r="AD33" s="136"/>
      <c r="AE33" s="136"/>
      <c r="AK33" s="137">
        <v>0</v>
      </c>
      <c r="AL33" s="136"/>
      <c r="AM33" s="136"/>
      <c r="AN33" s="136"/>
      <c r="AO33" s="136"/>
      <c r="AR33" s="134"/>
      <c r="BE33" s="138"/>
    </row>
    <row r="34" spans="2:57" s="17" customFormat="1" ht="6.95" customHeight="1">
      <c r="B34" s="18"/>
      <c r="AR34" s="18"/>
      <c r="BE34" s="126"/>
    </row>
    <row r="35" spans="2:57" s="17" customFormat="1" ht="25.9" customHeight="1">
      <c r="B35" s="18"/>
      <c r="C35" s="139"/>
      <c r="D35" s="140" t="s">
        <v>48</v>
      </c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2" t="s">
        <v>49</v>
      </c>
      <c r="U35" s="141"/>
      <c r="V35" s="141"/>
      <c r="W35" s="141"/>
      <c r="X35" s="143" t="s">
        <v>50</v>
      </c>
      <c r="Y35" s="144"/>
      <c r="Z35" s="144"/>
      <c r="AA35" s="144"/>
      <c r="AB35" s="144"/>
      <c r="AC35" s="141"/>
      <c r="AD35" s="141"/>
      <c r="AE35" s="141"/>
      <c r="AF35" s="141"/>
      <c r="AG35" s="141"/>
      <c r="AH35" s="141"/>
      <c r="AI35" s="141"/>
      <c r="AJ35" s="141"/>
      <c r="AK35" s="145">
        <f>SUM(AK26:AK33)</f>
        <v>0</v>
      </c>
      <c r="AL35" s="144"/>
      <c r="AM35" s="144"/>
      <c r="AN35" s="144"/>
      <c r="AO35" s="146"/>
      <c r="AP35" s="139"/>
      <c r="AQ35" s="139"/>
      <c r="AR35" s="18"/>
    </row>
    <row r="36" spans="2:57" s="17" customFormat="1" ht="6.95" customHeight="1">
      <c r="B36" s="18"/>
      <c r="AR36" s="18"/>
    </row>
    <row r="37" spans="2:57" s="17" customFormat="1" ht="14.45" customHeight="1">
      <c r="B37" s="18"/>
      <c r="AR37" s="18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7" customFormat="1" ht="14.45" customHeight="1">
      <c r="B49" s="18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R49" s="18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7" customFormat="1" ht="12.75">
      <c r="B60" s="18"/>
      <c r="D60" s="45" t="s">
        <v>53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5" t="s">
        <v>54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5" t="s">
        <v>53</v>
      </c>
      <c r="AI60" s="46"/>
      <c r="AJ60" s="46"/>
      <c r="AK60" s="46"/>
      <c r="AL60" s="46"/>
      <c r="AM60" s="45" t="s">
        <v>54</v>
      </c>
      <c r="AN60" s="46"/>
      <c r="AO60" s="46"/>
      <c r="AR60" s="18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7" customFormat="1" ht="12.75">
      <c r="B64" s="18"/>
      <c r="D64" s="43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56</v>
      </c>
      <c r="AI64" s="44"/>
      <c r="AJ64" s="44"/>
      <c r="AK64" s="44"/>
      <c r="AL64" s="44"/>
      <c r="AM64" s="44"/>
      <c r="AN64" s="44"/>
      <c r="AO64" s="44"/>
      <c r="AR64" s="18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7" customFormat="1" ht="12.75">
      <c r="B75" s="18"/>
      <c r="D75" s="45" t="s">
        <v>53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5" t="s">
        <v>54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5" t="s">
        <v>53</v>
      </c>
      <c r="AI75" s="46"/>
      <c r="AJ75" s="46"/>
      <c r="AK75" s="46"/>
      <c r="AL75" s="46"/>
      <c r="AM75" s="45" t="s">
        <v>54</v>
      </c>
      <c r="AN75" s="46"/>
      <c r="AO75" s="46"/>
      <c r="AR75" s="18"/>
    </row>
    <row r="76" spans="2:44" s="17" customFormat="1">
      <c r="B76" s="18"/>
      <c r="AR76" s="18"/>
    </row>
    <row r="77" spans="2:44" s="17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18"/>
    </row>
    <row r="81" spans="1:91" s="17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18"/>
    </row>
    <row r="82" spans="1:91" s="17" customFormat="1" ht="24.95" customHeight="1">
      <c r="B82" s="18"/>
      <c r="C82" s="12" t="s">
        <v>57</v>
      </c>
      <c r="AR82" s="18"/>
    </row>
    <row r="83" spans="1:91" s="17" customFormat="1" ht="6.95" customHeight="1">
      <c r="B83" s="18"/>
      <c r="AR83" s="18"/>
    </row>
    <row r="84" spans="1:91" s="147" customFormat="1" ht="12" customHeight="1">
      <c r="B84" s="148"/>
      <c r="C84" s="14" t="s">
        <v>12</v>
      </c>
      <c r="L84" s="147" t="str">
        <f>K5</f>
        <v>349/2023</v>
      </c>
      <c r="AR84" s="148"/>
    </row>
    <row r="85" spans="1:91" s="149" customFormat="1" ht="36.950000000000003" customHeight="1">
      <c r="B85" s="150"/>
      <c r="C85" s="151" t="s">
        <v>15</v>
      </c>
      <c r="L85" s="19" t="str">
        <f>K6</f>
        <v>Stavební úpravy objektu družiny 3. ZŠ, č.p. 1615, ul. PKH v Litvínově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R85" s="150"/>
    </row>
    <row r="86" spans="1:91" s="17" customFormat="1" ht="6.95" customHeight="1">
      <c r="B86" s="18"/>
      <c r="AR86" s="18"/>
    </row>
    <row r="87" spans="1:91" s="17" customFormat="1" ht="12" customHeight="1">
      <c r="B87" s="18"/>
      <c r="C87" s="14" t="s">
        <v>19</v>
      </c>
      <c r="L87" s="153" t="str">
        <f>IF(K8="","",K8)</f>
        <v xml:space="preserve"> </v>
      </c>
      <c r="AI87" s="14" t="s">
        <v>21</v>
      </c>
      <c r="AM87" s="154" t="str">
        <f>IF(AN8= "","",AN8)</f>
        <v>30. 4. 2023</v>
      </c>
      <c r="AN87" s="154"/>
      <c r="AR87" s="18"/>
    </row>
    <row r="88" spans="1:91" s="17" customFormat="1" ht="6.95" customHeight="1">
      <c r="B88" s="18"/>
      <c r="AR88" s="18"/>
    </row>
    <row r="89" spans="1:91" s="17" customFormat="1" ht="15.2" customHeight="1">
      <c r="B89" s="18"/>
      <c r="C89" s="14" t="s">
        <v>23</v>
      </c>
      <c r="L89" s="147" t="str">
        <f>IF(E11= "","",E11)</f>
        <v>Město Litvínov</v>
      </c>
      <c r="AI89" s="14" t="s">
        <v>30</v>
      </c>
      <c r="AM89" s="155" t="str">
        <f>IF(E17="","",E17)</f>
        <v>Tomáš Behina</v>
      </c>
      <c r="AN89" s="156"/>
      <c r="AO89" s="156"/>
      <c r="AP89" s="156"/>
      <c r="AR89" s="18"/>
      <c r="AS89" s="157" t="s">
        <v>58</v>
      </c>
      <c r="AT89" s="158"/>
      <c r="AU89" s="29"/>
      <c r="AV89" s="29"/>
      <c r="AW89" s="29"/>
      <c r="AX89" s="29"/>
      <c r="AY89" s="29"/>
      <c r="AZ89" s="29"/>
      <c r="BA89" s="29"/>
      <c r="BB89" s="29"/>
      <c r="BC89" s="29"/>
      <c r="BD89" s="159"/>
    </row>
    <row r="90" spans="1:91" s="17" customFormat="1" ht="15.2" customHeight="1">
      <c r="B90" s="18"/>
      <c r="C90" s="14" t="s">
        <v>28</v>
      </c>
      <c r="L90" s="147" t="str">
        <f>IF(E14= "Vyplň údaj","",E14)</f>
        <v/>
      </c>
      <c r="AI90" s="14" t="s">
        <v>35</v>
      </c>
      <c r="AM90" s="155" t="str">
        <f>IF(E20="","",E20)</f>
        <v xml:space="preserve"> </v>
      </c>
      <c r="AN90" s="156"/>
      <c r="AO90" s="156"/>
      <c r="AP90" s="156"/>
      <c r="AR90" s="18"/>
      <c r="AS90" s="160"/>
      <c r="AT90" s="161"/>
      <c r="BD90" s="162"/>
    </row>
    <row r="91" spans="1:91" s="17" customFormat="1" ht="10.9" customHeight="1">
      <c r="B91" s="18"/>
      <c r="AR91" s="18"/>
      <c r="AS91" s="160"/>
      <c r="AT91" s="161"/>
      <c r="BD91" s="162"/>
    </row>
    <row r="92" spans="1:91" s="17" customFormat="1" ht="29.25" customHeight="1">
      <c r="B92" s="18"/>
      <c r="C92" s="163" t="s">
        <v>59</v>
      </c>
      <c r="D92" s="164"/>
      <c r="E92" s="164"/>
      <c r="F92" s="164"/>
      <c r="G92" s="164"/>
      <c r="H92" s="38"/>
      <c r="I92" s="165" t="s">
        <v>60</v>
      </c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6" t="s">
        <v>61</v>
      </c>
      <c r="AH92" s="164"/>
      <c r="AI92" s="164"/>
      <c r="AJ92" s="164"/>
      <c r="AK92" s="164"/>
      <c r="AL92" s="164"/>
      <c r="AM92" s="164"/>
      <c r="AN92" s="165" t="s">
        <v>62</v>
      </c>
      <c r="AO92" s="164"/>
      <c r="AP92" s="167"/>
      <c r="AQ92" s="168" t="s">
        <v>63</v>
      </c>
      <c r="AR92" s="18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</row>
    <row r="93" spans="1:91" s="17" customFormat="1" ht="10.9" customHeight="1">
      <c r="B93" s="18"/>
      <c r="AR93" s="18"/>
      <c r="AS93" s="77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159"/>
    </row>
    <row r="94" spans="1:91" s="169" customFormat="1" ht="32.450000000000003" customHeight="1">
      <c r="B94" s="170"/>
      <c r="C94" s="75" t="s">
        <v>76</v>
      </c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174" t="s">
        <v>1</v>
      </c>
      <c r="AR94" s="170"/>
      <c r="AS94" s="175">
        <f>ROUND(AS95,2)</f>
        <v>0</v>
      </c>
      <c r="AT94" s="176">
        <f>ROUND(SUM(AV94:AW94),2)</f>
        <v>0</v>
      </c>
      <c r="AU94" s="177">
        <f>ROUND(AU95,5)</f>
        <v>0</v>
      </c>
      <c r="AV94" s="176">
        <f>ROUND(AZ94*L29,2)</f>
        <v>0</v>
      </c>
      <c r="AW94" s="176">
        <f>ROUND(BA94*L30,2)</f>
        <v>0</v>
      </c>
      <c r="AX94" s="176">
        <f>ROUND(BB94*L29,2)</f>
        <v>0</v>
      </c>
      <c r="AY94" s="176">
        <f>ROUND(BC94*L30,2)</f>
        <v>0</v>
      </c>
      <c r="AZ94" s="176">
        <f>ROUND(AZ95,2)</f>
        <v>0</v>
      </c>
      <c r="BA94" s="176">
        <f>ROUND(BA95,2)</f>
        <v>0</v>
      </c>
      <c r="BB94" s="176">
        <f>ROUND(BB95,2)</f>
        <v>0</v>
      </c>
      <c r="BC94" s="176">
        <f>ROUND(BC95,2)</f>
        <v>0</v>
      </c>
      <c r="BD94" s="178">
        <f>ROUND(BD95,2)</f>
        <v>0</v>
      </c>
      <c r="BS94" s="179" t="s">
        <v>77</v>
      </c>
      <c r="BT94" s="179" t="s">
        <v>78</v>
      </c>
      <c r="BU94" s="180" t="s">
        <v>79</v>
      </c>
      <c r="BV94" s="179" t="s">
        <v>80</v>
      </c>
      <c r="BW94" s="179" t="s">
        <v>5</v>
      </c>
      <c r="BX94" s="179" t="s">
        <v>81</v>
      </c>
      <c r="CL94" s="179" t="s">
        <v>1</v>
      </c>
    </row>
    <row r="95" spans="1:91" s="193" customFormat="1" ht="16.5" customHeight="1">
      <c r="A95" s="181" t="s">
        <v>82</v>
      </c>
      <c r="B95" s="182"/>
      <c r="C95" s="183"/>
      <c r="D95" s="184" t="s">
        <v>83</v>
      </c>
      <c r="E95" s="184"/>
      <c r="F95" s="184"/>
      <c r="G95" s="184"/>
      <c r="H95" s="184"/>
      <c r="I95" s="185"/>
      <c r="J95" s="184" t="s">
        <v>84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6">
        <f>'D1.4 - Silnoproudá elektro..'!J30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188" t="s">
        <v>85</v>
      </c>
      <c r="AR95" s="182"/>
      <c r="AS95" s="189">
        <v>0</v>
      </c>
      <c r="AT95" s="190">
        <f>ROUND(SUM(AV95:AW95),2)</f>
        <v>0</v>
      </c>
      <c r="AU95" s="191">
        <f>'D1.4 - Silnoproudá elektro..'!P121</f>
        <v>0</v>
      </c>
      <c r="AV95" s="190">
        <f>'D1.4 - Silnoproudá elektro..'!J33</f>
        <v>0</v>
      </c>
      <c r="AW95" s="190">
        <f>'D1.4 - Silnoproudá elektro..'!J34</f>
        <v>0</v>
      </c>
      <c r="AX95" s="190">
        <f>'D1.4 - Silnoproudá elektro..'!J35</f>
        <v>0</v>
      </c>
      <c r="AY95" s="190">
        <f>'D1.4 - Silnoproudá elektro..'!J36</f>
        <v>0</v>
      </c>
      <c r="AZ95" s="190">
        <f>'D1.4 - Silnoproudá elektro..'!F33</f>
        <v>0</v>
      </c>
      <c r="BA95" s="190">
        <f>'D1.4 - Silnoproudá elektro..'!F34</f>
        <v>0</v>
      </c>
      <c r="BB95" s="190">
        <f>'D1.4 - Silnoproudá elektro..'!F35</f>
        <v>0</v>
      </c>
      <c r="BC95" s="190">
        <f>'D1.4 - Silnoproudá elektro..'!F36</f>
        <v>0</v>
      </c>
      <c r="BD95" s="192">
        <f>'D1.4 - Silnoproudá elektro..'!F37</f>
        <v>0</v>
      </c>
      <c r="BT95" s="194" t="s">
        <v>86</v>
      </c>
      <c r="BV95" s="194" t="s">
        <v>80</v>
      </c>
      <c r="BW95" s="194" t="s">
        <v>87</v>
      </c>
      <c r="BX95" s="194" t="s">
        <v>5</v>
      </c>
      <c r="CL95" s="194" t="s">
        <v>1</v>
      </c>
      <c r="CM95" s="194" t="s">
        <v>88</v>
      </c>
    </row>
    <row r="96" spans="1:91" s="17" customFormat="1" ht="30" customHeight="1">
      <c r="B96" s="18"/>
      <c r="AR96" s="18"/>
    </row>
    <row r="97" spans="2:44" s="17" customFormat="1" ht="6.95" customHeight="1"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18"/>
    </row>
  </sheetData>
  <sheetProtection algorithmName="SHA-512" hashValue="eCEiVLfAbblg+09zdDFXdWjQXtQfJ1SSYr+GhFFrIdjGOmDHGiu63yw/bjtgifu+5p8bUYaaQ0bWJK9IfYv+SQ==" saltValue="ddJs4FGQzUmBD+SM/i6coQ==" spinCount="100000" sheet="1" objects="1" scenarios="1"/>
  <mergeCells count="42"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</mergeCells>
  <hyperlinks>
    <hyperlink ref="A95" location="'D1.4 - Silnoproudá elektr...'!C2" display="/" xr:uid="{D403A872-3C4A-4EDF-9D5B-C36218C965EA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187FC-5FE8-4D12-A872-0D8E0B28B642}">
  <dimension ref="B2:BM174"/>
  <sheetViews>
    <sheetView showGridLines="0" workbookViewId="0">
      <selection activeCell="W162" sqref="W162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4" style="6" customWidth="1"/>
    <col min="9" max="9" width="15.83203125" style="6" customWidth="1"/>
    <col min="10" max="11" width="22.33203125" style="6" customWidth="1"/>
    <col min="12" max="12" width="9.33203125" style="6"/>
    <col min="13" max="13" width="10.83203125" style="6" hidden="1" customWidth="1"/>
    <col min="14" max="14" width="0" style="6" hidden="1" customWidth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16384" width="9.33203125" style="6"/>
  </cols>
  <sheetData>
    <row r="2" spans="2:46" ht="36.950000000000003" customHeight="1">
      <c r="L2" s="7"/>
      <c r="M2" s="7"/>
      <c r="N2" s="7"/>
      <c r="O2" s="7"/>
      <c r="P2" s="7"/>
      <c r="Q2" s="7"/>
      <c r="R2" s="7"/>
      <c r="S2" s="7"/>
      <c r="T2" s="7"/>
      <c r="U2" s="7"/>
      <c r="V2" s="7"/>
      <c r="AT2" s="8" t="s">
        <v>87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88</v>
      </c>
    </row>
    <row r="4" spans="2:46" ht="24.95" customHeight="1">
      <c r="B4" s="11"/>
      <c r="D4" s="12" t="s">
        <v>89</v>
      </c>
      <c r="L4" s="11"/>
      <c r="M4" s="13" t="s">
        <v>10</v>
      </c>
      <c r="AT4" s="8" t="s">
        <v>4</v>
      </c>
    </row>
    <row r="5" spans="2:46" ht="6.95" customHeight="1">
      <c r="B5" s="11"/>
      <c r="L5" s="11"/>
    </row>
    <row r="6" spans="2:46" ht="12" customHeight="1">
      <c r="B6" s="11"/>
      <c r="D6" s="14" t="s">
        <v>15</v>
      </c>
      <c r="L6" s="11"/>
    </row>
    <row r="7" spans="2:46" ht="26.25" customHeight="1">
      <c r="B7" s="11"/>
      <c r="E7" s="15" t="e">
        <f>#REF!</f>
        <v>#REF!</v>
      </c>
      <c r="F7" s="16"/>
      <c r="G7" s="16"/>
      <c r="H7" s="16"/>
      <c r="L7" s="11"/>
    </row>
    <row r="8" spans="2:46" s="17" customFormat="1" ht="12" customHeight="1">
      <c r="B8" s="18"/>
      <c r="D8" s="14" t="s">
        <v>90</v>
      </c>
      <c r="L8" s="18"/>
    </row>
    <row r="9" spans="2:46" s="17" customFormat="1" ht="16.5" customHeight="1">
      <c r="B9" s="18"/>
      <c r="E9" s="19" t="s">
        <v>91</v>
      </c>
      <c r="F9" s="20"/>
      <c r="G9" s="20"/>
      <c r="H9" s="20"/>
      <c r="L9" s="18"/>
    </row>
    <row r="10" spans="2:46" s="17" customFormat="1">
      <c r="B10" s="18"/>
      <c r="L10" s="18"/>
    </row>
    <row r="11" spans="2:46" s="17" customFormat="1" ht="12" customHeight="1">
      <c r="B11" s="18"/>
      <c r="D11" s="14" t="s">
        <v>17</v>
      </c>
      <c r="F11" s="21" t="s">
        <v>1</v>
      </c>
      <c r="I11" s="14" t="s">
        <v>18</v>
      </c>
      <c r="J11" s="21" t="s">
        <v>1</v>
      </c>
      <c r="L11" s="18"/>
    </row>
    <row r="12" spans="2:46" s="17" customFormat="1" ht="12" customHeight="1">
      <c r="B12" s="18"/>
      <c r="D12" s="14" t="s">
        <v>19</v>
      </c>
      <c r="F12" s="21" t="s">
        <v>20</v>
      </c>
      <c r="I12" s="14" t="s">
        <v>21</v>
      </c>
      <c r="J12" s="22" t="str">
        <f>'Rekapitulace stavby'!AN8</f>
        <v>30. 4. 2023</v>
      </c>
      <c r="L12" s="18"/>
    </row>
    <row r="13" spans="2:46" s="17" customFormat="1" ht="10.9" customHeight="1">
      <c r="B13" s="18"/>
      <c r="L13" s="18"/>
    </row>
    <row r="14" spans="2:46" s="17" customFormat="1" ht="12" customHeight="1">
      <c r="B14" s="18"/>
      <c r="D14" s="14" t="s">
        <v>23</v>
      </c>
      <c r="I14" s="14" t="s">
        <v>24</v>
      </c>
      <c r="J14" s="21" t="s">
        <v>25</v>
      </c>
      <c r="L14" s="18"/>
    </row>
    <row r="15" spans="2:46" s="17" customFormat="1" ht="18" customHeight="1">
      <c r="B15" s="18"/>
      <c r="E15" s="21" t="s">
        <v>26</v>
      </c>
      <c r="I15" s="14" t="s">
        <v>27</v>
      </c>
      <c r="J15" s="21" t="s">
        <v>1</v>
      </c>
      <c r="L15" s="18"/>
    </row>
    <row r="16" spans="2:46" s="17" customFormat="1" ht="6.95" customHeight="1">
      <c r="B16" s="18"/>
      <c r="L16" s="18"/>
    </row>
    <row r="17" spans="2:12" s="17" customFormat="1" ht="12" customHeight="1">
      <c r="B17" s="18"/>
      <c r="D17" s="14" t="s">
        <v>28</v>
      </c>
      <c r="I17" s="14" t="s">
        <v>24</v>
      </c>
      <c r="J17" s="23" t="str">
        <f>'Rekapitulace stavby'!AN13</f>
        <v>Vyplň údaj</v>
      </c>
      <c r="L17" s="18"/>
    </row>
    <row r="18" spans="2:12" s="17" customFormat="1" ht="18" customHeight="1">
      <c r="B18" s="18"/>
      <c r="E18" s="24" t="str">
        <f>'Rekapitulace stavby'!E14:AJ14</f>
        <v>Vyplň údaj</v>
      </c>
      <c r="F18" s="25"/>
      <c r="G18" s="25"/>
      <c r="H18" s="25"/>
      <c r="I18" s="14" t="s">
        <v>27</v>
      </c>
      <c r="J18" s="23" t="str">
        <f>'Rekapitulace stavby'!AN14</f>
        <v>Vyplň údaj</v>
      </c>
      <c r="L18" s="18"/>
    </row>
    <row r="19" spans="2:12" s="17" customFormat="1" ht="6.95" customHeight="1">
      <c r="B19" s="18"/>
      <c r="L19" s="18"/>
    </row>
    <row r="20" spans="2:12" s="17" customFormat="1" ht="12" customHeight="1">
      <c r="B20" s="18"/>
      <c r="D20" s="14" t="s">
        <v>30</v>
      </c>
      <c r="I20" s="14" t="s">
        <v>24</v>
      </c>
      <c r="J20" s="21" t="s">
        <v>31</v>
      </c>
      <c r="L20" s="18"/>
    </row>
    <row r="21" spans="2:12" s="17" customFormat="1" ht="18" customHeight="1">
      <c r="B21" s="18"/>
      <c r="E21" s="21" t="s">
        <v>32</v>
      </c>
      <c r="I21" s="14" t="s">
        <v>27</v>
      </c>
      <c r="J21" s="21" t="s">
        <v>33</v>
      </c>
      <c r="L21" s="18"/>
    </row>
    <row r="22" spans="2:12" s="17" customFormat="1" ht="6.95" customHeight="1">
      <c r="B22" s="18"/>
      <c r="L22" s="18"/>
    </row>
    <row r="23" spans="2:12" s="17" customFormat="1" ht="12" customHeight="1">
      <c r="B23" s="18"/>
      <c r="D23" s="14" t="s">
        <v>35</v>
      </c>
      <c r="I23" s="14" t="s">
        <v>24</v>
      </c>
      <c r="J23" s="21" t="str">
        <f>'Rekapitulace stavby'!AN19</f>
        <v/>
      </c>
      <c r="L23" s="18"/>
    </row>
    <row r="24" spans="2:12" s="17" customFormat="1" ht="18" customHeight="1">
      <c r="B24" s="18"/>
      <c r="E24" s="21" t="str">
        <f>'Rekapitulace stavby'!E20</f>
        <v xml:space="preserve"> </v>
      </c>
      <c r="I24" s="14" t="s">
        <v>27</v>
      </c>
      <c r="J24" s="21" t="str">
        <f>'Rekapitulace stavby'!AN20</f>
        <v/>
      </c>
      <c r="L24" s="18"/>
    </row>
    <row r="25" spans="2:12" s="17" customFormat="1" ht="6.95" customHeight="1">
      <c r="B25" s="18"/>
      <c r="L25" s="18"/>
    </row>
    <row r="26" spans="2:12" s="17" customFormat="1" ht="12" customHeight="1">
      <c r="B26" s="18"/>
      <c r="D26" s="14" t="s">
        <v>36</v>
      </c>
      <c r="L26" s="18"/>
    </row>
    <row r="27" spans="2:12" s="26" customFormat="1" ht="54" customHeight="1">
      <c r="B27" s="27"/>
      <c r="E27" s="28" t="s">
        <v>37</v>
      </c>
      <c r="F27" s="28"/>
      <c r="G27" s="28"/>
      <c r="H27" s="28"/>
      <c r="I27" s="28"/>
      <c r="J27" s="28"/>
      <c r="L27" s="27"/>
    </row>
    <row r="28" spans="2:12" s="17" customFormat="1" ht="6.95" customHeight="1">
      <c r="B28" s="18"/>
      <c r="L28" s="18"/>
    </row>
    <row r="29" spans="2:12" s="17" customFormat="1" ht="6.95" customHeight="1">
      <c r="B29" s="18"/>
      <c r="D29" s="29"/>
      <c r="E29" s="29"/>
      <c r="F29" s="29"/>
      <c r="G29" s="29"/>
      <c r="H29" s="29"/>
      <c r="I29" s="29"/>
      <c r="J29" s="29"/>
      <c r="K29" s="29"/>
      <c r="L29" s="18"/>
    </row>
    <row r="30" spans="2:12" s="17" customFormat="1" ht="25.35" customHeight="1">
      <c r="B30" s="18"/>
      <c r="D30" s="30" t="s">
        <v>38</v>
      </c>
      <c r="J30" s="31">
        <f>ROUND(J121, 2)</f>
        <v>0</v>
      </c>
      <c r="L30" s="18"/>
    </row>
    <row r="31" spans="2:12" s="17" customFormat="1" ht="6.95" customHeight="1">
      <c r="B31" s="18"/>
      <c r="D31" s="29"/>
      <c r="E31" s="29"/>
      <c r="F31" s="29"/>
      <c r="G31" s="29"/>
      <c r="H31" s="29"/>
      <c r="I31" s="29"/>
      <c r="J31" s="29"/>
      <c r="K31" s="29"/>
      <c r="L31" s="18"/>
    </row>
    <row r="32" spans="2:12" s="17" customFormat="1" ht="14.45" customHeight="1">
      <c r="B32" s="18"/>
      <c r="F32" s="32" t="s">
        <v>40</v>
      </c>
      <c r="I32" s="32" t="s">
        <v>39</v>
      </c>
      <c r="J32" s="32" t="s">
        <v>41</v>
      </c>
      <c r="L32" s="18"/>
    </row>
    <row r="33" spans="2:12" s="17" customFormat="1" ht="14.45" customHeight="1">
      <c r="B33" s="18"/>
      <c r="D33" s="33" t="s">
        <v>42</v>
      </c>
      <c r="E33" s="14" t="s">
        <v>43</v>
      </c>
      <c r="F33" s="34">
        <f>ROUND((SUM(BE121:BE173)),  2)</f>
        <v>0</v>
      </c>
      <c r="I33" s="35">
        <v>0.21</v>
      </c>
      <c r="J33" s="34">
        <f>ROUND(((SUM(BE121:BE173))*I33),  2)</f>
        <v>0</v>
      </c>
      <c r="L33" s="18"/>
    </row>
    <row r="34" spans="2:12" s="17" customFormat="1" ht="14.45" customHeight="1">
      <c r="B34" s="18"/>
      <c r="E34" s="14" t="s">
        <v>44</v>
      </c>
      <c r="F34" s="34">
        <f>ROUND((SUM(BF121:BF173)),  2)</f>
        <v>0</v>
      </c>
      <c r="I34" s="35">
        <v>0.15</v>
      </c>
      <c r="J34" s="34">
        <f>ROUND(((SUM(BF121:BF173))*I34),  2)</f>
        <v>0</v>
      </c>
      <c r="L34" s="18"/>
    </row>
    <row r="35" spans="2:12" s="17" customFormat="1" ht="14.45" hidden="1" customHeight="1">
      <c r="B35" s="18"/>
      <c r="E35" s="14" t="s">
        <v>45</v>
      </c>
      <c r="F35" s="34">
        <f>ROUND((SUM(BG121:BG173)),  2)</f>
        <v>0</v>
      </c>
      <c r="I35" s="35">
        <v>0.21</v>
      </c>
      <c r="J35" s="34">
        <f>0</f>
        <v>0</v>
      </c>
      <c r="L35" s="18"/>
    </row>
    <row r="36" spans="2:12" s="17" customFormat="1" ht="14.45" hidden="1" customHeight="1">
      <c r="B36" s="18"/>
      <c r="E36" s="14" t="s">
        <v>46</v>
      </c>
      <c r="F36" s="34">
        <f>ROUND((SUM(BH121:BH173)),  2)</f>
        <v>0</v>
      </c>
      <c r="I36" s="35">
        <v>0.15</v>
      </c>
      <c r="J36" s="34">
        <f>0</f>
        <v>0</v>
      </c>
      <c r="L36" s="18"/>
    </row>
    <row r="37" spans="2:12" s="17" customFormat="1" ht="14.45" hidden="1" customHeight="1">
      <c r="B37" s="18"/>
      <c r="E37" s="14" t="s">
        <v>47</v>
      </c>
      <c r="F37" s="34">
        <f>ROUND((SUM(BI121:BI173)),  2)</f>
        <v>0</v>
      </c>
      <c r="I37" s="35">
        <v>0</v>
      </c>
      <c r="J37" s="34">
        <f>0</f>
        <v>0</v>
      </c>
      <c r="L37" s="18"/>
    </row>
    <row r="38" spans="2:12" s="17" customFormat="1" ht="6.95" customHeight="1">
      <c r="B38" s="18"/>
      <c r="L38" s="18"/>
    </row>
    <row r="39" spans="2:12" s="17" customFormat="1" ht="25.35" customHeight="1">
      <c r="B39" s="18"/>
      <c r="C39" s="36"/>
      <c r="D39" s="37" t="s">
        <v>48</v>
      </c>
      <c r="E39" s="38"/>
      <c r="F39" s="38"/>
      <c r="G39" s="39" t="s">
        <v>49</v>
      </c>
      <c r="H39" s="40" t="s">
        <v>50</v>
      </c>
      <c r="I39" s="38"/>
      <c r="J39" s="41">
        <f>SUM(J30:J37)</f>
        <v>0</v>
      </c>
      <c r="K39" s="42"/>
      <c r="L39" s="18"/>
    </row>
    <row r="40" spans="2:12" s="17" customFormat="1" ht="14.45" customHeight="1">
      <c r="B40" s="18"/>
      <c r="L40" s="18"/>
    </row>
    <row r="41" spans="2:12" ht="14.45" customHeight="1">
      <c r="B41" s="11"/>
      <c r="L41" s="11"/>
    </row>
    <row r="42" spans="2:12" ht="14.45" customHeight="1">
      <c r="B42" s="11"/>
      <c r="L42" s="11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7" customFormat="1" ht="14.45" customHeight="1">
      <c r="B50" s="18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18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7" customFormat="1" ht="12.75">
      <c r="B61" s="18"/>
      <c r="D61" s="45" t="s">
        <v>53</v>
      </c>
      <c r="E61" s="46"/>
      <c r="F61" s="47" t="s">
        <v>54</v>
      </c>
      <c r="G61" s="45" t="s">
        <v>53</v>
      </c>
      <c r="H61" s="46"/>
      <c r="I61" s="46"/>
      <c r="J61" s="48" t="s">
        <v>54</v>
      </c>
      <c r="K61" s="46"/>
      <c r="L61" s="18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7" customFormat="1" ht="12.75">
      <c r="B65" s="18"/>
      <c r="D65" s="43" t="s">
        <v>55</v>
      </c>
      <c r="E65" s="44"/>
      <c r="F65" s="44"/>
      <c r="G65" s="43" t="s">
        <v>56</v>
      </c>
      <c r="H65" s="44"/>
      <c r="I65" s="44"/>
      <c r="J65" s="44"/>
      <c r="K65" s="44"/>
      <c r="L65" s="18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7" customFormat="1" ht="12.75">
      <c r="B76" s="18"/>
      <c r="D76" s="45" t="s">
        <v>53</v>
      </c>
      <c r="E76" s="46"/>
      <c r="F76" s="47" t="s">
        <v>54</v>
      </c>
      <c r="G76" s="45" t="s">
        <v>53</v>
      </c>
      <c r="H76" s="46"/>
      <c r="I76" s="46"/>
      <c r="J76" s="48" t="s">
        <v>54</v>
      </c>
      <c r="K76" s="46"/>
      <c r="L76" s="18"/>
    </row>
    <row r="77" spans="2:12" s="17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8"/>
    </row>
    <row r="81" spans="2:47" s="17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8"/>
    </row>
    <row r="82" spans="2:47" s="17" customFormat="1" ht="24.95" customHeight="1">
      <c r="B82" s="18"/>
      <c r="C82" s="12" t="s">
        <v>92</v>
      </c>
      <c r="L82" s="18"/>
    </row>
    <row r="83" spans="2:47" s="17" customFormat="1" ht="6.95" customHeight="1">
      <c r="B83" s="18"/>
      <c r="L83" s="18"/>
    </row>
    <row r="84" spans="2:47" s="17" customFormat="1" ht="12" customHeight="1">
      <c r="B84" s="18"/>
      <c r="C84" s="14" t="s">
        <v>15</v>
      </c>
      <c r="L84" s="18"/>
    </row>
    <row r="85" spans="2:47" s="17" customFormat="1" ht="26.25" customHeight="1">
      <c r="B85" s="18"/>
      <c r="E85" s="15" t="e">
        <f>E7</f>
        <v>#REF!</v>
      </c>
      <c r="F85" s="16"/>
      <c r="G85" s="16"/>
      <c r="H85" s="16"/>
      <c r="L85" s="18"/>
    </row>
    <row r="86" spans="2:47" s="17" customFormat="1" ht="12" customHeight="1">
      <c r="B86" s="18"/>
      <c r="C86" s="14" t="s">
        <v>90</v>
      </c>
      <c r="L86" s="18"/>
    </row>
    <row r="87" spans="2:47" s="17" customFormat="1" ht="16.5" customHeight="1">
      <c r="B87" s="18"/>
      <c r="E87" s="19" t="str">
        <f>E9</f>
        <v>D1.4 - Silnoproudá elektrotechnika</v>
      </c>
      <c r="F87" s="20"/>
      <c r="G87" s="20"/>
      <c r="H87" s="20"/>
      <c r="L87" s="18"/>
    </row>
    <row r="88" spans="2:47" s="17" customFormat="1" ht="6.95" customHeight="1">
      <c r="B88" s="18"/>
      <c r="L88" s="18"/>
    </row>
    <row r="89" spans="2:47" s="17" customFormat="1" ht="12" customHeight="1">
      <c r="B89" s="18"/>
      <c r="C89" s="14" t="s">
        <v>19</v>
      </c>
      <c r="F89" s="21" t="str">
        <f>F12</f>
        <v xml:space="preserve"> </v>
      </c>
      <c r="I89" s="14" t="s">
        <v>21</v>
      </c>
      <c r="J89" s="22" t="str">
        <f>IF(J12="","",J12)</f>
        <v>30. 4. 2023</v>
      </c>
      <c r="L89" s="18"/>
    </row>
    <row r="90" spans="2:47" s="17" customFormat="1" ht="6.95" customHeight="1">
      <c r="B90" s="18"/>
      <c r="L90" s="18"/>
    </row>
    <row r="91" spans="2:47" s="17" customFormat="1" ht="15.2" customHeight="1">
      <c r="B91" s="18"/>
      <c r="C91" s="14" t="s">
        <v>23</v>
      </c>
      <c r="F91" s="21" t="str">
        <f>E15</f>
        <v>Město Litvínov</v>
      </c>
      <c r="I91" s="14" t="s">
        <v>30</v>
      </c>
      <c r="J91" s="53" t="str">
        <f>E21</f>
        <v>Tomáš Behina</v>
      </c>
      <c r="L91" s="18"/>
    </row>
    <row r="92" spans="2:47" s="17" customFormat="1" ht="15.2" customHeight="1">
      <c r="B92" s="18"/>
      <c r="C92" s="14" t="s">
        <v>28</v>
      </c>
      <c r="F92" s="21" t="str">
        <f>IF(E18="","",E18)</f>
        <v>Vyplň údaj</v>
      </c>
      <c r="I92" s="14" t="s">
        <v>35</v>
      </c>
      <c r="J92" s="53" t="str">
        <f>E24</f>
        <v xml:space="preserve"> </v>
      </c>
      <c r="L92" s="18"/>
    </row>
    <row r="93" spans="2:47" s="17" customFormat="1" ht="10.35" customHeight="1">
      <c r="B93" s="18"/>
      <c r="L93" s="18"/>
    </row>
    <row r="94" spans="2:47" s="17" customFormat="1" ht="29.25" customHeight="1">
      <c r="B94" s="18"/>
      <c r="C94" s="54" t="s">
        <v>93</v>
      </c>
      <c r="D94" s="36"/>
      <c r="E94" s="36"/>
      <c r="F94" s="36"/>
      <c r="G94" s="36"/>
      <c r="H94" s="36"/>
      <c r="I94" s="36"/>
      <c r="J94" s="55" t="s">
        <v>94</v>
      </c>
      <c r="K94" s="36"/>
      <c r="L94" s="18"/>
    </row>
    <row r="95" spans="2:47" s="17" customFormat="1" ht="10.35" customHeight="1">
      <c r="B95" s="18"/>
      <c r="L95" s="18"/>
    </row>
    <row r="96" spans="2:47" s="17" customFormat="1" ht="22.9" customHeight="1">
      <c r="B96" s="18"/>
      <c r="C96" s="56" t="s">
        <v>95</v>
      </c>
      <c r="J96" s="31">
        <f>J121</f>
        <v>0</v>
      </c>
      <c r="L96" s="18"/>
      <c r="AU96" s="8" t="s">
        <v>96</v>
      </c>
    </row>
    <row r="97" spans="2:12" s="57" customFormat="1" ht="24.95" customHeight="1">
      <c r="B97" s="58"/>
      <c r="D97" s="59" t="s">
        <v>97</v>
      </c>
      <c r="E97" s="60"/>
      <c r="F97" s="60"/>
      <c r="G97" s="60"/>
      <c r="H97" s="60"/>
      <c r="I97" s="60"/>
      <c r="J97" s="61">
        <f>J122</f>
        <v>0</v>
      </c>
      <c r="L97" s="58"/>
    </row>
    <row r="98" spans="2:12" s="62" customFormat="1" ht="19.899999999999999" customHeight="1">
      <c r="B98" s="63"/>
      <c r="D98" s="64" t="s">
        <v>98</v>
      </c>
      <c r="E98" s="65"/>
      <c r="F98" s="65"/>
      <c r="G98" s="65"/>
      <c r="H98" s="65"/>
      <c r="I98" s="65"/>
      <c r="J98" s="66">
        <f>J147</f>
        <v>0</v>
      </c>
      <c r="L98" s="63"/>
    </row>
    <row r="99" spans="2:12" s="62" customFormat="1" ht="19.899999999999999" customHeight="1">
      <c r="B99" s="63"/>
      <c r="D99" s="64" t="s">
        <v>99</v>
      </c>
      <c r="E99" s="65"/>
      <c r="F99" s="65"/>
      <c r="G99" s="65"/>
      <c r="H99" s="65"/>
      <c r="I99" s="65"/>
      <c r="J99" s="66">
        <f>J153</f>
        <v>0</v>
      </c>
      <c r="L99" s="63"/>
    </row>
    <row r="100" spans="2:12" s="57" customFormat="1" ht="24.95" customHeight="1">
      <c r="B100" s="58"/>
      <c r="D100" s="59" t="s">
        <v>100</v>
      </c>
      <c r="E100" s="60"/>
      <c r="F100" s="60"/>
      <c r="G100" s="60"/>
      <c r="H100" s="60"/>
      <c r="I100" s="60"/>
      <c r="J100" s="61">
        <f>J159</f>
        <v>0</v>
      </c>
      <c r="L100" s="58"/>
    </row>
    <row r="101" spans="2:12" s="57" customFormat="1" ht="24.95" customHeight="1">
      <c r="B101" s="58"/>
      <c r="D101" s="59" t="s">
        <v>101</v>
      </c>
      <c r="E101" s="60"/>
      <c r="F101" s="60"/>
      <c r="G101" s="60"/>
      <c r="H101" s="60"/>
      <c r="I101" s="60"/>
      <c r="J101" s="61">
        <f>J165</f>
        <v>0</v>
      </c>
      <c r="L101" s="58"/>
    </row>
    <row r="102" spans="2:12" s="17" customFormat="1" ht="21.75" customHeight="1">
      <c r="B102" s="18"/>
      <c r="L102" s="18"/>
    </row>
    <row r="103" spans="2:12" s="17" customFormat="1" ht="6.95" customHeight="1"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18"/>
    </row>
    <row r="107" spans="2:12" s="17" customFormat="1" ht="6.95" customHeight="1"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18"/>
    </row>
    <row r="108" spans="2:12" s="17" customFormat="1" ht="24.95" customHeight="1">
      <c r="B108" s="18"/>
      <c r="C108" s="12" t="s">
        <v>102</v>
      </c>
      <c r="L108" s="18"/>
    </row>
    <row r="109" spans="2:12" s="17" customFormat="1" ht="6.95" customHeight="1">
      <c r="B109" s="18"/>
      <c r="L109" s="18"/>
    </row>
    <row r="110" spans="2:12" s="17" customFormat="1" ht="12" customHeight="1">
      <c r="B110" s="18"/>
      <c r="C110" s="14" t="s">
        <v>15</v>
      </c>
      <c r="L110" s="18"/>
    </row>
    <row r="111" spans="2:12" s="17" customFormat="1" ht="26.25" customHeight="1">
      <c r="B111" s="18"/>
      <c r="E111" s="15" t="e">
        <f>E7</f>
        <v>#REF!</v>
      </c>
      <c r="F111" s="16"/>
      <c r="G111" s="16"/>
      <c r="H111" s="16"/>
      <c r="L111" s="18"/>
    </row>
    <row r="112" spans="2:12" s="17" customFormat="1" ht="12" customHeight="1">
      <c r="B112" s="18"/>
      <c r="C112" s="14" t="s">
        <v>90</v>
      </c>
      <c r="L112" s="18"/>
    </row>
    <row r="113" spans="2:65" s="17" customFormat="1" ht="16.5" customHeight="1">
      <c r="B113" s="18"/>
      <c r="E113" s="19" t="str">
        <f>E9</f>
        <v>D1.4 - Silnoproudá elektrotechnika</v>
      </c>
      <c r="F113" s="20"/>
      <c r="G113" s="20"/>
      <c r="H113" s="20"/>
      <c r="L113" s="18"/>
    </row>
    <row r="114" spans="2:65" s="17" customFormat="1" ht="6.95" customHeight="1">
      <c r="B114" s="18"/>
      <c r="L114" s="18"/>
    </row>
    <row r="115" spans="2:65" s="17" customFormat="1" ht="12" customHeight="1">
      <c r="B115" s="18"/>
      <c r="C115" s="14" t="s">
        <v>19</v>
      </c>
      <c r="F115" s="21" t="str">
        <f>F12</f>
        <v xml:space="preserve"> </v>
      </c>
      <c r="I115" s="14" t="s">
        <v>21</v>
      </c>
      <c r="J115" s="22" t="str">
        <f>IF(J12="","",J12)</f>
        <v>30. 4. 2023</v>
      </c>
      <c r="L115" s="18"/>
    </row>
    <row r="116" spans="2:65" s="17" customFormat="1" ht="6.95" customHeight="1">
      <c r="B116" s="18"/>
      <c r="L116" s="18"/>
    </row>
    <row r="117" spans="2:65" s="17" customFormat="1" ht="15.2" customHeight="1">
      <c r="B117" s="18"/>
      <c r="C117" s="14" t="s">
        <v>23</v>
      </c>
      <c r="F117" s="21" t="str">
        <f>E15</f>
        <v>Město Litvínov</v>
      </c>
      <c r="I117" s="14" t="s">
        <v>30</v>
      </c>
      <c r="J117" s="53" t="str">
        <f>E21</f>
        <v>Tomáš Behina</v>
      </c>
      <c r="L117" s="18"/>
    </row>
    <row r="118" spans="2:65" s="17" customFormat="1" ht="15.2" customHeight="1">
      <c r="B118" s="18"/>
      <c r="C118" s="14" t="s">
        <v>28</v>
      </c>
      <c r="F118" s="21" t="str">
        <f>IF(E18="","",E18)</f>
        <v>Vyplň údaj</v>
      </c>
      <c r="I118" s="14" t="s">
        <v>35</v>
      </c>
      <c r="J118" s="53" t="str">
        <f>E24</f>
        <v xml:space="preserve"> </v>
      </c>
      <c r="L118" s="18"/>
    </row>
    <row r="119" spans="2:65" s="17" customFormat="1" ht="10.35" customHeight="1">
      <c r="B119" s="18"/>
      <c r="L119" s="18"/>
    </row>
    <row r="120" spans="2:65" s="67" customFormat="1" ht="29.25" customHeight="1">
      <c r="B120" s="68"/>
      <c r="C120" s="69" t="s">
        <v>103</v>
      </c>
      <c r="D120" s="70" t="s">
        <v>63</v>
      </c>
      <c r="E120" s="70" t="s">
        <v>59</v>
      </c>
      <c r="F120" s="70" t="s">
        <v>60</v>
      </c>
      <c r="G120" s="70" t="s">
        <v>104</v>
      </c>
      <c r="H120" s="70" t="s">
        <v>105</v>
      </c>
      <c r="I120" s="70" t="s">
        <v>106</v>
      </c>
      <c r="J120" s="70" t="s">
        <v>94</v>
      </c>
      <c r="K120" s="71" t="s">
        <v>107</v>
      </c>
      <c r="L120" s="68"/>
      <c r="M120" s="72" t="s">
        <v>1</v>
      </c>
      <c r="N120" s="73" t="s">
        <v>42</v>
      </c>
      <c r="O120" s="73" t="s">
        <v>108</v>
      </c>
      <c r="P120" s="73" t="s">
        <v>109</v>
      </c>
      <c r="Q120" s="73" t="s">
        <v>110</v>
      </c>
      <c r="R120" s="73" t="s">
        <v>111</v>
      </c>
      <c r="S120" s="73" t="s">
        <v>112</v>
      </c>
      <c r="T120" s="74" t="s">
        <v>113</v>
      </c>
    </row>
    <row r="121" spans="2:65" s="17" customFormat="1" ht="22.9" customHeight="1">
      <c r="B121" s="18"/>
      <c r="C121" s="75" t="s">
        <v>114</v>
      </c>
      <c r="J121" s="76">
        <f>BK121</f>
        <v>0</v>
      </c>
      <c r="L121" s="18"/>
      <c r="M121" s="77"/>
      <c r="N121" s="29"/>
      <c r="O121" s="29"/>
      <c r="P121" s="78">
        <f>P122+P159+P165</f>
        <v>0</v>
      </c>
      <c r="Q121" s="29"/>
      <c r="R121" s="78">
        <f>R122+R159+R165</f>
        <v>7.2184999999999999E-2</v>
      </c>
      <c r="S121" s="29"/>
      <c r="T121" s="79">
        <f>T122+T159+T165</f>
        <v>0.33094999999999997</v>
      </c>
      <c r="AT121" s="8" t="s">
        <v>77</v>
      </c>
      <c r="AU121" s="8" t="s">
        <v>96</v>
      </c>
      <c r="BK121" s="80">
        <f>BK122+BK159+BK165</f>
        <v>0</v>
      </c>
    </row>
    <row r="122" spans="2:65" s="81" customFormat="1" ht="25.9" customHeight="1">
      <c r="B122" s="82"/>
      <c r="D122" s="83" t="s">
        <v>77</v>
      </c>
      <c r="E122" s="84" t="s">
        <v>115</v>
      </c>
      <c r="F122" s="84" t="s">
        <v>116</v>
      </c>
      <c r="J122" s="85">
        <f>BK122</f>
        <v>0</v>
      </c>
      <c r="L122" s="82"/>
      <c r="M122" s="86"/>
      <c r="P122" s="87">
        <f>P123+SUM(P124:P147)+P153</f>
        <v>0</v>
      </c>
      <c r="R122" s="87">
        <f>R123+SUM(R124:R147)+R153</f>
        <v>5.3810000000000004E-2</v>
      </c>
      <c r="T122" s="88">
        <f>T123+SUM(T124:T147)+T153</f>
        <v>0</v>
      </c>
      <c r="AR122" s="83" t="s">
        <v>88</v>
      </c>
      <c r="AT122" s="89" t="s">
        <v>77</v>
      </c>
      <c r="AU122" s="89" t="s">
        <v>78</v>
      </c>
      <c r="AY122" s="83" t="s">
        <v>117</v>
      </c>
      <c r="BK122" s="90">
        <f>BK123+SUM(BK124:BK147)+BK153</f>
        <v>0</v>
      </c>
    </row>
    <row r="123" spans="2:65" s="17" customFormat="1" ht="21.75" customHeight="1">
      <c r="B123" s="18"/>
      <c r="C123" s="91" t="s">
        <v>86</v>
      </c>
      <c r="D123" s="91" t="s">
        <v>118</v>
      </c>
      <c r="E123" s="92" t="s">
        <v>119</v>
      </c>
      <c r="F123" s="93" t="s">
        <v>120</v>
      </c>
      <c r="G123" s="94" t="s">
        <v>121</v>
      </c>
      <c r="H123" s="95">
        <v>5</v>
      </c>
      <c r="I123" s="3"/>
      <c r="J123" s="95">
        <f t="shared" ref="J123:J146" si="0">ROUND(I123*H123,2)</f>
        <v>0</v>
      </c>
      <c r="K123" s="93" t="s">
        <v>122</v>
      </c>
      <c r="L123" s="18"/>
      <c r="M123" s="96" t="s">
        <v>1</v>
      </c>
      <c r="N123" s="97" t="s">
        <v>43</v>
      </c>
      <c r="P123" s="98">
        <f t="shared" ref="P123:P146" si="1">O123*H123</f>
        <v>0</v>
      </c>
      <c r="Q123" s="98">
        <v>0</v>
      </c>
      <c r="R123" s="98">
        <f t="shared" ref="R123:R146" si="2">Q123*H123</f>
        <v>0</v>
      </c>
      <c r="S123" s="98">
        <v>0</v>
      </c>
      <c r="T123" s="99">
        <f t="shared" ref="T123:T146" si="3">S123*H123</f>
        <v>0</v>
      </c>
      <c r="AR123" s="100" t="s">
        <v>123</v>
      </c>
      <c r="AT123" s="100" t="s">
        <v>118</v>
      </c>
      <c r="AU123" s="100" t="s">
        <v>86</v>
      </c>
      <c r="AY123" s="8" t="s">
        <v>117</v>
      </c>
      <c r="BE123" s="101">
        <f t="shared" ref="BE123:BE146" si="4">IF(N123="základní",J123,0)</f>
        <v>0</v>
      </c>
      <c r="BF123" s="101">
        <f t="shared" ref="BF123:BF146" si="5">IF(N123="snížená",J123,0)</f>
        <v>0</v>
      </c>
      <c r="BG123" s="101">
        <f t="shared" ref="BG123:BG146" si="6">IF(N123="zákl. přenesená",J123,0)</f>
        <v>0</v>
      </c>
      <c r="BH123" s="101">
        <f t="shared" ref="BH123:BH146" si="7">IF(N123="sníž. přenesená",J123,0)</f>
        <v>0</v>
      </c>
      <c r="BI123" s="101">
        <f t="shared" ref="BI123:BI146" si="8">IF(N123="nulová",J123,0)</f>
        <v>0</v>
      </c>
      <c r="BJ123" s="8" t="s">
        <v>86</v>
      </c>
      <c r="BK123" s="101">
        <f t="shared" ref="BK123:BK146" si="9">ROUND(I123*H123,2)</f>
        <v>0</v>
      </c>
      <c r="BL123" s="8" t="s">
        <v>123</v>
      </c>
      <c r="BM123" s="100" t="s">
        <v>124</v>
      </c>
    </row>
    <row r="124" spans="2:65" s="17" customFormat="1" ht="24.2" customHeight="1">
      <c r="B124" s="18"/>
      <c r="C124" s="102" t="s">
        <v>88</v>
      </c>
      <c r="D124" s="102" t="s">
        <v>125</v>
      </c>
      <c r="E124" s="103" t="s">
        <v>126</v>
      </c>
      <c r="F124" s="104" t="s">
        <v>127</v>
      </c>
      <c r="G124" s="105" t="s">
        <v>121</v>
      </c>
      <c r="H124" s="106">
        <v>5</v>
      </c>
      <c r="I124" s="4"/>
      <c r="J124" s="106">
        <f t="shared" si="0"/>
        <v>0</v>
      </c>
      <c r="K124" s="104" t="s">
        <v>122</v>
      </c>
      <c r="L124" s="107"/>
      <c r="M124" s="108" t="s">
        <v>1</v>
      </c>
      <c r="N124" s="109" t="s">
        <v>43</v>
      </c>
      <c r="P124" s="98">
        <f t="shared" si="1"/>
        <v>0</v>
      </c>
      <c r="Q124" s="98">
        <v>5.0000000000000002E-5</v>
      </c>
      <c r="R124" s="98">
        <f t="shared" si="2"/>
        <v>2.5000000000000001E-4</v>
      </c>
      <c r="S124" s="98">
        <v>0</v>
      </c>
      <c r="T124" s="99">
        <f t="shared" si="3"/>
        <v>0</v>
      </c>
      <c r="AR124" s="100" t="s">
        <v>128</v>
      </c>
      <c r="AT124" s="100" t="s">
        <v>125</v>
      </c>
      <c r="AU124" s="100" t="s">
        <v>86</v>
      </c>
      <c r="AY124" s="8" t="s">
        <v>117</v>
      </c>
      <c r="BE124" s="101">
        <f t="shared" si="4"/>
        <v>0</v>
      </c>
      <c r="BF124" s="101">
        <f t="shared" si="5"/>
        <v>0</v>
      </c>
      <c r="BG124" s="101">
        <f t="shared" si="6"/>
        <v>0</v>
      </c>
      <c r="BH124" s="101">
        <f t="shared" si="7"/>
        <v>0</v>
      </c>
      <c r="BI124" s="101">
        <f t="shared" si="8"/>
        <v>0</v>
      </c>
      <c r="BJ124" s="8" t="s">
        <v>86</v>
      </c>
      <c r="BK124" s="101">
        <f t="shared" si="9"/>
        <v>0</v>
      </c>
      <c r="BL124" s="8" t="s">
        <v>128</v>
      </c>
      <c r="BM124" s="100" t="s">
        <v>129</v>
      </c>
    </row>
    <row r="125" spans="2:65" s="17" customFormat="1" ht="24.2" customHeight="1">
      <c r="B125" s="18"/>
      <c r="C125" s="91" t="s">
        <v>130</v>
      </c>
      <c r="D125" s="91" t="s">
        <v>118</v>
      </c>
      <c r="E125" s="92" t="s">
        <v>131</v>
      </c>
      <c r="F125" s="93" t="s">
        <v>132</v>
      </c>
      <c r="G125" s="94" t="s">
        <v>121</v>
      </c>
      <c r="H125" s="95">
        <v>5</v>
      </c>
      <c r="I125" s="3"/>
      <c r="J125" s="95">
        <f t="shared" si="0"/>
        <v>0</v>
      </c>
      <c r="K125" s="93" t="s">
        <v>122</v>
      </c>
      <c r="L125" s="18"/>
      <c r="M125" s="96" t="s">
        <v>1</v>
      </c>
      <c r="N125" s="97" t="s">
        <v>43</v>
      </c>
      <c r="P125" s="98">
        <f t="shared" si="1"/>
        <v>0</v>
      </c>
      <c r="Q125" s="98">
        <v>0</v>
      </c>
      <c r="R125" s="98">
        <f t="shared" si="2"/>
        <v>0</v>
      </c>
      <c r="S125" s="98">
        <v>0</v>
      </c>
      <c r="T125" s="99">
        <f t="shared" si="3"/>
        <v>0</v>
      </c>
      <c r="AR125" s="100" t="s">
        <v>123</v>
      </c>
      <c r="AT125" s="100" t="s">
        <v>118</v>
      </c>
      <c r="AU125" s="100" t="s">
        <v>86</v>
      </c>
      <c r="AY125" s="8" t="s">
        <v>117</v>
      </c>
      <c r="BE125" s="101">
        <f t="shared" si="4"/>
        <v>0</v>
      </c>
      <c r="BF125" s="101">
        <f t="shared" si="5"/>
        <v>0</v>
      </c>
      <c r="BG125" s="101">
        <f t="shared" si="6"/>
        <v>0</v>
      </c>
      <c r="BH125" s="101">
        <f t="shared" si="7"/>
        <v>0</v>
      </c>
      <c r="BI125" s="101">
        <f t="shared" si="8"/>
        <v>0</v>
      </c>
      <c r="BJ125" s="8" t="s">
        <v>86</v>
      </c>
      <c r="BK125" s="101">
        <f t="shared" si="9"/>
        <v>0</v>
      </c>
      <c r="BL125" s="8" t="s">
        <v>123</v>
      </c>
      <c r="BM125" s="100" t="s">
        <v>133</v>
      </c>
    </row>
    <row r="126" spans="2:65" s="17" customFormat="1" ht="16.5" customHeight="1">
      <c r="B126" s="18"/>
      <c r="C126" s="102" t="s">
        <v>123</v>
      </c>
      <c r="D126" s="102" t="s">
        <v>125</v>
      </c>
      <c r="E126" s="103" t="s">
        <v>134</v>
      </c>
      <c r="F126" s="104" t="s">
        <v>135</v>
      </c>
      <c r="G126" s="105" t="s">
        <v>136</v>
      </c>
      <c r="H126" s="106">
        <v>5</v>
      </c>
      <c r="I126" s="4"/>
      <c r="J126" s="106">
        <f t="shared" si="0"/>
        <v>0</v>
      </c>
      <c r="K126" s="104" t="s">
        <v>1</v>
      </c>
      <c r="L126" s="107"/>
      <c r="M126" s="108" t="s">
        <v>1</v>
      </c>
      <c r="N126" s="109" t="s">
        <v>43</v>
      </c>
      <c r="P126" s="98">
        <f t="shared" si="1"/>
        <v>0</v>
      </c>
      <c r="Q126" s="98">
        <v>0</v>
      </c>
      <c r="R126" s="98">
        <f t="shared" si="2"/>
        <v>0</v>
      </c>
      <c r="S126" s="98">
        <v>0</v>
      </c>
      <c r="T126" s="99">
        <f t="shared" si="3"/>
        <v>0</v>
      </c>
      <c r="AR126" s="100" t="s">
        <v>137</v>
      </c>
      <c r="AT126" s="100" t="s">
        <v>125</v>
      </c>
      <c r="AU126" s="100" t="s">
        <v>86</v>
      </c>
      <c r="AY126" s="8" t="s">
        <v>117</v>
      </c>
      <c r="BE126" s="101">
        <f t="shared" si="4"/>
        <v>0</v>
      </c>
      <c r="BF126" s="101">
        <f t="shared" si="5"/>
        <v>0</v>
      </c>
      <c r="BG126" s="101">
        <f t="shared" si="6"/>
        <v>0</v>
      </c>
      <c r="BH126" s="101">
        <f t="shared" si="7"/>
        <v>0</v>
      </c>
      <c r="BI126" s="101">
        <f t="shared" si="8"/>
        <v>0</v>
      </c>
      <c r="BJ126" s="8" t="s">
        <v>86</v>
      </c>
      <c r="BK126" s="101">
        <f t="shared" si="9"/>
        <v>0</v>
      </c>
      <c r="BL126" s="8" t="s">
        <v>123</v>
      </c>
      <c r="BM126" s="100" t="s">
        <v>138</v>
      </c>
    </row>
    <row r="127" spans="2:65" s="17" customFormat="1" ht="24.2" customHeight="1">
      <c r="B127" s="18"/>
      <c r="C127" s="102" t="s">
        <v>139</v>
      </c>
      <c r="D127" s="102" t="s">
        <v>125</v>
      </c>
      <c r="E127" s="103" t="s">
        <v>140</v>
      </c>
      <c r="F127" s="110" t="s">
        <v>312</v>
      </c>
      <c r="G127" s="105" t="s">
        <v>136</v>
      </c>
      <c r="H127" s="106">
        <v>5</v>
      </c>
      <c r="I127" s="4"/>
      <c r="J127" s="106">
        <f t="shared" si="0"/>
        <v>0</v>
      </c>
      <c r="K127" s="104" t="s">
        <v>1</v>
      </c>
      <c r="L127" s="107"/>
      <c r="M127" s="108" t="s">
        <v>1</v>
      </c>
      <c r="N127" s="109" t="s">
        <v>43</v>
      </c>
      <c r="P127" s="98">
        <f t="shared" si="1"/>
        <v>0</v>
      </c>
      <c r="Q127" s="98">
        <v>0</v>
      </c>
      <c r="R127" s="98">
        <f t="shared" si="2"/>
        <v>0</v>
      </c>
      <c r="S127" s="98">
        <v>0</v>
      </c>
      <c r="T127" s="99">
        <f t="shared" si="3"/>
        <v>0</v>
      </c>
      <c r="AR127" s="100" t="s">
        <v>137</v>
      </c>
      <c r="AT127" s="100" t="s">
        <v>125</v>
      </c>
      <c r="AU127" s="100" t="s">
        <v>86</v>
      </c>
      <c r="AY127" s="8" t="s">
        <v>117</v>
      </c>
      <c r="BE127" s="101">
        <f t="shared" si="4"/>
        <v>0</v>
      </c>
      <c r="BF127" s="101">
        <f t="shared" si="5"/>
        <v>0</v>
      </c>
      <c r="BG127" s="101">
        <f t="shared" si="6"/>
        <v>0</v>
      </c>
      <c r="BH127" s="101">
        <f t="shared" si="7"/>
        <v>0</v>
      </c>
      <c r="BI127" s="101">
        <f t="shared" si="8"/>
        <v>0</v>
      </c>
      <c r="BJ127" s="8" t="s">
        <v>86</v>
      </c>
      <c r="BK127" s="101">
        <f t="shared" si="9"/>
        <v>0</v>
      </c>
      <c r="BL127" s="8" t="s">
        <v>123</v>
      </c>
      <c r="BM127" s="100" t="s">
        <v>141</v>
      </c>
    </row>
    <row r="128" spans="2:65" s="17" customFormat="1" ht="16.5" customHeight="1">
      <c r="B128" s="18"/>
      <c r="C128" s="102" t="s">
        <v>142</v>
      </c>
      <c r="D128" s="102" t="s">
        <v>125</v>
      </c>
      <c r="E128" s="103" t="s">
        <v>143</v>
      </c>
      <c r="F128" s="104" t="s">
        <v>144</v>
      </c>
      <c r="G128" s="105" t="s">
        <v>121</v>
      </c>
      <c r="H128" s="106">
        <v>5</v>
      </c>
      <c r="I128" s="4"/>
      <c r="J128" s="106">
        <f t="shared" si="0"/>
        <v>0</v>
      </c>
      <c r="K128" s="104" t="s">
        <v>122</v>
      </c>
      <c r="L128" s="107"/>
      <c r="M128" s="108" t="s">
        <v>1</v>
      </c>
      <c r="N128" s="109" t="s">
        <v>43</v>
      </c>
      <c r="P128" s="98">
        <f t="shared" si="1"/>
        <v>0</v>
      </c>
      <c r="Q128" s="98">
        <v>1.0000000000000001E-5</v>
      </c>
      <c r="R128" s="98">
        <f t="shared" si="2"/>
        <v>5.0000000000000002E-5</v>
      </c>
      <c r="S128" s="98">
        <v>0</v>
      </c>
      <c r="T128" s="99">
        <f t="shared" si="3"/>
        <v>0</v>
      </c>
      <c r="AR128" s="100" t="s">
        <v>128</v>
      </c>
      <c r="AT128" s="100" t="s">
        <v>125</v>
      </c>
      <c r="AU128" s="100" t="s">
        <v>86</v>
      </c>
      <c r="AY128" s="8" t="s">
        <v>117</v>
      </c>
      <c r="BE128" s="101">
        <f t="shared" si="4"/>
        <v>0</v>
      </c>
      <c r="BF128" s="101">
        <f t="shared" si="5"/>
        <v>0</v>
      </c>
      <c r="BG128" s="101">
        <f t="shared" si="6"/>
        <v>0</v>
      </c>
      <c r="BH128" s="101">
        <f t="shared" si="7"/>
        <v>0</v>
      </c>
      <c r="BI128" s="101">
        <f t="shared" si="8"/>
        <v>0</v>
      </c>
      <c r="BJ128" s="8" t="s">
        <v>86</v>
      </c>
      <c r="BK128" s="101">
        <f t="shared" si="9"/>
        <v>0</v>
      </c>
      <c r="BL128" s="8" t="s">
        <v>128</v>
      </c>
      <c r="BM128" s="100" t="s">
        <v>145</v>
      </c>
    </row>
    <row r="129" spans="2:65" s="17" customFormat="1" ht="16.5" customHeight="1">
      <c r="B129" s="18"/>
      <c r="C129" s="91" t="s">
        <v>146</v>
      </c>
      <c r="D129" s="91" t="s">
        <v>118</v>
      </c>
      <c r="E129" s="92" t="s">
        <v>147</v>
      </c>
      <c r="F129" s="93" t="s">
        <v>148</v>
      </c>
      <c r="G129" s="94" t="s">
        <v>121</v>
      </c>
      <c r="H129" s="95">
        <v>14</v>
      </c>
      <c r="I129" s="3"/>
      <c r="J129" s="95">
        <f t="shared" si="0"/>
        <v>0</v>
      </c>
      <c r="K129" s="93" t="s">
        <v>122</v>
      </c>
      <c r="L129" s="18"/>
      <c r="M129" s="96" t="s">
        <v>1</v>
      </c>
      <c r="N129" s="97" t="s">
        <v>43</v>
      </c>
      <c r="P129" s="98">
        <f t="shared" si="1"/>
        <v>0</v>
      </c>
      <c r="Q129" s="98">
        <v>0</v>
      </c>
      <c r="R129" s="98">
        <f t="shared" si="2"/>
        <v>0</v>
      </c>
      <c r="S129" s="98">
        <v>0</v>
      </c>
      <c r="T129" s="99">
        <f t="shared" si="3"/>
        <v>0</v>
      </c>
      <c r="AR129" s="100" t="s">
        <v>123</v>
      </c>
      <c r="AT129" s="100" t="s">
        <v>118</v>
      </c>
      <c r="AU129" s="100" t="s">
        <v>86</v>
      </c>
      <c r="AY129" s="8" t="s">
        <v>117</v>
      </c>
      <c r="BE129" s="101">
        <f t="shared" si="4"/>
        <v>0</v>
      </c>
      <c r="BF129" s="101">
        <f t="shared" si="5"/>
        <v>0</v>
      </c>
      <c r="BG129" s="101">
        <f t="shared" si="6"/>
        <v>0</v>
      </c>
      <c r="BH129" s="101">
        <f t="shared" si="7"/>
        <v>0</v>
      </c>
      <c r="BI129" s="101">
        <f t="shared" si="8"/>
        <v>0</v>
      </c>
      <c r="BJ129" s="8" t="s">
        <v>86</v>
      </c>
      <c r="BK129" s="101">
        <f t="shared" si="9"/>
        <v>0</v>
      </c>
      <c r="BL129" s="8" t="s">
        <v>123</v>
      </c>
      <c r="BM129" s="100" t="s">
        <v>149</v>
      </c>
    </row>
    <row r="130" spans="2:65" s="17" customFormat="1" ht="24.2" customHeight="1">
      <c r="B130" s="18"/>
      <c r="C130" s="102" t="s">
        <v>137</v>
      </c>
      <c r="D130" s="102" t="s">
        <v>125</v>
      </c>
      <c r="E130" s="103" t="s">
        <v>150</v>
      </c>
      <c r="F130" s="104" t="s">
        <v>151</v>
      </c>
      <c r="G130" s="105" t="s">
        <v>121</v>
      </c>
      <c r="H130" s="106">
        <v>14</v>
      </c>
      <c r="I130" s="4"/>
      <c r="J130" s="106">
        <f t="shared" si="0"/>
        <v>0</v>
      </c>
      <c r="K130" s="104" t="s">
        <v>122</v>
      </c>
      <c r="L130" s="107"/>
      <c r="M130" s="108" t="s">
        <v>1</v>
      </c>
      <c r="N130" s="109" t="s">
        <v>43</v>
      </c>
      <c r="P130" s="98">
        <f t="shared" si="1"/>
        <v>0</v>
      </c>
      <c r="Q130" s="98">
        <v>4.0000000000000003E-5</v>
      </c>
      <c r="R130" s="98">
        <f t="shared" si="2"/>
        <v>5.6000000000000006E-4</v>
      </c>
      <c r="S130" s="98">
        <v>0</v>
      </c>
      <c r="T130" s="99">
        <f t="shared" si="3"/>
        <v>0</v>
      </c>
      <c r="AR130" s="100" t="s">
        <v>128</v>
      </c>
      <c r="AT130" s="100" t="s">
        <v>125</v>
      </c>
      <c r="AU130" s="100" t="s">
        <v>86</v>
      </c>
      <c r="AY130" s="8" t="s">
        <v>117</v>
      </c>
      <c r="BE130" s="101">
        <f t="shared" si="4"/>
        <v>0</v>
      </c>
      <c r="BF130" s="101">
        <f t="shared" si="5"/>
        <v>0</v>
      </c>
      <c r="BG130" s="101">
        <f t="shared" si="6"/>
        <v>0</v>
      </c>
      <c r="BH130" s="101">
        <f t="shared" si="7"/>
        <v>0</v>
      </c>
      <c r="BI130" s="101">
        <f t="shared" si="8"/>
        <v>0</v>
      </c>
      <c r="BJ130" s="8" t="s">
        <v>86</v>
      </c>
      <c r="BK130" s="101">
        <f t="shared" si="9"/>
        <v>0</v>
      </c>
      <c r="BL130" s="8" t="s">
        <v>128</v>
      </c>
      <c r="BM130" s="100" t="s">
        <v>152</v>
      </c>
    </row>
    <row r="131" spans="2:65" s="17" customFormat="1" ht="24.2" customHeight="1">
      <c r="B131" s="18"/>
      <c r="C131" s="102" t="s">
        <v>153</v>
      </c>
      <c r="D131" s="102" t="s">
        <v>125</v>
      </c>
      <c r="E131" s="103" t="s">
        <v>154</v>
      </c>
      <c r="F131" s="104" t="s">
        <v>155</v>
      </c>
      <c r="G131" s="105" t="s">
        <v>136</v>
      </c>
      <c r="H131" s="106">
        <v>70</v>
      </c>
      <c r="I131" s="4"/>
      <c r="J131" s="106">
        <f t="shared" si="0"/>
        <v>0</v>
      </c>
      <c r="K131" s="104" t="s">
        <v>1</v>
      </c>
      <c r="L131" s="107"/>
      <c r="M131" s="108" t="s">
        <v>1</v>
      </c>
      <c r="N131" s="109" t="s">
        <v>43</v>
      </c>
      <c r="P131" s="98">
        <f t="shared" si="1"/>
        <v>0</v>
      </c>
      <c r="Q131" s="98">
        <v>0</v>
      </c>
      <c r="R131" s="98">
        <f t="shared" si="2"/>
        <v>0</v>
      </c>
      <c r="S131" s="98">
        <v>0</v>
      </c>
      <c r="T131" s="99">
        <f t="shared" si="3"/>
        <v>0</v>
      </c>
      <c r="AR131" s="100" t="s">
        <v>128</v>
      </c>
      <c r="AT131" s="100" t="s">
        <v>125</v>
      </c>
      <c r="AU131" s="100" t="s">
        <v>86</v>
      </c>
      <c r="AY131" s="8" t="s">
        <v>117</v>
      </c>
      <c r="BE131" s="101">
        <f t="shared" si="4"/>
        <v>0</v>
      </c>
      <c r="BF131" s="101">
        <f t="shared" si="5"/>
        <v>0</v>
      </c>
      <c r="BG131" s="101">
        <f t="shared" si="6"/>
        <v>0</v>
      </c>
      <c r="BH131" s="101">
        <f t="shared" si="7"/>
        <v>0</v>
      </c>
      <c r="BI131" s="101">
        <f t="shared" si="8"/>
        <v>0</v>
      </c>
      <c r="BJ131" s="8" t="s">
        <v>86</v>
      </c>
      <c r="BK131" s="101">
        <f t="shared" si="9"/>
        <v>0</v>
      </c>
      <c r="BL131" s="8" t="s">
        <v>128</v>
      </c>
      <c r="BM131" s="100" t="s">
        <v>156</v>
      </c>
    </row>
    <row r="132" spans="2:65" s="17" customFormat="1" ht="24.2" customHeight="1">
      <c r="B132" s="18"/>
      <c r="C132" s="91" t="s">
        <v>157</v>
      </c>
      <c r="D132" s="91" t="s">
        <v>118</v>
      </c>
      <c r="E132" s="92" t="s">
        <v>158</v>
      </c>
      <c r="F132" s="93" t="s">
        <v>159</v>
      </c>
      <c r="G132" s="94" t="s">
        <v>160</v>
      </c>
      <c r="H132" s="95">
        <v>35</v>
      </c>
      <c r="I132" s="3"/>
      <c r="J132" s="95">
        <f t="shared" si="0"/>
        <v>0</v>
      </c>
      <c r="K132" s="93" t="s">
        <v>122</v>
      </c>
      <c r="L132" s="18"/>
      <c r="M132" s="96" t="s">
        <v>1</v>
      </c>
      <c r="N132" s="97" t="s">
        <v>43</v>
      </c>
      <c r="P132" s="98">
        <f t="shared" si="1"/>
        <v>0</v>
      </c>
      <c r="Q132" s="98">
        <v>0</v>
      </c>
      <c r="R132" s="98">
        <f t="shared" si="2"/>
        <v>0</v>
      </c>
      <c r="S132" s="98">
        <v>0</v>
      </c>
      <c r="T132" s="99">
        <f t="shared" si="3"/>
        <v>0</v>
      </c>
      <c r="AR132" s="100" t="s">
        <v>123</v>
      </c>
      <c r="AT132" s="100" t="s">
        <v>118</v>
      </c>
      <c r="AU132" s="100" t="s">
        <v>86</v>
      </c>
      <c r="AY132" s="8" t="s">
        <v>117</v>
      </c>
      <c r="BE132" s="101">
        <f t="shared" si="4"/>
        <v>0</v>
      </c>
      <c r="BF132" s="101">
        <f t="shared" si="5"/>
        <v>0</v>
      </c>
      <c r="BG132" s="101">
        <f t="shared" si="6"/>
        <v>0</v>
      </c>
      <c r="BH132" s="101">
        <f t="shared" si="7"/>
        <v>0</v>
      </c>
      <c r="BI132" s="101">
        <f t="shared" si="8"/>
        <v>0</v>
      </c>
      <c r="BJ132" s="8" t="s">
        <v>86</v>
      </c>
      <c r="BK132" s="101">
        <f t="shared" si="9"/>
        <v>0</v>
      </c>
      <c r="BL132" s="8" t="s">
        <v>123</v>
      </c>
      <c r="BM132" s="100" t="s">
        <v>161</v>
      </c>
    </row>
    <row r="133" spans="2:65" s="17" customFormat="1" ht="24.2" customHeight="1">
      <c r="B133" s="18"/>
      <c r="C133" s="102" t="s">
        <v>162</v>
      </c>
      <c r="D133" s="102" t="s">
        <v>125</v>
      </c>
      <c r="E133" s="103" t="s">
        <v>163</v>
      </c>
      <c r="F133" s="104" t="s">
        <v>164</v>
      </c>
      <c r="G133" s="105" t="s">
        <v>160</v>
      </c>
      <c r="H133" s="106">
        <v>35</v>
      </c>
      <c r="I133" s="4"/>
      <c r="J133" s="106">
        <f t="shared" si="0"/>
        <v>0</v>
      </c>
      <c r="K133" s="104" t="s">
        <v>122</v>
      </c>
      <c r="L133" s="107"/>
      <c r="M133" s="108" t="s">
        <v>1</v>
      </c>
      <c r="N133" s="109" t="s">
        <v>43</v>
      </c>
      <c r="P133" s="98">
        <f t="shared" si="1"/>
        <v>0</v>
      </c>
      <c r="Q133" s="98">
        <v>1.2E-4</v>
      </c>
      <c r="R133" s="98">
        <f t="shared" si="2"/>
        <v>4.1999999999999997E-3</v>
      </c>
      <c r="S133" s="98">
        <v>0</v>
      </c>
      <c r="T133" s="99">
        <f t="shared" si="3"/>
        <v>0</v>
      </c>
      <c r="AR133" s="100" t="s">
        <v>137</v>
      </c>
      <c r="AT133" s="100" t="s">
        <v>125</v>
      </c>
      <c r="AU133" s="100" t="s">
        <v>86</v>
      </c>
      <c r="AY133" s="8" t="s">
        <v>117</v>
      </c>
      <c r="BE133" s="101">
        <f t="shared" si="4"/>
        <v>0</v>
      </c>
      <c r="BF133" s="101">
        <f t="shared" si="5"/>
        <v>0</v>
      </c>
      <c r="BG133" s="101">
        <f t="shared" si="6"/>
        <v>0</v>
      </c>
      <c r="BH133" s="101">
        <f t="shared" si="7"/>
        <v>0</v>
      </c>
      <c r="BI133" s="101">
        <f t="shared" si="8"/>
        <v>0</v>
      </c>
      <c r="BJ133" s="8" t="s">
        <v>86</v>
      </c>
      <c r="BK133" s="101">
        <f t="shared" si="9"/>
        <v>0</v>
      </c>
      <c r="BL133" s="8" t="s">
        <v>123</v>
      </c>
      <c r="BM133" s="100" t="s">
        <v>165</v>
      </c>
    </row>
    <row r="134" spans="2:65" s="17" customFormat="1" ht="33" customHeight="1">
      <c r="B134" s="18"/>
      <c r="C134" s="91" t="s">
        <v>166</v>
      </c>
      <c r="D134" s="91" t="s">
        <v>118</v>
      </c>
      <c r="E134" s="92" t="s">
        <v>167</v>
      </c>
      <c r="F134" s="93" t="s">
        <v>168</v>
      </c>
      <c r="G134" s="94" t="s">
        <v>160</v>
      </c>
      <c r="H134" s="95">
        <v>66</v>
      </c>
      <c r="I134" s="3"/>
      <c r="J134" s="95">
        <f t="shared" si="0"/>
        <v>0</v>
      </c>
      <c r="K134" s="93" t="s">
        <v>122</v>
      </c>
      <c r="L134" s="18"/>
      <c r="M134" s="96" t="s">
        <v>1</v>
      </c>
      <c r="N134" s="97" t="s">
        <v>43</v>
      </c>
      <c r="P134" s="98">
        <f t="shared" si="1"/>
        <v>0</v>
      </c>
      <c r="Q134" s="98">
        <v>0</v>
      </c>
      <c r="R134" s="98">
        <f t="shared" si="2"/>
        <v>0</v>
      </c>
      <c r="S134" s="98">
        <v>0</v>
      </c>
      <c r="T134" s="99">
        <f t="shared" si="3"/>
        <v>0</v>
      </c>
      <c r="AR134" s="100" t="s">
        <v>123</v>
      </c>
      <c r="AT134" s="100" t="s">
        <v>118</v>
      </c>
      <c r="AU134" s="100" t="s">
        <v>86</v>
      </c>
      <c r="AY134" s="8" t="s">
        <v>117</v>
      </c>
      <c r="BE134" s="101">
        <f t="shared" si="4"/>
        <v>0</v>
      </c>
      <c r="BF134" s="101">
        <f t="shared" si="5"/>
        <v>0</v>
      </c>
      <c r="BG134" s="101">
        <f t="shared" si="6"/>
        <v>0</v>
      </c>
      <c r="BH134" s="101">
        <f t="shared" si="7"/>
        <v>0</v>
      </c>
      <c r="BI134" s="101">
        <f t="shared" si="8"/>
        <v>0</v>
      </c>
      <c r="BJ134" s="8" t="s">
        <v>86</v>
      </c>
      <c r="BK134" s="101">
        <f t="shared" si="9"/>
        <v>0</v>
      </c>
      <c r="BL134" s="8" t="s">
        <v>123</v>
      </c>
      <c r="BM134" s="100" t="s">
        <v>169</v>
      </c>
    </row>
    <row r="135" spans="2:65" s="17" customFormat="1" ht="24.2" customHeight="1">
      <c r="B135" s="18"/>
      <c r="C135" s="102" t="s">
        <v>170</v>
      </c>
      <c r="D135" s="102" t="s">
        <v>125</v>
      </c>
      <c r="E135" s="103" t="s">
        <v>171</v>
      </c>
      <c r="F135" s="104" t="s">
        <v>172</v>
      </c>
      <c r="G135" s="105" t="s">
        <v>160</v>
      </c>
      <c r="H135" s="106">
        <v>66</v>
      </c>
      <c r="I135" s="4"/>
      <c r="J135" s="106">
        <f t="shared" si="0"/>
        <v>0</v>
      </c>
      <c r="K135" s="104" t="s">
        <v>122</v>
      </c>
      <c r="L135" s="107"/>
      <c r="M135" s="108" t="s">
        <v>1</v>
      </c>
      <c r="N135" s="109" t="s">
        <v>43</v>
      </c>
      <c r="P135" s="98">
        <f t="shared" si="1"/>
        <v>0</v>
      </c>
      <c r="Q135" s="98">
        <v>1.7000000000000001E-4</v>
      </c>
      <c r="R135" s="98">
        <f t="shared" si="2"/>
        <v>1.1220000000000001E-2</v>
      </c>
      <c r="S135" s="98">
        <v>0</v>
      </c>
      <c r="T135" s="99">
        <f t="shared" si="3"/>
        <v>0</v>
      </c>
      <c r="AR135" s="100" t="s">
        <v>137</v>
      </c>
      <c r="AT135" s="100" t="s">
        <v>125</v>
      </c>
      <c r="AU135" s="100" t="s">
        <v>86</v>
      </c>
      <c r="AY135" s="8" t="s">
        <v>117</v>
      </c>
      <c r="BE135" s="101">
        <f t="shared" si="4"/>
        <v>0</v>
      </c>
      <c r="BF135" s="101">
        <f t="shared" si="5"/>
        <v>0</v>
      </c>
      <c r="BG135" s="101">
        <f t="shared" si="6"/>
        <v>0</v>
      </c>
      <c r="BH135" s="101">
        <f t="shared" si="7"/>
        <v>0</v>
      </c>
      <c r="BI135" s="101">
        <f t="shared" si="8"/>
        <v>0</v>
      </c>
      <c r="BJ135" s="8" t="s">
        <v>86</v>
      </c>
      <c r="BK135" s="101">
        <f t="shared" si="9"/>
        <v>0</v>
      </c>
      <c r="BL135" s="8" t="s">
        <v>123</v>
      </c>
      <c r="BM135" s="100" t="s">
        <v>173</v>
      </c>
    </row>
    <row r="136" spans="2:65" s="17" customFormat="1" ht="33" customHeight="1">
      <c r="B136" s="18"/>
      <c r="C136" s="91" t="s">
        <v>174</v>
      </c>
      <c r="D136" s="91" t="s">
        <v>118</v>
      </c>
      <c r="E136" s="92" t="s">
        <v>175</v>
      </c>
      <c r="F136" s="93" t="s">
        <v>176</v>
      </c>
      <c r="G136" s="94" t="s">
        <v>160</v>
      </c>
      <c r="H136" s="95">
        <v>80</v>
      </c>
      <c r="I136" s="3"/>
      <c r="J136" s="95">
        <f t="shared" si="0"/>
        <v>0</v>
      </c>
      <c r="K136" s="93" t="s">
        <v>122</v>
      </c>
      <c r="L136" s="18"/>
      <c r="M136" s="96" t="s">
        <v>1</v>
      </c>
      <c r="N136" s="97" t="s">
        <v>43</v>
      </c>
      <c r="P136" s="98">
        <f t="shared" si="1"/>
        <v>0</v>
      </c>
      <c r="Q136" s="98">
        <v>0</v>
      </c>
      <c r="R136" s="98">
        <f t="shared" si="2"/>
        <v>0</v>
      </c>
      <c r="S136" s="98">
        <v>0</v>
      </c>
      <c r="T136" s="99">
        <f t="shared" si="3"/>
        <v>0</v>
      </c>
      <c r="AR136" s="100" t="s">
        <v>123</v>
      </c>
      <c r="AT136" s="100" t="s">
        <v>118</v>
      </c>
      <c r="AU136" s="100" t="s">
        <v>86</v>
      </c>
      <c r="AY136" s="8" t="s">
        <v>117</v>
      </c>
      <c r="BE136" s="101">
        <f t="shared" si="4"/>
        <v>0</v>
      </c>
      <c r="BF136" s="101">
        <f t="shared" si="5"/>
        <v>0</v>
      </c>
      <c r="BG136" s="101">
        <f t="shared" si="6"/>
        <v>0</v>
      </c>
      <c r="BH136" s="101">
        <f t="shared" si="7"/>
        <v>0</v>
      </c>
      <c r="BI136" s="101">
        <f t="shared" si="8"/>
        <v>0</v>
      </c>
      <c r="BJ136" s="8" t="s">
        <v>86</v>
      </c>
      <c r="BK136" s="101">
        <f t="shared" si="9"/>
        <v>0</v>
      </c>
      <c r="BL136" s="8" t="s">
        <v>123</v>
      </c>
      <c r="BM136" s="100" t="s">
        <v>177</v>
      </c>
    </row>
    <row r="137" spans="2:65" s="17" customFormat="1" ht="24.2" customHeight="1">
      <c r="B137" s="18"/>
      <c r="C137" s="102" t="s">
        <v>8</v>
      </c>
      <c r="D137" s="102" t="s">
        <v>125</v>
      </c>
      <c r="E137" s="103" t="s">
        <v>178</v>
      </c>
      <c r="F137" s="104" t="s">
        <v>179</v>
      </c>
      <c r="G137" s="105" t="s">
        <v>160</v>
      </c>
      <c r="H137" s="106">
        <v>80</v>
      </c>
      <c r="I137" s="4"/>
      <c r="J137" s="106">
        <f t="shared" si="0"/>
        <v>0</v>
      </c>
      <c r="K137" s="104" t="s">
        <v>122</v>
      </c>
      <c r="L137" s="107"/>
      <c r="M137" s="108" t="s">
        <v>1</v>
      </c>
      <c r="N137" s="109" t="s">
        <v>43</v>
      </c>
      <c r="P137" s="98">
        <f t="shared" si="1"/>
        <v>0</v>
      </c>
      <c r="Q137" s="98">
        <v>1.6000000000000001E-4</v>
      </c>
      <c r="R137" s="98">
        <f t="shared" si="2"/>
        <v>1.2800000000000001E-2</v>
      </c>
      <c r="S137" s="98">
        <v>0</v>
      </c>
      <c r="T137" s="99">
        <f t="shared" si="3"/>
        <v>0</v>
      </c>
      <c r="AR137" s="100" t="s">
        <v>137</v>
      </c>
      <c r="AT137" s="100" t="s">
        <v>125</v>
      </c>
      <c r="AU137" s="100" t="s">
        <v>86</v>
      </c>
      <c r="AY137" s="8" t="s">
        <v>117</v>
      </c>
      <c r="BE137" s="101">
        <f t="shared" si="4"/>
        <v>0</v>
      </c>
      <c r="BF137" s="101">
        <f t="shared" si="5"/>
        <v>0</v>
      </c>
      <c r="BG137" s="101">
        <f t="shared" si="6"/>
        <v>0</v>
      </c>
      <c r="BH137" s="101">
        <f t="shared" si="7"/>
        <v>0</v>
      </c>
      <c r="BI137" s="101">
        <f t="shared" si="8"/>
        <v>0</v>
      </c>
      <c r="BJ137" s="8" t="s">
        <v>86</v>
      </c>
      <c r="BK137" s="101">
        <f t="shared" si="9"/>
        <v>0</v>
      </c>
      <c r="BL137" s="8" t="s">
        <v>123</v>
      </c>
      <c r="BM137" s="100" t="s">
        <v>180</v>
      </c>
    </row>
    <row r="138" spans="2:65" s="17" customFormat="1" ht="24.2" customHeight="1">
      <c r="B138" s="18"/>
      <c r="C138" s="91" t="s">
        <v>181</v>
      </c>
      <c r="D138" s="91" t="s">
        <v>118</v>
      </c>
      <c r="E138" s="92" t="s">
        <v>182</v>
      </c>
      <c r="F138" s="93" t="s">
        <v>183</v>
      </c>
      <c r="G138" s="94" t="s">
        <v>160</v>
      </c>
      <c r="H138" s="95">
        <v>66</v>
      </c>
      <c r="I138" s="3"/>
      <c r="J138" s="95">
        <f t="shared" si="0"/>
        <v>0</v>
      </c>
      <c r="K138" s="93" t="s">
        <v>122</v>
      </c>
      <c r="L138" s="18"/>
      <c r="M138" s="96" t="s">
        <v>1</v>
      </c>
      <c r="N138" s="97" t="s">
        <v>43</v>
      </c>
      <c r="P138" s="98">
        <f t="shared" si="1"/>
        <v>0</v>
      </c>
      <c r="Q138" s="98">
        <v>0</v>
      </c>
      <c r="R138" s="98">
        <f t="shared" si="2"/>
        <v>0</v>
      </c>
      <c r="S138" s="98">
        <v>0</v>
      </c>
      <c r="T138" s="99">
        <f t="shared" si="3"/>
        <v>0</v>
      </c>
      <c r="AR138" s="100" t="s">
        <v>123</v>
      </c>
      <c r="AT138" s="100" t="s">
        <v>118</v>
      </c>
      <c r="AU138" s="100" t="s">
        <v>86</v>
      </c>
      <c r="AY138" s="8" t="s">
        <v>117</v>
      </c>
      <c r="BE138" s="101">
        <f t="shared" si="4"/>
        <v>0</v>
      </c>
      <c r="BF138" s="101">
        <f t="shared" si="5"/>
        <v>0</v>
      </c>
      <c r="BG138" s="101">
        <f t="shared" si="6"/>
        <v>0</v>
      </c>
      <c r="BH138" s="101">
        <f t="shared" si="7"/>
        <v>0</v>
      </c>
      <c r="BI138" s="101">
        <f t="shared" si="8"/>
        <v>0</v>
      </c>
      <c r="BJ138" s="8" t="s">
        <v>86</v>
      </c>
      <c r="BK138" s="101">
        <f t="shared" si="9"/>
        <v>0</v>
      </c>
      <c r="BL138" s="8" t="s">
        <v>123</v>
      </c>
      <c r="BM138" s="100" t="s">
        <v>184</v>
      </c>
    </row>
    <row r="139" spans="2:65" s="17" customFormat="1" ht="24.2" customHeight="1">
      <c r="B139" s="18"/>
      <c r="C139" s="102" t="s">
        <v>185</v>
      </c>
      <c r="D139" s="102" t="s">
        <v>125</v>
      </c>
      <c r="E139" s="103" t="s">
        <v>186</v>
      </c>
      <c r="F139" s="104" t="s">
        <v>187</v>
      </c>
      <c r="G139" s="105" t="s">
        <v>160</v>
      </c>
      <c r="H139" s="106">
        <v>66</v>
      </c>
      <c r="I139" s="4"/>
      <c r="J139" s="106">
        <f t="shared" si="0"/>
        <v>0</v>
      </c>
      <c r="K139" s="104" t="s">
        <v>122</v>
      </c>
      <c r="L139" s="107"/>
      <c r="M139" s="108" t="s">
        <v>1</v>
      </c>
      <c r="N139" s="109" t="s">
        <v>43</v>
      </c>
      <c r="P139" s="98">
        <f t="shared" si="1"/>
        <v>0</v>
      </c>
      <c r="Q139" s="98">
        <v>6.9999999999999994E-5</v>
      </c>
      <c r="R139" s="98">
        <f t="shared" si="2"/>
        <v>4.62E-3</v>
      </c>
      <c r="S139" s="98">
        <v>0</v>
      </c>
      <c r="T139" s="99">
        <f t="shared" si="3"/>
        <v>0</v>
      </c>
      <c r="AR139" s="100" t="s">
        <v>137</v>
      </c>
      <c r="AT139" s="100" t="s">
        <v>125</v>
      </c>
      <c r="AU139" s="100" t="s">
        <v>86</v>
      </c>
      <c r="AY139" s="8" t="s">
        <v>117</v>
      </c>
      <c r="BE139" s="101">
        <f t="shared" si="4"/>
        <v>0</v>
      </c>
      <c r="BF139" s="101">
        <f t="shared" si="5"/>
        <v>0</v>
      </c>
      <c r="BG139" s="101">
        <f t="shared" si="6"/>
        <v>0</v>
      </c>
      <c r="BH139" s="101">
        <f t="shared" si="7"/>
        <v>0</v>
      </c>
      <c r="BI139" s="101">
        <f t="shared" si="8"/>
        <v>0</v>
      </c>
      <c r="BJ139" s="8" t="s">
        <v>86</v>
      </c>
      <c r="BK139" s="101">
        <f t="shared" si="9"/>
        <v>0</v>
      </c>
      <c r="BL139" s="8" t="s">
        <v>123</v>
      </c>
      <c r="BM139" s="100" t="s">
        <v>188</v>
      </c>
    </row>
    <row r="140" spans="2:65" s="17" customFormat="1" ht="24.2" customHeight="1">
      <c r="B140" s="18"/>
      <c r="C140" s="91" t="s">
        <v>189</v>
      </c>
      <c r="D140" s="91" t="s">
        <v>118</v>
      </c>
      <c r="E140" s="92" t="s">
        <v>190</v>
      </c>
      <c r="F140" s="93" t="s">
        <v>191</v>
      </c>
      <c r="G140" s="94" t="s">
        <v>160</v>
      </c>
      <c r="H140" s="95">
        <v>103</v>
      </c>
      <c r="I140" s="3"/>
      <c r="J140" s="95">
        <f t="shared" si="0"/>
        <v>0</v>
      </c>
      <c r="K140" s="93" t="s">
        <v>122</v>
      </c>
      <c r="L140" s="18"/>
      <c r="M140" s="96" t="s">
        <v>1</v>
      </c>
      <c r="N140" s="97" t="s">
        <v>43</v>
      </c>
      <c r="P140" s="98">
        <f t="shared" si="1"/>
        <v>0</v>
      </c>
      <c r="Q140" s="98">
        <v>0</v>
      </c>
      <c r="R140" s="98">
        <f t="shared" si="2"/>
        <v>0</v>
      </c>
      <c r="S140" s="98">
        <v>0</v>
      </c>
      <c r="T140" s="99">
        <f t="shared" si="3"/>
        <v>0</v>
      </c>
      <c r="AR140" s="100" t="s">
        <v>123</v>
      </c>
      <c r="AT140" s="100" t="s">
        <v>118</v>
      </c>
      <c r="AU140" s="100" t="s">
        <v>86</v>
      </c>
      <c r="AY140" s="8" t="s">
        <v>117</v>
      </c>
      <c r="BE140" s="101">
        <f t="shared" si="4"/>
        <v>0</v>
      </c>
      <c r="BF140" s="101">
        <f t="shared" si="5"/>
        <v>0</v>
      </c>
      <c r="BG140" s="101">
        <f t="shared" si="6"/>
        <v>0</v>
      </c>
      <c r="BH140" s="101">
        <f t="shared" si="7"/>
        <v>0</v>
      </c>
      <c r="BI140" s="101">
        <f t="shared" si="8"/>
        <v>0</v>
      </c>
      <c r="BJ140" s="8" t="s">
        <v>86</v>
      </c>
      <c r="BK140" s="101">
        <f t="shared" si="9"/>
        <v>0</v>
      </c>
      <c r="BL140" s="8" t="s">
        <v>123</v>
      </c>
      <c r="BM140" s="100" t="s">
        <v>192</v>
      </c>
    </row>
    <row r="141" spans="2:65" s="17" customFormat="1" ht="21.75" customHeight="1">
      <c r="B141" s="18"/>
      <c r="C141" s="102" t="s">
        <v>193</v>
      </c>
      <c r="D141" s="102" t="s">
        <v>125</v>
      </c>
      <c r="E141" s="103" t="s">
        <v>194</v>
      </c>
      <c r="F141" s="104" t="s">
        <v>195</v>
      </c>
      <c r="G141" s="105" t="s">
        <v>160</v>
      </c>
      <c r="H141" s="106">
        <v>103</v>
      </c>
      <c r="I141" s="4"/>
      <c r="J141" s="106">
        <f t="shared" si="0"/>
        <v>0</v>
      </c>
      <c r="K141" s="104" t="s">
        <v>122</v>
      </c>
      <c r="L141" s="107"/>
      <c r="M141" s="108" t="s">
        <v>1</v>
      </c>
      <c r="N141" s="109" t="s">
        <v>43</v>
      </c>
      <c r="P141" s="98">
        <f t="shared" si="1"/>
        <v>0</v>
      </c>
      <c r="Q141" s="98">
        <v>3.0000000000000001E-5</v>
      </c>
      <c r="R141" s="98">
        <f t="shared" si="2"/>
        <v>3.0899999999999999E-3</v>
      </c>
      <c r="S141" s="98">
        <v>0</v>
      </c>
      <c r="T141" s="99">
        <f t="shared" si="3"/>
        <v>0</v>
      </c>
      <c r="AR141" s="100" t="s">
        <v>137</v>
      </c>
      <c r="AT141" s="100" t="s">
        <v>125</v>
      </c>
      <c r="AU141" s="100" t="s">
        <v>86</v>
      </c>
      <c r="AY141" s="8" t="s">
        <v>117</v>
      </c>
      <c r="BE141" s="101">
        <f t="shared" si="4"/>
        <v>0</v>
      </c>
      <c r="BF141" s="101">
        <f t="shared" si="5"/>
        <v>0</v>
      </c>
      <c r="BG141" s="101">
        <f t="shared" si="6"/>
        <v>0</v>
      </c>
      <c r="BH141" s="101">
        <f t="shared" si="7"/>
        <v>0</v>
      </c>
      <c r="BI141" s="101">
        <f t="shared" si="8"/>
        <v>0</v>
      </c>
      <c r="BJ141" s="8" t="s">
        <v>86</v>
      </c>
      <c r="BK141" s="101">
        <f t="shared" si="9"/>
        <v>0</v>
      </c>
      <c r="BL141" s="8" t="s">
        <v>123</v>
      </c>
      <c r="BM141" s="100" t="s">
        <v>196</v>
      </c>
    </row>
    <row r="142" spans="2:65" s="17" customFormat="1" ht="24.2" customHeight="1">
      <c r="B142" s="18"/>
      <c r="C142" s="91" t="s">
        <v>197</v>
      </c>
      <c r="D142" s="91" t="s">
        <v>118</v>
      </c>
      <c r="E142" s="92" t="s">
        <v>198</v>
      </c>
      <c r="F142" s="93" t="s">
        <v>199</v>
      </c>
      <c r="G142" s="94" t="s">
        <v>160</v>
      </c>
      <c r="H142" s="95">
        <v>84</v>
      </c>
      <c r="I142" s="3"/>
      <c r="J142" s="95">
        <f t="shared" si="0"/>
        <v>0</v>
      </c>
      <c r="K142" s="93" t="s">
        <v>122</v>
      </c>
      <c r="L142" s="18"/>
      <c r="M142" s="96" t="s">
        <v>1</v>
      </c>
      <c r="N142" s="97" t="s">
        <v>43</v>
      </c>
      <c r="P142" s="98">
        <f t="shared" si="1"/>
        <v>0</v>
      </c>
      <c r="Q142" s="98">
        <v>0</v>
      </c>
      <c r="R142" s="98">
        <f t="shared" si="2"/>
        <v>0</v>
      </c>
      <c r="S142" s="98">
        <v>0</v>
      </c>
      <c r="T142" s="99">
        <f t="shared" si="3"/>
        <v>0</v>
      </c>
      <c r="AR142" s="100" t="s">
        <v>123</v>
      </c>
      <c r="AT142" s="100" t="s">
        <v>118</v>
      </c>
      <c r="AU142" s="100" t="s">
        <v>86</v>
      </c>
      <c r="AY142" s="8" t="s">
        <v>117</v>
      </c>
      <c r="BE142" s="101">
        <f t="shared" si="4"/>
        <v>0</v>
      </c>
      <c r="BF142" s="101">
        <f t="shared" si="5"/>
        <v>0</v>
      </c>
      <c r="BG142" s="101">
        <f t="shared" si="6"/>
        <v>0</v>
      </c>
      <c r="BH142" s="101">
        <f t="shared" si="7"/>
        <v>0</v>
      </c>
      <c r="BI142" s="101">
        <f t="shared" si="8"/>
        <v>0</v>
      </c>
      <c r="BJ142" s="8" t="s">
        <v>86</v>
      </c>
      <c r="BK142" s="101">
        <f t="shared" si="9"/>
        <v>0</v>
      </c>
      <c r="BL142" s="8" t="s">
        <v>123</v>
      </c>
      <c r="BM142" s="100" t="s">
        <v>200</v>
      </c>
    </row>
    <row r="143" spans="2:65" s="17" customFormat="1" ht="24.2" customHeight="1">
      <c r="B143" s="18"/>
      <c r="C143" s="102" t="s">
        <v>7</v>
      </c>
      <c r="D143" s="102" t="s">
        <v>125</v>
      </c>
      <c r="E143" s="103" t="s">
        <v>201</v>
      </c>
      <c r="F143" s="104" t="s">
        <v>202</v>
      </c>
      <c r="G143" s="105" t="s">
        <v>160</v>
      </c>
      <c r="H143" s="106">
        <v>84</v>
      </c>
      <c r="I143" s="4"/>
      <c r="J143" s="106">
        <f t="shared" si="0"/>
        <v>0</v>
      </c>
      <c r="K143" s="104" t="s">
        <v>122</v>
      </c>
      <c r="L143" s="107"/>
      <c r="M143" s="108" t="s">
        <v>1</v>
      </c>
      <c r="N143" s="109" t="s">
        <v>43</v>
      </c>
      <c r="P143" s="98">
        <f t="shared" si="1"/>
        <v>0</v>
      </c>
      <c r="Q143" s="98">
        <v>3.0000000000000001E-5</v>
      </c>
      <c r="R143" s="98">
        <f t="shared" si="2"/>
        <v>2.5200000000000001E-3</v>
      </c>
      <c r="S143" s="98">
        <v>0</v>
      </c>
      <c r="T143" s="99">
        <f t="shared" si="3"/>
        <v>0</v>
      </c>
      <c r="AR143" s="100" t="s">
        <v>137</v>
      </c>
      <c r="AT143" s="100" t="s">
        <v>125</v>
      </c>
      <c r="AU143" s="100" t="s">
        <v>86</v>
      </c>
      <c r="AY143" s="8" t="s">
        <v>117</v>
      </c>
      <c r="BE143" s="101">
        <f t="shared" si="4"/>
        <v>0</v>
      </c>
      <c r="BF143" s="101">
        <f t="shared" si="5"/>
        <v>0</v>
      </c>
      <c r="BG143" s="101">
        <f t="shared" si="6"/>
        <v>0</v>
      </c>
      <c r="BH143" s="101">
        <f t="shared" si="7"/>
        <v>0</v>
      </c>
      <c r="BI143" s="101">
        <f t="shared" si="8"/>
        <v>0</v>
      </c>
      <c r="BJ143" s="8" t="s">
        <v>86</v>
      </c>
      <c r="BK143" s="101">
        <f t="shared" si="9"/>
        <v>0</v>
      </c>
      <c r="BL143" s="8" t="s">
        <v>123</v>
      </c>
      <c r="BM143" s="100" t="s">
        <v>203</v>
      </c>
    </row>
    <row r="144" spans="2:65" s="17" customFormat="1" ht="24.2" customHeight="1">
      <c r="B144" s="18"/>
      <c r="C144" s="91" t="s">
        <v>204</v>
      </c>
      <c r="D144" s="91" t="s">
        <v>118</v>
      </c>
      <c r="E144" s="92" t="s">
        <v>205</v>
      </c>
      <c r="F144" s="93" t="s">
        <v>206</v>
      </c>
      <c r="G144" s="94" t="s">
        <v>160</v>
      </c>
      <c r="H144" s="95">
        <v>30</v>
      </c>
      <c r="I144" s="3"/>
      <c r="J144" s="95">
        <f t="shared" si="0"/>
        <v>0</v>
      </c>
      <c r="K144" s="93" t="s">
        <v>122</v>
      </c>
      <c r="L144" s="18"/>
      <c r="M144" s="96" t="s">
        <v>1</v>
      </c>
      <c r="N144" s="97" t="s">
        <v>43</v>
      </c>
      <c r="P144" s="98">
        <f t="shared" si="1"/>
        <v>0</v>
      </c>
      <c r="Q144" s="98">
        <v>0</v>
      </c>
      <c r="R144" s="98">
        <f t="shared" si="2"/>
        <v>0</v>
      </c>
      <c r="S144" s="98">
        <v>0</v>
      </c>
      <c r="T144" s="99">
        <f t="shared" si="3"/>
        <v>0</v>
      </c>
      <c r="AR144" s="100" t="s">
        <v>123</v>
      </c>
      <c r="AT144" s="100" t="s">
        <v>118</v>
      </c>
      <c r="AU144" s="100" t="s">
        <v>86</v>
      </c>
      <c r="AY144" s="8" t="s">
        <v>117</v>
      </c>
      <c r="BE144" s="101">
        <f t="shared" si="4"/>
        <v>0</v>
      </c>
      <c r="BF144" s="101">
        <f t="shared" si="5"/>
        <v>0</v>
      </c>
      <c r="BG144" s="101">
        <f t="shared" si="6"/>
        <v>0</v>
      </c>
      <c r="BH144" s="101">
        <f t="shared" si="7"/>
        <v>0</v>
      </c>
      <c r="BI144" s="101">
        <f t="shared" si="8"/>
        <v>0</v>
      </c>
      <c r="BJ144" s="8" t="s">
        <v>86</v>
      </c>
      <c r="BK144" s="101">
        <f t="shared" si="9"/>
        <v>0</v>
      </c>
      <c r="BL144" s="8" t="s">
        <v>123</v>
      </c>
      <c r="BM144" s="100" t="s">
        <v>207</v>
      </c>
    </row>
    <row r="145" spans="2:65" s="17" customFormat="1" ht="16.5" customHeight="1">
      <c r="B145" s="18"/>
      <c r="C145" s="102" t="s">
        <v>208</v>
      </c>
      <c r="D145" s="102" t="s">
        <v>125</v>
      </c>
      <c r="E145" s="103" t="s">
        <v>209</v>
      </c>
      <c r="F145" s="104" t="s">
        <v>210</v>
      </c>
      <c r="G145" s="105" t="s">
        <v>160</v>
      </c>
      <c r="H145" s="106">
        <v>30</v>
      </c>
      <c r="I145" s="4"/>
      <c r="J145" s="106">
        <f t="shared" si="0"/>
        <v>0</v>
      </c>
      <c r="K145" s="104" t="s">
        <v>1</v>
      </c>
      <c r="L145" s="107"/>
      <c r="M145" s="108" t="s">
        <v>1</v>
      </c>
      <c r="N145" s="109" t="s">
        <v>43</v>
      </c>
      <c r="P145" s="98">
        <f t="shared" si="1"/>
        <v>0</v>
      </c>
      <c r="Q145" s="98">
        <v>3.8999999999999999E-4</v>
      </c>
      <c r="R145" s="98">
        <f t="shared" si="2"/>
        <v>1.17E-2</v>
      </c>
      <c r="S145" s="98">
        <v>0</v>
      </c>
      <c r="T145" s="99">
        <f t="shared" si="3"/>
        <v>0</v>
      </c>
      <c r="AR145" s="100" t="s">
        <v>137</v>
      </c>
      <c r="AT145" s="100" t="s">
        <v>125</v>
      </c>
      <c r="AU145" s="100" t="s">
        <v>86</v>
      </c>
      <c r="AY145" s="8" t="s">
        <v>117</v>
      </c>
      <c r="BE145" s="101">
        <f t="shared" si="4"/>
        <v>0</v>
      </c>
      <c r="BF145" s="101">
        <f t="shared" si="5"/>
        <v>0</v>
      </c>
      <c r="BG145" s="101">
        <f t="shared" si="6"/>
        <v>0</v>
      </c>
      <c r="BH145" s="101">
        <f t="shared" si="7"/>
        <v>0</v>
      </c>
      <c r="BI145" s="101">
        <f t="shared" si="8"/>
        <v>0</v>
      </c>
      <c r="BJ145" s="8" t="s">
        <v>86</v>
      </c>
      <c r="BK145" s="101">
        <f t="shared" si="9"/>
        <v>0</v>
      </c>
      <c r="BL145" s="8" t="s">
        <v>123</v>
      </c>
      <c r="BM145" s="100" t="s">
        <v>211</v>
      </c>
    </row>
    <row r="146" spans="2:65" s="17" customFormat="1" ht="24.2" customHeight="1">
      <c r="B146" s="18"/>
      <c r="C146" s="91" t="s">
        <v>212</v>
      </c>
      <c r="D146" s="91" t="s">
        <v>118</v>
      </c>
      <c r="E146" s="92" t="s">
        <v>213</v>
      </c>
      <c r="F146" s="93" t="s">
        <v>214</v>
      </c>
      <c r="G146" s="94" t="s">
        <v>121</v>
      </c>
      <c r="H146" s="95">
        <v>1</v>
      </c>
      <c r="I146" s="3"/>
      <c r="J146" s="95">
        <f t="shared" si="0"/>
        <v>0</v>
      </c>
      <c r="K146" s="93" t="s">
        <v>122</v>
      </c>
      <c r="L146" s="18"/>
      <c r="M146" s="96" t="s">
        <v>1</v>
      </c>
      <c r="N146" s="97" t="s">
        <v>43</v>
      </c>
      <c r="P146" s="98">
        <f t="shared" si="1"/>
        <v>0</v>
      </c>
      <c r="Q146" s="98">
        <v>0</v>
      </c>
      <c r="R146" s="98">
        <f t="shared" si="2"/>
        <v>0</v>
      </c>
      <c r="S146" s="98">
        <v>0</v>
      </c>
      <c r="T146" s="99">
        <f t="shared" si="3"/>
        <v>0</v>
      </c>
      <c r="AR146" s="100" t="s">
        <v>123</v>
      </c>
      <c r="AT146" s="100" t="s">
        <v>118</v>
      </c>
      <c r="AU146" s="100" t="s">
        <v>86</v>
      </c>
      <c r="AY146" s="8" t="s">
        <v>117</v>
      </c>
      <c r="BE146" s="101">
        <f t="shared" si="4"/>
        <v>0</v>
      </c>
      <c r="BF146" s="101">
        <f t="shared" si="5"/>
        <v>0</v>
      </c>
      <c r="BG146" s="101">
        <f t="shared" si="6"/>
        <v>0</v>
      </c>
      <c r="BH146" s="101">
        <f t="shared" si="7"/>
        <v>0</v>
      </c>
      <c r="BI146" s="101">
        <f t="shared" si="8"/>
        <v>0</v>
      </c>
      <c r="BJ146" s="8" t="s">
        <v>86</v>
      </c>
      <c r="BK146" s="101">
        <f t="shared" si="9"/>
        <v>0</v>
      </c>
      <c r="BL146" s="8" t="s">
        <v>123</v>
      </c>
      <c r="BM146" s="100" t="s">
        <v>215</v>
      </c>
    </row>
    <row r="147" spans="2:65" s="81" customFormat="1" ht="22.9" customHeight="1">
      <c r="B147" s="82"/>
      <c r="D147" s="83" t="s">
        <v>77</v>
      </c>
      <c r="E147" s="111" t="s">
        <v>216</v>
      </c>
      <c r="F147" s="111" t="s">
        <v>217</v>
      </c>
      <c r="J147" s="112">
        <f>BK147</f>
        <v>0</v>
      </c>
      <c r="L147" s="82"/>
      <c r="M147" s="86"/>
      <c r="P147" s="87">
        <f>SUM(P148:P152)</f>
        <v>0</v>
      </c>
      <c r="R147" s="87">
        <f>SUM(R148:R152)</f>
        <v>1.6000000000000001E-3</v>
      </c>
      <c r="T147" s="88">
        <f>SUM(T148:T152)</f>
        <v>0</v>
      </c>
      <c r="AR147" s="83" t="s">
        <v>86</v>
      </c>
      <c r="AT147" s="89" t="s">
        <v>77</v>
      </c>
      <c r="AU147" s="89" t="s">
        <v>86</v>
      </c>
      <c r="AY147" s="83" t="s">
        <v>117</v>
      </c>
      <c r="BK147" s="90">
        <f>SUM(BK148:BK152)</f>
        <v>0</v>
      </c>
    </row>
    <row r="148" spans="2:65" s="17" customFormat="1" ht="24.2" customHeight="1">
      <c r="B148" s="18"/>
      <c r="C148" s="91" t="s">
        <v>218</v>
      </c>
      <c r="D148" s="91" t="s">
        <v>118</v>
      </c>
      <c r="E148" s="92" t="s">
        <v>219</v>
      </c>
      <c r="F148" s="93" t="s">
        <v>220</v>
      </c>
      <c r="G148" s="94" t="s">
        <v>121</v>
      </c>
      <c r="H148" s="95">
        <v>4</v>
      </c>
      <c r="I148" s="3"/>
      <c r="J148" s="95">
        <f>ROUND(I148*H148,2)</f>
        <v>0</v>
      </c>
      <c r="K148" s="93" t="s">
        <v>122</v>
      </c>
      <c r="L148" s="18"/>
      <c r="M148" s="96" t="s">
        <v>1</v>
      </c>
      <c r="N148" s="97" t="s">
        <v>43</v>
      </c>
      <c r="P148" s="98">
        <f>O148*H148</f>
        <v>0</v>
      </c>
      <c r="Q148" s="98">
        <v>0</v>
      </c>
      <c r="R148" s="98">
        <f>Q148*H148</f>
        <v>0</v>
      </c>
      <c r="S148" s="98">
        <v>0</v>
      </c>
      <c r="T148" s="99">
        <f>S148*H148</f>
        <v>0</v>
      </c>
      <c r="AR148" s="100" t="s">
        <v>123</v>
      </c>
      <c r="AT148" s="100" t="s">
        <v>118</v>
      </c>
      <c r="AU148" s="100" t="s">
        <v>88</v>
      </c>
      <c r="AY148" s="8" t="s">
        <v>117</v>
      </c>
      <c r="BE148" s="101">
        <f>IF(N148="základní",J148,0)</f>
        <v>0</v>
      </c>
      <c r="BF148" s="101">
        <f>IF(N148="snížená",J148,0)</f>
        <v>0</v>
      </c>
      <c r="BG148" s="101">
        <f>IF(N148="zákl. přenesená",J148,0)</f>
        <v>0</v>
      </c>
      <c r="BH148" s="101">
        <f>IF(N148="sníž. přenesená",J148,0)</f>
        <v>0</v>
      </c>
      <c r="BI148" s="101">
        <f>IF(N148="nulová",J148,0)</f>
        <v>0</v>
      </c>
      <c r="BJ148" s="8" t="s">
        <v>86</v>
      </c>
      <c r="BK148" s="101">
        <f>ROUND(I148*H148,2)</f>
        <v>0</v>
      </c>
      <c r="BL148" s="8" t="s">
        <v>123</v>
      </c>
      <c r="BM148" s="100" t="s">
        <v>221</v>
      </c>
    </row>
    <row r="149" spans="2:65" s="17" customFormat="1" ht="24.2" customHeight="1">
      <c r="B149" s="18"/>
      <c r="C149" s="102" t="s">
        <v>222</v>
      </c>
      <c r="D149" s="102" t="s">
        <v>125</v>
      </c>
      <c r="E149" s="103" t="s">
        <v>223</v>
      </c>
      <c r="F149" s="104" t="s">
        <v>224</v>
      </c>
      <c r="G149" s="105" t="s">
        <v>121</v>
      </c>
      <c r="H149" s="106">
        <v>3</v>
      </c>
      <c r="I149" s="4"/>
      <c r="J149" s="106">
        <f>ROUND(I149*H149,2)</f>
        <v>0</v>
      </c>
      <c r="K149" s="104" t="s">
        <v>122</v>
      </c>
      <c r="L149" s="107"/>
      <c r="M149" s="108" t="s">
        <v>1</v>
      </c>
      <c r="N149" s="109" t="s">
        <v>43</v>
      </c>
      <c r="P149" s="98">
        <f>O149*H149</f>
        <v>0</v>
      </c>
      <c r="Q149" s="98">
        <v>4.0000000000000002E-4</v>
      </c>
      <c r="R149" s="98">
        <f>Q149*H149</f>
        <v>1.2000000000000001E-3</v>
      </c>
      <c r="S149" s="98">
        <v>0</v>
      </c>
      <c r="T149" s="99">
        <f>S149*H149</f>
        <v>0</v>
      </c>
      <c r="AR149" s="100" t="s">
        <v>137</v>
      </c>
      <c r="AT149" s="100" t="s">
        <v>125</v>
      </c>
      <c r="AU149" s="100" t="s">
        <v>88</v>
      </c>
      <c r="AY149" s="8" t="s">
        <v>117</v>
      </c>
      <c r="BE149" s="101">
        <f>IF(N149="základní",J149,0)</f>
        <v>0</v>
      </c>
      <c r="BF149" s="101">
        <f>IF(N149="snížená",J149,0)</f>
        <v>0</v>
      </c>
      <c r="BG149" s="101">
        <f>IF(N149="zákl. přenesená",J149,0)</f>
        <v>0</v>
      </c>
      <c r="BH149" s="101">
        <f>IF(N149="sníž. přenesená",J149,0)</f>
        <v>0</v>
      </c>
      <c r="BI149" s="101">
        <f>IF(N149="nulová",J149,0)</f>
        <v>0</v>
      </c>
      <c r="BJ149" s="8" t="s">
        <v>86</v>
      </c>
      <c r="BK149" s="101">
        <f>ROUND(I149*H149,2)</f>
        <v>0</v>
      </c>
      <c r="BL149" s="8" t="s">
        <v>123</v>
      </c>
      <c r="BM149" s="100" t="s">
        <v>225</v>
      </c>
    </row>
    <row r="150" spans="2:65" s="17" customFormat="1" ht="24.2" customHeight="1">
      <c r="B150" s="18"/>
      <c r="C150" s="102" t="s">
        <v>226</v>
      </c>
      <c r="D150" s="102" t="s">
        <v>125</v>
      </c>
      <c r="E150" s="103" t="s">
        <v>227</v>
      </c>
      <c r="F150" s="104" t="s">
        <v>228</v>
      </c>
      <c r="G150" s="105" t="s">
        <v>121</v>
      </c>
      <c r="H150" s="106">
        <v>1</v>
      </c>
      <c r="I150" s="4"/>
      <c r="J150" s="106">
        <f>ROUND(I150*H150,2)</f>
        <v>0</v>
      </c>
      <c r="K150" s="104" t="s">
        <v>122</v>
      </c>
      <c r="L150" s="107"/>
      <c r="M150" s="108" t="s">
        <v>1</v>
      </c>
      <c r="N150" s="109" t="s">
        <v>43</v>
      </c>
      <c r="P150" s="98">
        <f>O150*H150</f>
        <v>0</v>
      </c>
      <c r="Q150" s="98">
        <v>4.0000000000000002E-4</v>
      </c>
      <c r="R150" s="98">
        <f>Q150*H150</f>
        <v>4.0000000000000002E-4</v>
      </c>
      <c r="S150" s="98">
        <v>0</v>
      </c>
      <c r="T150" s="99">
        <f>S150*H150</f>
        <v>0</v>
      </c>
      <c r="AR150" s="100" t="s">
        <v>137</v>
      </c>
      <c r="AT150" s="100" t="s">
        <v>125</v>
      </c>
      <c r="AU150" s="100" t="s">
        <v>88</v>
      </c>
      <c r="AY150" s="8" t="s">
        <v>117</v>
      </c>
      <c r="BE150" s="101">
        <f>IF(N150="základní",J150,0)</f>
        <v>0</v>
      </c>
      <c r="BF150" s="101">
        <f>IF(N150="snížená",J150,0)</f>
        <v>0</v>
      </c>
      <c r="BG150" s="101">
        <f>IF(N150="zákl. přenesená",J150,0)</f>
        <v>0</v>
      </c>
      <c r="BH150" s="101">
        <f>IF(N150="sníž. přenesená",J150,0)</f>
        <v>0</v>
      </c>
      <c r="BI150" s="101">
        <f>IF(N150="nulová",J150,0)</f>
        <v>0</v>
      </c>
      <c r="BJ150" s="8" t="s">
        <v>86</v>
      </c>
      <c r="BK150" s="101">
        <f>ROUND(I150*H150,2)</f>
        <v>0</v>
      </c>
      <c r="BL150" s="8" t="s">
        <v>123</v>
      </c>
      <c r="BM150" s="100" t="s">
        <v>229</v>
      </c>
    </row>
    <row r="151" spans="2:65" s="17" customFormat="1" ht="16.5" customHeight="1">
      <c r="B151" s="18"/>
      <c r="C151" s="102" t="s">
        <v>230</v>
      </c>
      <c r="D151" s="102" t="s">
        <v>125</v>
      </c>
      <c r="E151" s="103" t="s">
        <v>231</v>
      </c>
      <c r="F151" s="104" t="s">
        <v>232</v>
      </c>
      <c r="G151" s="105" t="s">
        <v>233</v>
      </c>
      <c r="H151" s="106">
        <v>1</v>
      </c>
      <c r="I151" s="4"/>
      <c r="J151" s="106">
        <f>ROUND(I151*H151,2)</f>
        <v>0</v>
      </c>
      <c r="K151" s="104" t="s">
        <v>1</v>
      </c>
      <c r="L151" s="107"/>
      <c r="M151" s="108" t="s">
        <v>1</v>
      </c>
      <c r="N151" s="109" t="s">
        <v>43</v>
      </c>
      <c r="P151" s="98">
        <f>O151*H151</f>
        <v>0</v>
      </c>
      <c r="Q151" s="98">
        <v>0</v>
      </c>
      <c r="R151" s="98">
        <f>Q151*H151</f>
        <v>0</v>
      </c>
      <c r="S151" s="98">
        <v>0</v>
      </c>
      <c r="T151" s="99">
        <f>S151*H151</f>
        <v>0</v>
      </c>
      <c r="AR151" s="100" t="s">
        <v>137</v>
      </c>
      <c r="AT151" s="100" t="s">
        <v>125</v>
      </c>
      <c r="AU151" s="100" t="s">
        <v>88</v>
      </c>
      <c r="AY151" s="8" t="s">
        <v>117</v>
      </c>
      <c r="BE151" s="101">
        <f>IF(N151="základní",J151,0)</f>
        <v>0</v>
      </c>
      <c r="BF151" s="101">
        <f>IF(N151="snížená",J151,0)</f>
        <v>0</v>
      </c>
      <c r="BG151" s="101">
        <f>IF(N151="zákl. přenesená",J151,0)</f>
        <v>0</v>
      </c>
      <c r="BH151" s="101">
        <f>IF(N151="sníž. přenesená",J151,0)</f>
        <v>0</v>
      </c>
      <c r="BI151" s="101">
        <f>IF(N151="nulová",J151,0)</f>
        <v>0</v>
      </c>
      <c r="BJ151" s="8" t="s">
        <v>86</v>
      </c>
      <c r="BK151" s="101">
        <f>ROUND(I151*H151,2)</f>
        <v>0</v>
      </c>
      <c r="BL151" s="8" t="s">
        <v>123</v>
      </c>
      <c r="BM151" s="100" t="s">
        <v>234</v>
      </c>
    </row>
    <row r="152" spans="2:65" s="17" customFormat="1" ht="16.5" customHeight="1">
      <c r="B152" s="18"/>
      <c r="C152" s="91" t="s">
        <v>235</v>
      </c>
      <c r="D152" s="91" t="s">
        <v>118</v>
      </c>
      <c r="E152" s="92" t="s">
        <v>236</v>
      </c>
      <c r="F152" s="93" t="s">
        <v>237</v>
      </c>
      <c r="G152" s="94" t="s">
        <v>233</v>
      </c>
      <c r="H152" s="95">
        <v>1</v>
      </c>
      <c r="I152" s="3"/>
      <c r="J152" s="95">
        <f>ROUND(I152*H152,2)</f>
        <v>0</v>
      </c>
      <c r="K152" s="93" t="s">
        <v>1</v>
      </c>
      <c r="L152" s="18"/>
      <c r="M152" s="96" t="s">
        <v>1</v>
      </c>
      <c r="N152" s="97" t="s">
        <v>43</v>
      </c>
      <c r="P152" s="98">
        <f>O152*H152</f>
        <v>0</v>
      </c>
      <c r="Q152" s="98">
        <v>0</v>
      </c>
      <c r="R152" s="98">
        <f>Q152*H152</f>
        <v>0</v>
      </c>
      <c r="S152" s="98">
        <v>0</v>
      </c>
      <c r="T152" s="99">
        <f>S152*H152</f>
        <v>0</v>
      </c>
      <c r="AR152" s="100" t="s">
        <v>123</v>
      </c>
      <c r="AT152" s="100" t="s">
        <v>118</v>
      </c>
      <c r="AU152" s="100" t="s">
        <v>88</v>
      </c>
      <c r="AY152" s="8" t="s">
        <v>117</v>
      </c>
      <c r="BE152" s="101">
        <f>IF(N152="základní",J152,0)</f>
        <v>0</v>
      </c>
      <c r="BF152" s="101">
        <f>IF(N152="snížená",J152,0)</f>
        <v>0</v>
      </c>
      <c r="BG152" s="101">
        <f>IF(N152="zákl. přenesená",J152,0)</f>
        <v>0</v>
      </c>
      <c r="BH152" s="101">
        <f>IF(N152="sníž. přenesená",J152,0)</f>
        <v>0</v>
      </c>
      <c r="BI152" s="101">
        <f>IF(N152="nulová",J152,0)</f>
        <v>0</v>
      </c>
      <c r="BJ152" s="8" t="s">
        <v>86</v>
      </c>
      <c r="BK152" s="101">
        <f>ROUND(I152*H152,2)</f>
        <v>0</v>
      </c>
      <c r="BL152" s="8" t="s">
        <v>123</v>
      </c>
      <c r="BM152" s="100" t="s">
        <v>238</v>
      </c>
    </row>
    <row r="153" spans="2:65" s="81" customFormat="1" ht="22.9" customHeight="1">
      <c r="B153" s="82"/>
      <c r="D153" s="83" t="s">
        <v>77</v>
      </c>
      <c r="E153" s="111" t="s">
        <v>239</v>
      </c>
      <c r="F153" s="111" t="s">
        <v>240</v>
      </c>
      <c r="J153" s="112">
        <f>BK153</f>
        <v>0</v>
      </c>
      <c r="L153" s="82"/>
      <c r="M153" s="86"/>
      <c r="P153" s="87">
        <f>SUM(P154:P158)</f>
        <v>0</v>
      </c>
      <c r="R153" s="87">
        <f>SUM(R154:R158)</f>
        <v>1.2000000000000001E-3</v>
      </c>
      <c r="T153" s="88">
        <f>SUM(T154:T158)</f>
        <v>0</v>
      </c>
      <c r="AR153" s="83" t="s">
        <v>86</v>
      </c>
      <c r="AT153" s="89" t="s">
        <v>77</v>
      </c>
      <c r="AU153" s="89" t="s">
        <v>86</v>
      </c>
      <c r="AY153" s="83" t="s">
        <v>117</v>
      </c>
      <c r="BK153" s="90">
        <f>SUM(BK154:BK158)</f>
        <v>0</v>
      </c>
    </row>
    <row r="154" spans="2:65" s="17" customFormat="1" ht="24.2" customHeight="1">
      <c r="B154" s="18"/>
      <c r="C154" s="91" t="s">
        <v>241</v>
      </c>
      <c r="D154" s="91" t="s">
        <v>118</v>
      </c>
      <c r="E154" s="92" t="s">
        <v>219</v>
      </c>
      <c r="F154" s="93" t="s">
        <v>220</v>
      </c>
      <c r="G154" s="94" t="s">
        <v>121</v>
      </c>
      <c r="H154" s="95">
        <v>3</v>
      </c>
      <c r="I154" s="3"/>
      <c r="J154" s="95">
        <f>ROUND(I154*H154,2)</f>
        <v>0</v>
      </c>
      <c r="K154" s="93" t="s">
        <v>122</v>
      </c>
      <c r="L154" s="18"/>
      <c r="M154" s="96" t="s">
        <v>1</v>
      </c>
      <c r="N154" s="97" t="s">
        <v>43</v>
      </c>
      <c r="P154" s="98">
        <f>O154*H154</f>
        <v>0</v>
      </c>
      <c r="Q154" s="98">
        <v>0</v>
      </c>
      <c r="R154" s="98">
        <f>Q154*H154</f>
        <v>0</v>
      </c>
      <c r="S154" s="98">
        <v>0</v>
      </c>
      <c r="T154" s="99">
        <f>S154*H154</f>
        <v>0</v>
      </c>
      <c r="AR154" s="100" t="s">
        <v>123</v>
      </c>
      <c r="AT154" s="100" t="s">
        <v>118</v>
      </c>
      <c r="AU154" s="100" t="s">
        <v>88</v>
      </c>
      <c r="AY154" s="8" t="s">
        <v>117</v>
      </c>
      <c r="BE154" s="101">
        <f>IF(N154="základní",J154,0)</f>
        <v>0</v>
      </c>
      <c r="BF154" s="101">
        <f>IF(N154="snížená",J154,0)</f>
        <v>0</v>
      </c>
      <c r="BG154" s="101">
        <f>IF(N154="zákl. přenesená",J154,0)</f>
        <v>0</v>
      </c>
      <c r="BH154" s="101">
        <f>IF(N154="sníž. přenesená",J154,0)</f>
        <v>0</v>
      </c>
      <c r="BI154" s="101">
        <f>IF(N154="nulová",J154,0)</f>
        <v>0</v>
      </c>
      <c r="BJ154" s="8" t="s">
        <v>86</v>
      </c>
      <c r="BK154" s="101">
        <f>ROUND(I154*H154,2)</f>
        <v>0</v>
      </c>
      <c r="BL154" s="8" t="s">
        <v>123</v>
      </c>
      <c r="BM154" s="100" t="s">
        <v>242</v>
      </c>
    </row>
    <row r="155" spans="2:65" s="17" customFormat="1" ht="24.2" customHeight="1">
      <c r="B155" s="18"/>
      <c r="C155" s="102" t="s">
        <v>243</v>
      </c>
      <c r="D155" s="102" t="s">
        <v>125</v>
      </c>
      <c r="E155" s="103" t="s">
        <v>223</v>
      </c>
      <c r="F155" s="104" t="s">
        <v>224</v>
      </c>
      <c r="G155" s="105" t="s">
        <v>121</v>
      </c>
      <c r="H155" s="106">
        <v>2</v>
      </c>
      <c r="I155" s="4"/>
      <c r="J155" s="106">
        <f>ROUND(I155*H155,2)</f>
        <v>0</v>
      </c>
      <c r="K155" s="104" t="s">
        <v>122</v>
      </c>
      <c r="L155" s="107"/>
      <c r="M155" s="108" t="s">
        <v>1</v>
      </c>
      <c r="N155" s="109" t="s">
        <v>43</v>
      </c>
      <c r="P155" s="98">
        <f>O155*H155</f>
        <v>0</v>
      </c>
      <c r="Q155" s="98">
        <v>4.0000000000000002E-4</v>
      </c>
      <c r="R155" s="98">
        <f>Q155*H155</f>
        <v>8.0000000000000004E-4</v>
      </c>
      <c r="S155" s="98">
        <v>0</v>
      </c>
      <c r="T155" s="99">
        <f>S155*H155</f>
        <v>0</v>
      </c>
      <c r="AR155" s="100" t="s">
        <v>137</v>
      </c>
      <c r="AT155" s="100" t="s">
        <v>125</v>
      </c>
      <c r="AU155" s="100" t="s">
        <v>88</v>
      </c>
      <c r="AY155" s="8" t="s">
        <v>117</v>
      </c>
      <c r="BE155" s="101">
        <f>IF(N155="základní",J155,0)</f>
        <v>0</v>
      </c>
      <c r="BF155" s="101">
        <f>IF(N155="snížená",J155,0)</f>
        <v>0</v>
      </c>
      <c r="BG155" s="101">
        <f>IF(N155="zákl. přenesená",J155,0)</f>
        <v>0</v>
      </c>
      <c r="BH155" s="101">
        <f>IF(N155="sníž. přenesená",J155,0)</f>
        <v>0</v>
      </c>
      <c r="BI155" s="101">
        <f>IF(N155="nulová",J155,0)</f>
        <v>0</v>
      </c>
      <c r="BJ155" s="8" t="s">
        <v>86</v>
      </c>
      <c r="BK155" s="101">
        <f>ROUND(I155*H155,2)</f>
        <v>0</v>
      </c>
      <c r="BL155" s="8" t="s">
        <v>123</v>
      </c>
      <c r="BM155" s="100" t="s">
        <v>244</v>
      </c>
    </row>
    <row r="156" spans="2:65" s="17" customFormat="1" ht="24.2" customHeight="1">
      <c r="B156" s="18"/>
      <c r="C156" s="102" t="s">
        <v>245</v>
      </c>
      <c r="D156" s="102" t="s">
        <v>125</v>
      </c>
      <c r="E156" s="103" t="s">
        <v>227</v>
      </c>
      <c r="F156" s="104" t="s">
        <v>228</v>
      </c>
      <c r="G156" s="105" t="s">
        <v>121</v>
      </c>
      <c r="H156" s="106">
        <v>1</v>
      </c>
      <c r="I156" s="4"/>
      <c r="J156" s="106">
        <f>ROUND(I156*H156,2)</f>
        <v>0</v>
      </c>
      <c r="K156" s="104" t="s">
        <v>122</v>
      </c>
      <c r="L156" s="107"/>
      <c r="M156" s="108" t="s">
        <v>1</v>
      </c>
      <c r="N156" s="109" t="s">
        <v>43</v>
      </c>
      <c r="P156" s="98">
        <f>O156*H156</f>
        <v>0</v>
      </c>
      <c r="Q156" s="98">
        <v>4.0000000000000002E-4</v>
      </c>
      <c r="R156" s="98">
        <f>Q156*H156</f>
        <v>4.0000000000000002E-4</v>
      </c>
      <c r="S156" s="98">
        <v>0</v>
      </c>
      <c r="T156" s="99">
        <f>S156*H156</f>
        <v>0</v>
      </c>
      <c r="AR156" s="100" t="s">
        <v>137</v>
      </c>
      <c r="AT156" s="100" t="s">
        <v>125</v>
      </c>
      <c r="AU156" s="100" t="s">
        <v>88</v>
      </c>
      <c r="AY156" s="8" t="s">
        <v>117</v>
      </c>
      <c r="BE156" s="101">
        <f>IF(N156="základní",J156,0)</f>
        <v>0</v>
      </c>
      <c r="BF156" s="101">
        <f>IF(N156="snížená",J156,0)</f>
        <v>0</v>
      </c>
      <c r="BG156" s="101">
        <f>IF(N156="zákl. přenesená",J156,0)</f>
        <v>0</v>
      </c>
      <c r="BH156" s="101">
        <f>IF(N156="sníž. přenesená",J156,0)</f>
        <v>0</v>
      </c>
      <c r="BI156" s="101">
        <f>IF(N156="nulová",J156,0)</f>
        <v>0</v>
      </c>
      <c r="BJ156" s="8" t="s">
        <v>86</v>
      </c>
      <c r="BK156" s="101">
        <f>ROUND(I156*H156,2)</f>
        <v>0</v>
      </c>
      <c r="BL156" s="8" t="s">
        <v>123</v>
      </c>
      <c r="BM156" s="100" t="s">
        <v>246</v>
      </c>
    </row>
    <row r="157" spans="2:65" s="17" customFormat="1" ht="16.5" customHeight="1">
      <c r="B157" s="18"/>
      <c r="C157" s="102" t="s">
        <v>247</v>
      </c>
      <c r="D157" s="102" t="s">
        <v>125</v>
      </c>
      <c r="E157" s="103" t="s">
        <v>248</v>
      </c>
      <c r="F157" s="104" t="s">
        <v>232</v>
      </c>
      <c r="G157" s="105" t="s">
        <v>233</v>
      </c>
      <c r="H157" s="106">
        <v>1</v>
      </c>
      <c r="I157" s="4"/>
      <c r="J157" s="106">
        <f>ROUND(I157*H157,2)</f>
        <v>0</v>
      </c>
      <c r="K157" s="104" t="s">
        <v>1</v>
      </c>
      <c r="L157" s="107"/>
      <c r="M157" s="108" t="s">
        <v>1</v>
      </c>
      <c r="N157" s="109" t="s">
        <v>43</v>
      </c>
      <c r="P157" s="98">
        <f>O157*H157</f>
        <v>0</v>
      </c>
      <c r="Q157" s="98">
        <v>0</v>
      </c>
      <c r="R157" s="98">
        <f>Q157*H157</f>
        <v>0</v>
      </c>
      <c r="S157" s="98">
        <v>0</v>
      </c>
      <c r="T157" s="99">
        <f>S157*H157</f>
        <v>0</v>
      </c>
      <c r="AR157" s="100" t="s">
        <v>137</v>
      </c>
      <c r="AT157" s="100" t="s">
        <v>125</v>
      </c>
      <c r="AU157" s="100" t="s">
        <v>88</v>
      </c>
      <c r="AY157" s="8" t="s">
        <v>117</v>
      </c>
      <c r="BE157" s="101">
        <f>IF(N157="základní",J157,0)</f>
        <v>0</v>
      </c>
      <c r="BF157" s="101">
        <f>IF(N157="snížená",J157,0)</f>
        <v>0</v>
      </c>
      <c r="BG157" s="101">
        <f>IF(N157="zákl. přenesená",J157,0)</f>
        <v>0</v>
      </c>
      <c r="BH157" s="101">
        <f>IF(N157="sníž. přenesená",J157,0)</f>
        <v>0</v>
      </c>
      <c r="BI157" s="101">
        <f>IF(N157="nulová",J157,0)</f>
        <v>0</v>
      </c>
      <c r="BJ157" s="8" t="s">
        <v>86</v>
      </c>
      <c r="BK157" s="101">
        <f>ROUND(I157*H157,2)</f>
        <v>0</v>
      </c>
      <c r="BL157" s="8" t="s">
        <v>123</v>
      </c>
      <c r="BM157" s="100" t="s">
        <v>249</v>
      </c>
    </row>
    <row r="158" spans="2:65" s="17" customFormat="1" ht="16.5" customHeight="1">
      <c r="B158" s="18"/>
      <c r="C158" s="91" t="s">
        <v>250</v>
      </c>
      <c r="D158" s="91" t="s">
        <v>118</v>
      </c>
      <c r="E158" s="92" t="s">
        <v>251</v>
      </c>
      <c r="F158" s="93" t="s">
        <v>237</v>
      </c>
      <c r="G158" s="94" t="s">
        <v>233</v>
      </c>
      <c r="H158" s="95">
        <v>1</v>
      </c>
      <c r="I158" s="3"/>
      <c r="J158" s="95">
        <f>ROUND(I158*H158,2)</f>
        <v>0</v>
      </c>
      <c r="K158" s="93" t="s">
        <v>1</v>
      </c>
      <c r="L158" s="18"/>
      <c r="M158" s="96" t="s">
        <v>1</v>
      </c>
      <c r="N158" s="97" t="s">
        <v>43</v>
      </c>
      <c r="P158" s="98">
        <f>O158*H158</f>
        <v>0</v>
      </c>
      <c r="Q158" s="98">
        <v>0</v>
      </c>
      <c r="R158" s="98">
        <f>Q158*H158</f>
        <v>0</v>
      </c>
      <c r="S158" s="98">
        <v>0</v>
      </c>
      <c r="T158" s="99">
        <f>S158*H158</f>
        <v>0</v>
      </c>
      <c r="AR158" s="100" t="s">
        <v>123</v>
      </c>
      <c r="AT158" s="100" t="s">
        <v>118</v>
      </c>
      <c r="AU158" s="100" t="s">
        <v>88</v>
      </c>
      <c r="AY158" s="8" t="s">
        <v>117</v>
      </c>
      <c r="BE158" s="101">
        <f>IF(N158="základní",J158,0)</f>
        <v>0</v>
      </c>
      <c r="BF158" s="101">
        <f>IF(N158="snížená",J158,0)</f>
        <v>0</v>
      </c>
      <c r="BG158" s="101">
        <f>IF(N158="zákl. přenesená",J158,0)</f>
        <v>0</v>
      </c>
      <c r="BH158" s="101">
        <f>IF(N158="sníž. přenesená",J158,0)</f>
        <v>0</v>
      </c>
      <c r="BI158" s="101">
        <f>IF(N158="nulová",J158,0)</f>
        <v>0</v>
      </c>
      <c r="BJ158" s="8" t="s">
        <v>86</v>
      </c>
      <c r="BK158" s="101">
        <f>ROUND(I158*H158,2)</f>
        <v>0</v>
      </c>
      <c r="BL158" s="8" t="s">
        <v>123</v>
      </c>
      <c r="BM158" s="100" t="s">
        <v>252</v>
      </c>
    </row>
    <row r="159" spans="2:65" s="81" customFormat="1" ht="25.9" customHeight="1">
      <c r="B159" s="82"/>
      <c r="D159" s="83" t="s">
        <v>77</v>
      </c>
      <c r="E159" s="84" t="s">
        <v>253</v>
      </c>
      <c r="F159" s="84" t="s">
        <v>254</v>
      </c>
      <c r="J159" s="85">
        <f>BK159</f>
        <v>0</v>
      </c>
      <c r="L159" s="82"/>
      <c r="M159" s="86"/>
      <c r="P159" s="87">
        <f>SUM(P160:P164)</f>
        <v>0</v>
      </c>
      <c r="R159" s="87">
        <f>SUM(R160:R164)</f>
        <v>1.8374999999999999E-2</v>
      </c>
      <c r="T159" s="88">
        <f>SUM(T160:T164)</f>
        <v>0.33094999999999997</v>
      </c>
      <c r="AR159" s="83" t="s">
        <v>130</v>
      </c>
      <c r="AT159" s="89" t="s">
        <v>77</v>
      </c>
      <c r="AU159" s="89" t="s">
        <v>78</v>
      </c>
      <c r="AY159" s="83" t="s">
        <v>117</v>
      </c>
      <c r="BK159" s="90">
        <f>SUM(BK160:BK164)</f>
        <v>0</v>
      </c>
    </row>
    <row r="160" spans="2:65" s="17" customFormat="1" ht="24.2" customHeight="1">
      <c r="B160" s="18"/>
      <c r="C160" s="91" t="s">
        <v>255</v>
      </c>
      <c r="D160" s="91" t="s">
        <v>118</v>
      </c>
      <c r="E160" s="92" t="s">
        <v>256</v>
      </c>
      <c r="F160" s="93" t="s">
        <v>257</v>
      </c>
      <c r="G160" s="94" t="s">
        <v>121</v>
      </c>
      <c r="H160" s="95">
        <v>19</v>
      </c>
      <c r="I160" s="3"/>
      <c r="J160" s="95">
        <f>ROUND(I160*H160,2)</f>
        <v>0</v>
      </c>
      <c r="K160" s="93" t="s">
        <v>122</v>
      </c>
      <c r="L160" s="18"/>
      <c r="M160" s="96" t="s">
        <v>1</v>
      </c>
      <c r="N160" s="97" t="s">
        <v>43</v>
      </c>
      <c r="P160" s="98">
        <f>O160*H160</f>
        <v>0</v>
      </c>
      <c r="Q160" s="98">
        <v>0</v>
      </c>
      <c r="R160" s="98">
        <f>Q160*H160</f>
        <v>0</v>
      </c>
      <c r="S160" s="98">
        <v>5.0000000000000002E-5</v>
      </c>
      <c r="T160" s="99">
        <f>S160*H160</f>
        <v>9.5E-4</v>
      </c>
      <c r="AR160" s="100" t="s">
        <v>123</v>
      </c>
      <c r="AT160" s="100" t="s">
        <v>118</v>
      </c>
      <c r="AU160" s="100" t="s">
        <v>86</v>
      </c>
      <c r="AY160" s="8" t="s">
        <v>117</v>
      </c>
      <c r="BE160" s="101">
        <f>IF(N160="základní",J160,0)</f>
        <v>0</v>
      </c>
      <c r="BF160" s="101">
        <f>IF(N160="snížená",J160,0)</f>
        <v>0</v>
      </c>
      <c r="BG160" s="101">
        <f>IF(N160="zákl. přenesená",J160,0)</f>
        <v>0</v>
      </c>
      <c r="BH160" s="101">
        <f>IF(N160="sníž. přenesená",J160,0)</f>
        <v>0</v>
      </c>
      <c r="BI160" s="101">
        <f>IF(N160="nulová",J160,0)</f>
        <v>0</v>
      </c>
      <c r="BJ160" s="8" t="s">
        <v>86</v>
      </c>
      <c r="BK160" s="101">
        <f>ROUND(I160*H160,2)</f>
        <v>0</v>
      </c>
      <c r="BL160" s="8" t="s">
        <v>123</v>
      </c>
      <c r="BM160" s="100" t="s">
        <v>258</v>
      </c>
    </row>
    <row r="161" spans="2:65" s="17" customFormat="1" ht="24.2" customHeight="1">
      <c r="B161" s="18"/>
      <c r="C161" s="91" t="s">
        <v>259</v>
      </c>
      <c r="D161" s="91" t="s">
        <v>118</v>
      </c>
      <c r="E161" s="92" t="s">
        <v>260</v>
      </c>
      <c r="F161" s="93" t="s">
        <v>261</v>
      </c>
      <c r="G161" s="94" t="s">
        <v>160</v>
      </c>
      <c r="H161" s="95">
        <v>105</v>
      </c>
      <c r="I161" s="3"/>
      <c r="J161" s="95">
        <f>ROUND(I161*H161,2)</f>
        <v>0</v>
      </c>
      <c r="K161" s="93" t="s">
        <v>122</v>
      </c>
      <c r="L161" s="18"/>
      <c r="M161" s="96" t="s">
        <v>1</v>
      </c>
      <c r="N161" s="97" t="s">
        <v>43</v>
      </c>
      <c r="P161" s="98">
        <f>O161*H161</f>
        <v>0</v>
      </c>
      <c r="Q161" s="98">
        <v>0</v>
      </c>
      <c r="R161" s="98">
        <f>Q161*H161</f>
        <v>0</v>
      </c>
      <c r="S161" s="98">
        <v>2E-3</v>
      </c>
      <c r="T161" s="99">
        <f>S161*H161</f>
        <v>0.21</v>
      </c>
      <c r="AR161" s="100" t="s">
        <v>123</v>
      </c>
      <c r="AT161" s="100" t="s">
        <v>118</v>
      </c>
      <c r="AU161" s="100" t="s">
        <v>86</v>
      </c>
      <c r="AY161" s="8" t="s">
        <v>117</v>
      </c>
      <c r="BE161" s="101">
        <f>IF(N161="základní",J161,0)</f>
        <v>0</v>
      </c>
      <c r="BF161" s="101">
        <f>IF(N161="snížená",J161,0)</f>
        <v>0</v>
      </c>
      <c r="BG161" s="101">
        <f>IF(N161="zákl. přenesená",J161,0)</f>
        <v>0</v>
      </c>
      <c r="BH161" s="101">
        <f>IF(N161="sníž. přenesená",J161,0)</f>
        <v>0</v>
      </c>
      <c r="BI161" s="101">
        <f>IF(N161="nulová",J161,0)</f>
        <v>0</v>
      </c>
      <c r="BJ161" s="8" t="s">
        <v>86</v>
      </c>
      <c r="BK161" s="101">
        <f>ROUND(I161*H161,2)</f>
        <v>0</v>
      </c>
      <c r="BL161" s="8" t="s">
        <v>123</v>
      </c>
      <c r="BM161" s="100" t="s">
        <v>262</v>
      </c>
    </row>
    <row r="162" spans="2:65" s="17" customFormat="1" ht="24.2" customHeight="1">
      <c r="B162" s="18"/>
      <c r="C162" s="91" t="s">
        <v>263</v>
      </c>
      <c r="D162" s="91" t="s">
        <v>118</v>
      </c>
      <c r="E162" s="92" t="s">
        <v>264</v>
      </c>
      <c r="F162" s="93" t="s">
        <v>265</v>
      </c>
      <c r="G162" s="94" t="s">
        <v>160</v>
      </c>
      <c r="H162" s="95">
        <v>105</v>
      </c>
      <c r="I162" s="3"/>
      <c r="J162" s="95">
        <f>ROUND(I162*H162,2)</f>
        <v>0</v>
      </c>
      <c r="K162" s="93" t="s">
        <v>122</v>
      </c>
      <c r="L162" s="18"/>
      <c r="M162" s="96" t="s">
        <v>1</v>
      </c>
      <c r="N162" s="97" t="s">
        <v>43</v>
      </c>
      <c r="P162" s="98">
        <f>O162*H162</f>
        <v>0</v>
      </c>
      <c r="Q162" s="98">
        <v>1.4999999999999999E-4</v>
      </c>
      <c r="R162" s="98">
        <f>Q162*H162</f>
        <v>1.575E-2</v>
      </c>
      <c r="S162" s="98">
        <v>0</v>
      </c>
      <c r="T162" s="99">
        <f>S162*H162</f>
        <v>0</v>
      </c>
      <c r="AR162" s="100" t="s">
        <v>123</v>
      </c>
      <c r="AT162" s="100" t="s">
        <v>118</v>
      </c>
      <c r="AU162" s="100" t="s">
        <v>86</v>
      </c>
      <c r="AY162" s="8" t="s">
        <v>117</v>
      </c>
      <c r="BE162" s="101">
        <f>IF(N162="základní",J162,0)</f>
        <v>0</v>
      </c>
      <c r="BF162" s="101">
        <f>IF(N162="snížená",J162,0)</f>
        <v>0</v>
      </c>
      <c r="BG162" s="101">
        <f>IF(N162="zákl. přenesená",J162,0)</f>
        <v>0</v>
      </c>
      <c r="BH162" s="101">
        <f>IF(N162="sníž. přenesená",J162,0)</f>
        <v>0</v>
      </c>
      <c r="BI162" s="101">
        <f>IF(N162="nulová",J162,0)</f>
        <v>0</v>
      </c>
      <c r="BJ162" s="8" t="s">
        <v>86</v>
      </c>
      <c r="BK162" s="101">
        <f>ROUND(I162*H162,2)</f>
        <v>0</v>
      </c>
      <c r="BL162" s="8" t="s">
        <v>123</v>
      </c>
      <c r="BM162" s="100" t="s">
        <v>266</v>
      </c>
    </row>
    <row r="163" spans="2:65" s="17" customFormat="1" ht="24.2" customHeight="1">
      <c r="B163" s="18"/>
      <c r="C163" s="91" t="s">
        <v>267</v>
      </c>
      <c r="D163" s="91" t="s">
        <v>118</v>
      </c>
      <c r="E163" s="92" t="s">
        <v>268</v>
      </c>
      <c r="F163" s="93" t="s">
        <v>269</v>
      </c>
      <c r="G163" s="94" t="s">
        <v>270</v>
      </c>
      <c r="H163" s="95">
        <v>10.5</v>
      </c>
      <c r="I163" s="3"/>
      <c r="J163" s="95">
        <f>ROUND(I163*H163,2)</f>
        <v>0</v>
      </c>
      <c r="K163" s="93" t="s">
        <v>122</v>
      </c>
      <c r="L163" s="18"/>
      <c r="M163" s="96" t="s">
        <v>1</v>
      </c>
      <c r="N163" s="97" t="s">
        <v>43</v>
      </c>
      <c r="P163" s="98">
        <f>O163*H163</f>
        <v>0</v>
      </c>
      <c r="Q163" s="98">
        <v>2.5000000000000001E-4</v>
      </c>
      <c r="R163" s="98">
        <f>Q163*H163</f>
        <v>2.6250000000000002E-3</v>
      </c>
      <c r="S163" s="98">
        <v>0</v>
      </c>
      <c r="T163" s="99">
        <f>S163*H163</f>
        <v>0</v>
      </c>
      <c r="AR163" s="100" t="s">
        <v>123</v>
      </c>
      <c r="AT163" s="100" t="s">
        <v>118</v>
      </c>
      <c r="AU163" s="100" t="s">
        <v>86</v>
      </c>
      <c r="AY163" s="8" t="s">
        <v>117</v>
      </c>
      <c r="BE163" s="101">
        <f>IF(N163="základní",J163,0)</f>
        <v>0</v>
      </c>
      <c r="BF163" s="101">
        <f>IF(N163="snížená",J163,0)</f>
        <v>0</v>
      </c>
      <c r="BG163" s="101">
        <f>IF(N163="zákl. přenesená",J163,0)</f>
        <v>0</v>
      </c>
      <c r="BH163" s="101">
        <f>IF(N163="sníž. přenesená",J163,0)</f>
        <v>0</v>
      </c>
      <c r="BI163" s="101">
        <f>IF(N163="nulová",J163,0)</f>
        <v>0</v>
      </c>
      <c r="BJ163" s="8" t="s">
        <v>86</v>
      </c>
      <c r="BK163" s="101">
        <f>ROUND(I163*H163,2)</f>
        <v>0</v>
      </c>
      <c r="BL163" s="8" t="s">
        <v>123</v>
      </c>
      <c r="BM163" s="100" t="s">
        <v>271</v>
      </c>
    </row>
    <row r="164" spans="2:65" s="17" customFormat="1" ht="33" customHeight="1">
      <c r="B164" s="18"/>
      <c r="C164" s="91" t="s">
        <v>272</v>
      </c>
      <c r="D164" s="91" t="s">
        <v>118</v>
      </c>
      <c r="E164" s="92" t="s">
        <v>273</v>
      </c>
      <c r="F164" s="93" t="s">
        <v>274</v>
      </c>
      <c r="G164" s="94" t="s">
        <v>121</v>
      </c>
      <c r="H164" s="95">
        <v>10</v>
      </c>
      <c r="I164" s="3"/>
      <c r="J164" s="95">
        <f>ROUND(I164*H164,2)</f>
        <v>0</v>
      </c>
      <c r="K164" s="93" t="s">
        <v>122</v>
      </c>
      <c r="L164" s="18"/>
      <c r="M164" s="96" t="s">
        <v>1</v>
      </c>
      <c r="N164" s="97" t="s">
        <v>43</v>
      </c>
      <c r="P164" s="98">
        <f>O164*H164</f>
        <v>0</v>
      </c>
      <c r="Q164" s="98">
        <v>0</v>
      </c>
      <c r="R164" s="98">
        <f>Q164*H164</f>
        <v>0</v>
      </c>
      <c r="S164" s="98">
        <v>1.2E-2</v>
      </c>
      <c r="T164" s="99">
        <f>S164*H164</f>
        <v>0.12</v>
      </c>
      <c r="AR164" s="100" t="s">
        <v>123</v>
      </c>
      <c r="AT164" s="100" t="s">
        <v>118</v>
      </c>
      <c r="AU164" s="100" t="s">
        <v>86</v>
      </c>
      <c r="AY164" s="8" t="s">
        <v>117</v>
      </c>
      <c r="BE164" s="101">
        <f>IF(N164="základní",J164,0)</f>
        <v>0</v>
      </c>
      <c r="BF164" s="101">
        <f>IF(N164="snížená",J164,0)</f>
        <v>0</v>
      </c>
      <c r="BG164" s="101">
        <f>IF(N164="zákl. přenesená",J164,0)</f>
        <v>0</v>
      </c>
      <c r="BH164" s="101">
        <f>IF(N164="sníž. přenesená",J164,0)</f>
        <v>0</v>
      </c>
      <c r="BI164" s="101">
        <f>IF(N164="nulová",J164,0)</f>
        <v>0</v>
      </c>
      <c r="BJ164" s="8" t="s">
        <v>86</v>
      </c>
      <c r="BK164" s="101">
        <f>ROUND(I164*H164,2)</f>
        <v>0</v>
      </c>
      <c r="BL164" s="8" t="s">
        <v>123</v>
      </c>
      <c r="BM164" s="100" t="s">
        <v>275</v>
      </c>
    </row>
    <row r="165" spans="2:65" s="81" customFormat="1" ht="25.9" customHeight="1">
      <c r="B165" s="82"/>
      <c r="D165" s="83" t="s">
        <v>77</v>
      </c>
      <c r="E165" s="84" t="s">
        <v>276</v>
      </c>
      <c r="F165" s="84" t="s">
        <v>277</v>
      </c>
      <c r="J165" s="85">
        <f>BK165</f>
        <v>0</v>
      </c>
      <c r="L165" s="82"/>
      <c r="M165" s="86"/>
      <c r="P165" s="87">
        <f>SUM(P166:P173)</f>
        <v>0</v>
      </c>
      <c r="R165" s="87">
        <f>SUM(R166:R173)</f>
        <v>0</v>
      </c>
      <c r="T165" s="88">
        <f>SUM(T166:T173)</f>
        <v>0</v>
      </c>
      <c r="AR165" s="83" t="s">
        <v>139</v>
      </c>
      <c r="AT165" s="89" t="s">
        <v>77</v>
      </c>
      <c r="AU165" s="89" t="s">
        <v>78</v>
      </c>
      <c r="AY165" s="83" t="s">
        <v>117</v>
      </c>
      <c r="BK165" s="90">
        <f>SUM(BK166:BK173)</f>
        <v>0</v>
      </c>
    </row>
    <row r="166" spans="2:65" s="17" customFormat="1" ht="16.5" customHeight="1">
      <c r="B166" s="18"/>
      <c r="C166" s="102" t="s">
        <v>278</v>
      </c>
      <c r="D166" s="102" t="s">
        <v>125</v>
      </c>
      <c r="E166" s="103" t="s">
        <v>279</v>
      </c>
      <c r="F166" s="104" t="s">
        <v>280</v>
      </c>
      <c r="G166" s="105" t="s">
        <v>281</v>
      </c>
      <c r="H166" s="4"/>
      <c r="I166" s="4"/>
      <c r="J166" s="106">
        <f t="shared" ref="J166:J173" si="10">ROUND(I166*H166,2)</f>
        <v>0</v>
      </c>
      <c r="K166" s="104" t="s">
        <v>1</v>
      </c>
      <c r="L166" s="107"/>
      <c r="M166" s="108" t="s">
        <v>1</v>
      </c>
      <c r="N166" s="109" t="s">
        <v>43</v>
      </c>
      <c r="P166" s="98">
        <f t="shared" ref="P166:P173" si="11">O166*H166</f>
        <v>0</v>
      </c>
      <c r="Q166" s="98">
        <v>0</v>
      </c>
      <c r="R166" s="98">
        <f t="shared" ref="R166:R173" si="12">Q166*H166</f>
        <v>0</v>
      </c>
      <c r="S166" s="98">
        <v>0</v>
      </c>
      <c r="T166" s="99">
        <f t="shared" ref="T166:T173" si="13">S166*H166</f>
        <v>0</v>
      </c>
      <c r="AR166" s="100" t="s">
        <v>137</v>
      </c>
      <c r="AT166" s="100" t="s">
        <v>125</v>
      </c>
      <c r="AU166" s="100" t="s">
        <v>86</v>
      </c>
      <c r="AY166" s="8" t="s">
        <v>117</v>
      </c>
      <c r="BE166" s="101">
        <f t="shared" ref="BE166:BE173" si="14">IF(N166="základní",J166,0)</f>
        <v>0</v>
      </c>
      <c r="BF166" s="101">
        <f t="shared" ref="BF166:BF173" si="15">IF(N166="snížená",J166,0)</f>
        <v>0</v>
      </c>
      <c r="BG166" s="101">
        <f t="shared" ref="BG166:BG173" si="16">IF(N166="zákl. přenesená",J166,0)</f>
        <v>0</v>
      </c>
      <c r="BH166" s="101">
        <f t="shared" ref="BH166:BH173" si="17">IF(N166="sníž. přenesená",J166,0)</f>
        <v>0</v>
      </c>
      <c r="BI166" s="101">
        <f t="shared" ref="BI166:BI173" si="18">IF(N166="nulová",J166,0)</f>
        <v>0</v>
      </c>
      <c r="BJ166" s="8" t="s">
        <v>86</v>
      </c>
      <c r="BK166" s="101">
        <f t="shared" ref="BK166:BK173" si="19">ROUND(I166*H166,2)</f>
        <v>0</v>
      </c>
      <c r="BL166" s="8" t="s">
        <v>123</v>
      </c>
      <c r="BM166" s="100" t="s">
        <v>282</v>
      </c>
    </row>
    <row r="167" spans="2:65" s="17" customFormat="1" ht="16.5" customHeight="1">
      <c r="B167" s="18"/>
      <c r="C167" s="91" t="s">
        <v>283</v>
      </c>
      <c r="D167" s="91" t="s">
        <v>118</v>
      </c>
      <c r="E167" s="92" t="s">
        <v>284</v>
      </c>
      <c r="F167" s="93" t="s">
        <v>285</v>
      </c>
      <c r="G167" s="94" t="s">
        <v>233</v>
      </c>
      <c r="H167" s="95">
        <v>1</v>
      </c>
      <c r="I167" s="3"/>
      <c r="J167" s="95">
        <f t="shared" si="10"/>
        <v>0</v>
      </c>
      <c r="K167" s="93" t="s">
        <v>122</v>
      </c>
      <c r="L167" s="18"/>
      <c r="M167" s="96" t="s">
        <v>1</v>
      </c>
      <c r="N167" s="97" t="s">
        <v>43</v>
      </c>
      <c r="P167" s="98">
        <f t="shared" si="11"/>
        <v>0</v>
      </c>
      <c r="Q167" s="98">
        <v>0</v>
      </c>
      <c r="R167" s="98">
        <f t="shared" si="12"/>
        <v>0</v>
      </c>
      <c r="S167" s="98">
        <v>0</v>
      </c>
      <c r="T167" s="99">
        <f t="shared" si="13"/>
        <v>0</v>
      </c>
      <c r="AR167" s="100" t="s">
        <v>286</v>
      </c>
      <c r="AT167" s="100" t="s">
        <v>118</v>
      </c>
      <c r="AU167" s="100" t="s">
        <v>86</v>
      </c>
      <c r="AY167" s="8" t="s">
        <v>117</v>
      </c>
      <c r="BE167" s="101">
        <f t="shared" si="14"/>
        <v>0</v>
      </c>
      <c r="BF167" s="101">
        <f t="shared" si="15"/>
        <v>0</v>
      </c>
      <c r="BG167" s="101">
        <f t="shared" si="16"/>
        <v>0</v>
      </c>
      <c r="BH167" s="101">
        <f t="shared" si="17"/>
        <v>0</v>
      </c>
      <c r="BI167" s="101">
        <f t="shared" si="18"/>
        <v>0</v>
      </c>
      <c r="BJ167" s="8" t="s">
        <v>86</v>
      </c>
      <c r="BK167" s="101">
        <f t="shared" si="19"/>
        <v>0</v>
      </c>
      <c r="BL167" s="8" t="s">
        <v>286</v>
      </c>
      <c r="BM167" s="100" t="s">
        <v>287</v>
      </c>
    </row>
    <row r="168" spans="2:65" s="17" customFormat="1" ht="16.5" customHeight="1">
      <c r="B168" s="18"/>
      <c r="C168" s="91" t="s">
        <v>288</v>
      </c>
      <c r="D168" s="91" t="s">
        <v>118</v>
      </c>
      <c r="E168" s="92" t="s">
        <v>289</v>
      </c>
      <c r="F168" s="93" t="s">
        <v>290</v>
      </c>
      <c r="G168" s="94" t="s">
        <v>281</v>
      </c>
      <c r="H168" s="3"/>
      <c r="I168" s="3"/>
      <c r="J168" s="95">
        <f t="shared" si="10"/>
        <v>0</v>
      </c>
      <c r="K168" s="93" t="s">
        <v>122</v>
      </c>
      <c r="L168" s="18"/>
      <c r="M168" s="96" t="s">
        <v>1</v>
      </c>
      <c r="N168" s="97" t="s">
        <v>43</v>
      </c>
      <c r="P168" s="98">
        <f t="shared" si="11"/>
        <v>0</v>
      </c>
      <c r="Q168" s="98">
        <v>0</v>
      </c>
      <c r="R168" s="98">
        <f t="shared" si="12"/>
        <v>0</v>
      </c>
      <c r="S168" s="98">
        <v>0</v>
      </c>
      <c r="T168" s="99">
        <f t="shared" si="13"/>
        <v>0</v>
      </c>
      <c r="AR168" s="100" t="s">
        <v>286</v>
      </c>
      <c r="AT168" s="100" t="s">
        <v>118</v>
      </c>
      <c r="AU168" s="100" t="s">
        <v>86</v>
      </c>
      <c r="AY168" s="8" t="s">
        <v>117</v>
      </c>
      <c r="BE168" s="101">
        <f t="shared" si="14"/>
        <v>0</v>
      </c>
      <c r="BF168" s="101">
        <f t="shared" si="15"/>
        <v>0</v>
      </c>
      <c r="BG168" s="101">
        <f t="shared" si="16"/>
        <v>0</v>
      </c>
      <c r="BH168" s="101">
        <f t="shared" si="17"/>
        <v>0</v>
      </c>
      <c r="BI168" s="101">
        <f t="shared" si="18"/>
        <v>0</v>
      </c>
      <c r="BJ168" s="8" t="s">
        <v>86</v>
      </c>
      <c r="BK168" s="101">
        <f t="shared" si="19"/>
        <v>0</v>
      </c>
      <c r="BL168" s="8" t="s">
        <v>286</v>
      </c>
      <c r="BM168" s="100" t="s">
        <v>291</v>
      </c>
    </row>
    <row r="169" spans="2:65" s="17" customFormat="1" ht="16.5" customHeight="1">
      <c r="B169" s="18"/>
      <c r="C169" s="91" t="s">
        <v>292</v>
      </c>
      <c r="D169" s="91" t="s">
        <v>118</v>
      </c>
      <c r="E169" s="92" t="s">
        <v>293</v>
      </c>
      <c r="F169" s="93" t="s">
        <v>294</v>
      </c>
      <c r="G169" s="94" t="s">
        <v>281</v>
      </c>
      <c r="H169" s="3"/>
      <c r="I169" s="3"/>
      <c r="J169" s="95">
        <f t="shared" si="10"/>
        <v>0</v>
      </c>
      <c r="K169" s="93" t="s">
        <v>122</v>
      </c>
      <c r="L169" s="18"/>
      <c r="M169" s="96" t="s">
        <v>1</v>
      </c>
      <c r="N169" s="97" t="s">
        <v>43</v>
      </c>
      <c r="P169" s="98">
        <f t="shared" si="11"/>
        <v>0</v>
      </c>
      <c r="Q169" s="98">
        <v>0</v>
      </c>
      <c r="R169" s="98">
        <f t="shared" si="12"/>
        <v>0</v>
      </c>
      <c r="S169" s="98">
        <v>0</v>
      </c>
      <c r="T169" s="99">
        <f t="shared" si="13"/>
        <v>0</v>
      </c>
      <c r="AR169" s="100" t="s">
        <v>286</v>
      </c>
      <c r="AT169" s="100" t="s">
        <v>118</v>
      </c>
      <c r="AU169" s="100" t="s">
        <v>86</v>
      </c>
      <c r="AY169" s="8" t="s">
        <v>117</v>
      </c>
      <c r="BE169" s="101">
        <f t="shared" si="14"/>
        <v>0</v>
      </c>
      <c r="BF169" s="101">
        <f t="shared" si="15"/>
        <v>0</v>
      </c>
      <c r="BG169" s="101">
        <f t="shared" si="16"/>
        <v>0</v>
      </c>
      <c r="BH169" s="101">
        <f t="shared" si="17"/>
        <v>0</v>
      </c>
      <c r="BI169" s="101">
        <f t="shared" si="18"/>
        <v>0</v>
      </c>
      <c r="BJ169" s="8" t="s">
        <v>86</v>
      </c>
      <c r="BK169" s="101">
        <f t="shared" si="19"/>
        <v>0</v>
      </c>
      <c r="BL169" s="8" t="s">
        <v>286</v>
      </c>
      <c r="BM169" s="100" t="s">
        <v>295</v>
      </c>
    </row>
    <row r="170" spans="2:65" s="17" customFormat="1" ht="16.5" customHeight="1">
      <c r="B170" s="18"/>
      <c r="C170" s="91" t="s">
        <v>296</v>
      </c>
      <c r="D170" s="91" t="s">
        <v>118</v>
      </c>
      <c r="E170" s="92" t="s">
        <v>297</v>
      </c>
      <c r="F170" s="93" t="s">
        <v>298</v>
      </c>
      <c r="G170" s="94" t="s">
        <v>281</v>
      </c>
      <c r="H170" s="3"/>
      <c r="I170" s="3"/>
      <c r="J170" s="95">
        <f t="shared" si="10"/>
        <v>0</v>
      </c>
      <c r="K170" s="93" t="s">
        <v>122</v>
      </c>
      <c r="L170" s="18"/>
      <c r="M170" s="96" t="s">
        <v>1</v>
      </c>
      <c r="N170" s="97" t="s">
        <v>43</v>
      </c>
      <c r="P170" s="98">
        <f t="shared" si="11"/>
        <v>0</v>
      </c>
      <c r="Q170" s="98">
        <v>0</v>
      </c>
      <c r="R170" s="98">
        <f t="shared" si="12"/>
        <v>0</v>
      </c>
      <c r="S170" s="98">
        <v>0</v>
      </c>
      <c r="T170" s="99">
        <f t="shared" si="13"/>
        <v>0</v>
      </c>
      <c r="AR170" s="100" t="s">
        <v>286</v>
      </c>
      <c r="AT170" s="100" t="s">
        <v>118</v>
      </c>
      <c r="AU170" s="100" t="s">
        <v>86</v>
      </c>
      <c r="AY170" s="8" t="s">
        <v>117</v>
      </c>
      <c r="BE170" s="101">
        <f t="shared" si="14"/>
        <v>0</v>
      </c>
      <c r="BF170" s="101">
        <f t="shared" si="15"/>
        <v>0</v>
      </c>
      <c r="BG170" s="101">
        <f t="shared" si="16"/>
        <v>0</v>
      </c>
      <c r="BH170" s="101">
        <f t="shared" si="17"/>
        <v>0</v>
      </c>
      <c r="BI170" s="101">
        <f t="shared" si="18"/>
        <v>0</v>
      </c>
      <c r="BJ170" s="8" t="s">
        <v>86</v>
      </c>
      <c r="BK170" s="101">
        <f t="shared" si="19"/>
        <v>0</v>
      </c>
      <c r="BL170" s="8" t="s">
        <v>286</v>
      </c>
      <c r="BM170" s="100" t="s">
        <v>299</v>
      </c>
    </row>
    <row r="171" spans="2:65" s="17" customFormat="1" ht="16.5" customHeight="1">
      <c r="B171" s="18"/>
      <c r="C171" s="91" t="s">
        <v>300</v>
      </c>
      <c r="D171" s="91" t="s">
        <v>118</v>
      </c>
      <c r="E171" s="92" t="s">
        <v>301</v>
      </c>
      <c r="F171" s="93" t="s">
        <v>302</v>
      </c>
      <c r="G171" s="94" t="s">
        <v>281</v>
      </c>
      <c r="H171" s="3"/>
      <c r="I171" s="3"/>
      <c r="J171" s="95">
        <f t="shared" si="10"/>
        <v>0</v>
      </c>
      <c r="K171" s="93" t="s">
        <v>1</v>
      </c>
      <c r="L171" s="18"/>
      <c r="M171" s="96" t="s">
        <v>1</v>
      </c>
      <c r="N171" s="97" t="s">
        <v>43</v>
      </c>
      <c r="P171" s="98">
        <f t="shared" si="11"/>
        <v>0</v>
      </c>
      <c r="Q171" s="98">
        <v>0</v>
      </c>
      <c r="R171" s="98">
        <f t="shared" si="12"/>
        <v>0</v>
      </c>
      <c r="S171" s="98">
        <v>0</v>
      </c>
      <c r="T171" s="99">
        <f t="shared" si="13"/>
        <v>0</v>
      </c>
      <c r="AR171" s="100" t="s">
        <v>123</v>
      </c>
      <c r="AT171" s="100" t="s">
        <v>118</v>
      </c>
      <c r="AU171" s="100" t="s">
        <v>86</v>
      </c>
      <c r="AY171" s="8" t="s">
        <v>117</v>
      </c>
      <c r="BE171" s="101">
        <f t="shared" si="14"/>
        <v>0</v>
      </c>
      <c r="BF171" s="101">
        <f t="shared" si="15"/>
        <v>0</v>
      </c>
      <c r="BG171" s="101">
        <f t="shared" si="16"/>
        <v>0</v>
      </c>
      <c r="BH171" s="101">
        <f t="shared" si="17"/>
        <v>0</v>
      </c>
      <c r="BI171" s="101">
        <f t="shared" si="18"/>
        <v>0</v>
      </c>
      <c r="BJ171" s="8" t="s">
        <v>86</v>
      </c>
      <c r="BK171" s="101">
        <f t="shared" si="19"/>
        <v>0</v>
      </c>
      <c r="BL171" s="8" t="s">
        <v>123</v>
      </c>
      <c r="BM171" s="100" t="s">
        <v>303</v>
      </c>
    </row>
    <row r="172" spans="2:65" s="17" customFormat="1" ht="16.5" customHeight="1">
      <c r="B172" s="18"/>
      <c r="C172" s="91" t="s">
        <v>304</v>
      </c>
      <c r="D172" s="91" t="s">
        <v>118</v>
      </c>
      <c r="E172" s="92" t="s">
        <v>305</v>
      </c>
      <c r="F172" s="93" t="s">
        <v>306</v>
      </c>
      <c r="G172" s="94" t="s">
        <v>281</v>
      </c>
      <c r="H172" s="3"/>
      <c r="I172" s="3"/>
      <c r="J172" s="95">
        <f t="shared" si="10"/>
        <v>0</v>
      </c>
      <c r="K172" s="93" t="s">
        <v>1</v>
      </c>
      <c r="L172" s="18"/>
      <c r="M172" s="96" t="s">
        <v>1</v>
      </c>
      <c r="N172" s="97" t="s">
        <v>43</v>
      </c>
      <c r="P172" s="98">
        <f t="shared" si="11"/>
        <v>0</v>
      </c>
      <c r="Q172" s="98">
        <v>0</v>
      </c>
      <c r="R172" s="98">
        <f t="shared" si="12"/>
        <v>0</v>
      </c>
      <c r="S172" s="98">
        <v>0</v>
      </c>
      <c r="T172" s="99">
        <f t="shared" si="13"/>
        <v>0</v>
      </c>
      <c r="AR172" s="100" t="s">
        <v>123</v>
      </c>
      <c r="AT172" s="100" t="s">
        <v>118</v>
      </c>
      <c r="AU172" s="100" t="s">
        <v>86</v>
      </c>
      <c r="AY172" s="8" t="s">
        <v>117</v>
      </c>
      <c r="BE172" s="101">
        <f t="shared" si="14"/>
        <v>0</v>
      </c>
      <c r="BF172" s="101">
        <f t="shared" si="15"/>
        <v>0</v>
      </c>
      <c r="BG172" s="101">
        <f t="shared" si="16"/>
        <v>0</v>
      </c>
      <c r="BH172" s="101">
        <f t="shared" si="17"/>
        <v>0</v>
      </c>
      <c r="BI172" s="101">
        <f t="shared" si="18"/>
        <v>0</v>
      </c>
      <c r="BJ172" s="8" t="s">
        <v>86</v>
      </c>
      <c r="BK172" s="101">
        <f t="shared" si="19"/>
        <v>0</v>
      </c>
      <c r="BL172" s="8" t="s">
        <v>123</v>
      </c>
      <c r="BM172" s="100" t="s">
        <v>307</v>
      </c>
    </row>
    <row r="173" spans="2:65" s="17" customFormat="1" ht="24.2" customHeight="1">
      <c r="B173" s="18"/>
      <c r="C173" s="91" t="s">
        <v>308</v>
      </c>
      <c r="D173" s="91" t="s">
        <v>118</v>
      </c>
      <c r="E173" s="92" t="s">
        <v>309</v>
      </c>
      <c r="F173" s="93" t="s">
        <v>310</v>
      </c>
      <c r="G173" s="94" t="s">
        <v>233</v>
      </c>
      <c r="H173" s="95">
        <v>1</v>
      </c>
      <c r="I173" s="3"/>
      <c r="J173" s="95">
        <f t="shared" si="10"/>
        <v>0</v>
      </c>
      <c r="K173" s="93" t="s">
        <v>1</v>
      </c>
      <c r="L173" s="18"/>
      <c r="M173" s="113" t="s">
        <v>1</v>
      </c>
      <c r="N173" s="114" t="s">
        <v>43</v>
      </c>
      <c r="O173" s="115"/>
      <c r="P173" s="116">
        <f t="shared" si="11"/>
        <v>0</v>
      </c>
      <c r="Q173" s="116">
        <v>0</v>
      </c>
      <c r="R173" s="116">
        <f t="shared" si="12"/>
        <v>0</v>
      </c>
      <c r="S173" s="116">
        <v>0</v>
      </c>
      <c r="T173" s="117">
        <f t="shared" si="13"/>
        <v>0</v>
      </c>
      <c r="AR173" s="100" t="s">
        <v>123</v>
      </c>
      <c r="AT173" s="100" t="s">
        <v>118</v>
      </c>
      <c r="AU173" s="100" t="s">
        <v>86</v>
      </c>
      <c r="AY173" s="8" t="s">
        <v>117</v>
      </c>
      <c r="BE173" s="101">
        <f t="shared" si="14"/>
        <v>0</v>
      </c>
      <c r="BF173" s="101">
        <f t="shared" si="15"/>
        <v>0</v>
      </c>
      <c r="BG173" s="101">
        <f t="shared" si="16"/>
        <v>0</v>
      </c>
      <c r="BH173" s="101">
        <f t="shared" si="17"/>
        <v>0</v>
      </c>
      <c r="BI173" s="101">
        <f t="shared" si="18"/>
        <v>0</v>
      </c>
      <c r="BJ173" s="8" t="s">
        <v>86</v>
      </c>
      <c r="BK173" s="101">
        <f t="shared" si="19"/>
        <v>0</v>
      </c>
      <c r="BL173" s="8" t="s">
        <v>123</v>
      </c>
      <c r="BM173" s="100" t="s">
        <v>311</v>
      </c>
    </row>
    <row r="174" spans="2:65" s="17" customFormat="1" ht="6.95" customHeight="1"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18"/>
    </row>
  </sheetData>
  <sheetProtection algorithmName="SHA-512" hashValue="QOp1mRHB9/7e4eccTv2x1zIr1iunqPvjJFBBfXZIxXptctREyxwtl6AxdqcPfkCZ0Bpz34FTmQM67bFXapx6JQ==" saltValue="CQmLSw3sPYIjOG5L4YwGzg==" spinCount="100000" sheet="1" objects="1" scenarios="1"/>
  <mergeCells count="9">
    <mergeCell ref="E87:H87"/>
    <mergeCell ref="E111:H111"/>
    <mergeCell ref="E113:H113"/>
    <mergeCell ref="E27:J27"/>
    <mergeCell ref="L2:V2"/>
    <mergeCell ref="E7:H7"/>
    <mergeCell ref="E9:H9"/>
    <mergeCell ref="E18:H18"/>
    <mergeCell ref="E85:H8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D1.4 - Silnoproudá elektro..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DESKTOP-SSUDDLJ\Adminn</dc:creator>
  <cp:lastModifiedBy>Cernohorsky Dusan</cp:lastModifiedBy>
  <dcterms:created xsi:type="dcterms:W3CDTF">2023-04-30T17:01:32Z</dcterms:created>
  <dcterms:modified xsi:type="dcterms:W3CDTF">2023-05-02T09:03:36Z</dcterms:modified>
</cp:coreProperties>
</file>