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2003 ZŠ JANOV - Výměna střešní krytiny ZŠ Janov, č.p.160, ul. Přátelství\2.Příprava\Projektová dokumentace\25.4.2023_VZ\"/>
    </mc:Choice>
  </mc:AlternateContent>
  <xr:revisionPtr revIDLastSave="0" documentId="13_ncr:1_{84E36DD6-3EFB-48B5-9771-6A953027C50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tavební rozpočet" sheetId="1" r:id="rId1"/>
    <sheet name="Krycí list rozpočtu" sheetId="2" r:id="rId2"/>
  </sheets>
  <calcPr calcId="191029" iterateCount="1"/>
</workbook>
</file>

<file path=xl/calcChain.xml><?xml version="1.0" encoding="utf-8"?>
<calcChain xmlns="http://schemas.openxmlformats.org/spreadsheetml/2006/main">
  <c r="AS1" i="1" l="1"/>
  <c r="AT1" i="1"/>
  <c r="AU1" i="1"/>
  <c r="K13" i="1"/>
  <c r="AJ13" i="1" s="1"/>
  <c r="M13" i="1"/>
  <c r="AO13" i="1"/>
  <c r="BH13" i="1" s="1"/>
  <c r="AD13" i="1" s="1"/>
  <c r="AP13" i="1"/>
  <c r="AX13" i="1" s="1"/>
  <c r="BD13" i="1"/>
  <c r="BF13" i="1"/>
  <c r="BJ13" i="1"/>
  <c r="Z13" i="1" s="1"/>
  <c r="K15" i="1"/>
  <c r="AJ15" i="1" s="1"/>
  <c r="M15" i="1"/>
  <c r="BF15" i="1" s="1"/>
  <c r="AK15" i="1"/>
  <c r="AL15" i="1"/>
  <c r="AO15" i="1"/>
  <c r="AW15" i="1" s="1"/>
  <c r="AP15" i="1"/>
  <c r="J15" i="1" s="1"/>
  <c r="BD15" i="1"/>
  <c r="BJ15" i="1"/>
  <c r="AH15" i="1" s="1"/>
  <c r="K17" i="1"/>
  <c r="M17" i="1"/>
  <c r="BF17" i="1" s="1"/>
  <c r="AO17" i="1"/>
  <c r="I17" i="1" s="1"/>
  <c r="AP17" i="1"/>
  <c r="AX17" i="1" s="1"/>
  <c r="BD17" i="1"/>
  <c r="BJ17" i="1"/>
  <c r="Z17" i="1" s="1"/>
  <c r="K19" i="1"/>
  <c r="AL19" i="1" s="1"/>
  <c r="M19" i="1"/>
  <c r="BF19" i="1" s="1"/>
  <c r="AO19" i="1"/>
  <c r="I19" i="1" s="1"/>
  <c r="AP19" i="1"/>
  <c r="AX19" i="1" s="1"/>
  <c r="AW19" i="1"/>
  <c r="BD19" i="1"/>
  <c r="BH19" i="1"/>
  <c r="AD19" i="1" s="1"/>
  <c r="BJ19" i="1"/>
  <c r="K22" i="1"/>
  <c r="AK22" i="1" s="1"/>
  <c r="AT21" i="1" s="1"/>
  <c r="M22" i="1"/>
  <c r="M21" i="1" s="1"/>
  <c r="AJ22" i="1"/>
  <c r="AS21" i="1" s="1"/>
  <c r="AO22" i="1"/>
  <c r="AW22" i="1" s="1"/>
  <c r="AP22" i="1"/>
  <c r="BI22" i="1" s="1"/>
  <c r="BD22" i="1"/>
  <c r="BH22" i="1"/>
  <c r="BJ22" i="1"/>
  <c r="Z22" i="1" s="1"/>
  <c r="K25" i="1"/>
  <c r="AJ25" i="1" s="1"/>
  <c r="AS24" i="1" s="1"/>
  <c r="M25" i="1"/>
  <c r="M24" i="1" s="1"/>
  <c r="AK25" i="1"/>
  <c r="AT24" i="1" s="1"/>
  <c r="AO25" i="1"/>
  <c r="BH25" i="1" s="1"/>
  <c r="AP25" i="1"/>
  <c r="AX25" i="1" s="1"/>
  <c r="BD25" i="1"/>
  <c r="BJ25" i="1"/>
  <c r="Z25" i="1" s="1"/>
  <c r="K28" i="1"/>
  <c r="AL28" i="1" s="1"/>
  <c r="M28" i="1"/>
  <c r="BF28" i="1" s="1"/>
  <c r="AC28" i="1"/>
  <c r="AG28" i="1"/>
  <c r="AJ28" i="1"/>
  <c r="AK28" i="1"/>
  <c r="AO28" i="1"/>
  <c r="AW28" i="1" s="1"/>
  <c r="AP28" i="1"/>
  <c r="AX28" i="1" s="1"/>
  <c r="BD28" i="1"/>
  <c r="BH28" i="1"/>
  <c r="AD28" i="1" s="1"/>
  <c r="BJ28" i="1"/>
  <c r="AH28" i="1" s="1"/>
  <c r="K30" i="1"/>
  <c r="AL30" i="1" s="1"/>
  <c r="M30" i="1"/>
  <c r="Z30" i="1"/>
  <c r="AB30" i="1"/>
  <c r="AG30" i="1"/>
  <c r="AH30" i="1"/>
  <c r="AJ30" i="1"/>
  <c r="AO30" i="1"/>
  <c r="AW30" i="1" s="1"/>
  <c r="AP30" i="1"/>
  <c r="J30" i="1" s="1"/>
  <c r="BD30" i="1"/>
  <c r="BJ30" i="1"/>
  <c r="K34" i="1"/>
  <c r="M34" i="1"/>
  <c r="BF34" i="1" s="1"/>
  <c r="AO34" i="1"/>
  <c r="I34" i="1" s="1"/>
  <c r="AP34" i="1"/>
  <c r="AX34" i="1" s="1"/>
  <c r="AW34" i="1"/>
  <c r="BD34" i="1"/>
  <c r="BH34" i="1"/>
  <c r="AD34" i="1" s="1"/>
  <c r="BJ34" i="1"/>
  <c r="K36" i="1"/>
  <c r="AK36" i="1" s="1"/>
  <c r="M36" i="1"/>
  <c r="AJ36" i="1"/>
  <c r="AL36" i="1"/>
  <c r="AO36" i="1"/>
  <c r="AW36" i="1" s="1"/>
  <c r="AP36" i="1"/>
  <c r="BI36" i="1" s="1"/>
  <c r="BD36" i="1"/>
  <c r="BF36" i="1"/>
  <c r="BJ36" i="1"/>
  <c r="Z36" i="1" s="1"/>
  <c r="K38" i="1"/>
  <c r="AL38" i="1" s="1"/>
  <c r="M38" i="1"/>
  <c r="BF38" i="1" s="1"/>
  <c r="Z38" i="1"/>
  <c r="AJ38" i="1"/>
  <c r="AK38" i="1"/>
  <c r="AO38" i="1"/>
  <c r="AW38" i="1" s="1"/>
  <c r="AP38" i="1"/>
  <c r="AX38" i="1" s="1"/>
  <c r="BD38" i="1"/>
  <c r="BJ38" i="1"/>
  <c r="AH38" i="1" s="1"/>
  <c r="K40" i="1"/>
  <c r="AL40" i="1" s="1"/>
  <c r="M40" i="1"/>
  <c r="BF40" i="1" s="1"/>
  <c r="AO40" i="1"/>
  <c r="I40" i="1" s="1"/>
  <c r="AP40" i="1"/>
  <c r="J40" i="1" s="1"/>
  <c r="BD40" i="1"/>
  <c r="BJ40" i="1"/>
  <c r="AH40" i="1" s="1"/>
  <c r="K42" i="1"/>
  <c r="M42" i="1"/>
  <c r="BF42" i="1" s="1"/>
  <c r="AO42" i="1"/>
  <c r="BH42" i="1" s="1"/>
  <c r="AP42" i="1"/>
  <c r="BI42" i="1" s="1"/>
  <c r="BD42" i="1"/>
  <c r="BJ42" i="1"/>
  <c r="K44" i="1"/>
  <c r="AK44" i="1" s="1"/>
  <c r="M44" i="1"/>
  <c r="AO44" i="1"/>
  <c r="AW44" i="1" s="1"/>
  <c r="AP44" i="1"/>
  <c r="BD44" i="1"/>
  <c r="BF44" i="1"/>
  <c r="BI44" i="1"/>
  <c r="AE44" i="1" s="1"/>
  <c r="BJ44" i="1"/>
  <c r="Z44" i="1" s="1"/>
  <c r="K46" i="1"/>
  <c r="AK46" i="1" s="1"/>
  <c r="M46" i="1"/>
  <c r="BF46" i="1" s="1"/>
  <c r="Z46" i="1"/>
  <c r="AB46" i="1"/>
  <c r="AL46" i="1"/>
  <c r="AO46" i="1"/>
  <c r="AW46" i="1" s="1"/>
  <c r="AP46" i="1"/>
  <c r="AX46" i="1" s="1"/>
  <c r="BD46" i="1"/>
  <c r="BJ46" i="1"/>
  <c r="AH46" i="1" s="1"/>
  <c r="K48" i="1"/>
  <c r="AL48" i="1" s="1"/>
  <c r="M48" i="1"/>
  <c r="BF48" i="1" s="1"/>
  <c r="Z48" i="1"/>
  <c r="AB48" i="1"/>
  <c r="AJ48" i="1"/>
  <c r="AK48" i="1"/>
  <c r="AO48" i="1"/>
  <c r="I48" i="1" s="1"/>
  <c r="AP48" i="1"/>
  <c r="J48" i="1" s="1"/>
  <c r="AW48" i="1"/>
  <c r="BD48" i="1"/>
  <c r="BH48" i="1"/>
  <c r="AF48" i="1" s="1"/>
  <c r="BJ48" i="1"/>
  <c r="AH48" i="1" s="1"/>
  <c r="K50" i="1"/>
  <c r="M50" i="1"/>
  <c r="BF50" i="1" s="1"/>
  <c r="AO50" i="1"/>
  <c r="BH50" i="1" s="1"/>
  <c r="AP50" i="1"/>
  <c r="BI50" i="1" s="1"/>
  <c r="BD50" i="1"/>
  <c r="BJ50" i="1"/>
  <c r="K52" i="1"/>
  <c r="AK52" i="1" s="1"/>
  <c r="M52" i="1"/>
  <c r="AO52" i="1"/>
  <c r="AW52" i="1" s="1"/>
  <c r="AP52" i="1"/>
  <c r="BD52" i="1"/>
  <c r="BF52" i="1"/>
  <c r="BH52" i="1"/>
  <c r="BI52" i="1"/>
  <c r="BJ52" i="1"/>
  <c r="Z52" i="1" s="1"/>
  <c r="K54" i="1"/>
  <c r="AL54" i="1" s="1"/>
  <c r="M54" i="1"/>
  <c r="AC54" i="1"/>
  <c r="AG54" i="1"/>
  <c r="AJ54" i="1"/>
  <c r="AK54" i="1"/>
  <c r="AO54" i="1"/>
  <c r="AW54" i="1" s="1"/>
  <c r="AP54" i="1"/>
  <c r="AX54" i="1" s="1"/>
  <c r="BD54" i="1"/>
  <c r="BF54" i="1"/>
  <c r="BH54" i="1"/>
  <c r="AD54" i="1" s="1"/>
  <c r="BI54" i="1"/>
  <c r="AE54" i="1" s="1"/>
  <c r="BJ54" i="1"/>
  <c r="AH54" i="1" s="1"/>
  <c r="K56" i="1"/>
  <c r="AL56" i="1" s="1"/>
  <c r="M56" i="1"/>
  <c r="BF56" i="1" s="1"/>
  <c r="Z56" i="1"/>
  <c r="AB56" i="1"/>
  <c r="AG56" i="1"/>
  <c r="AH56" i="1"/>
  <c r="AJ56" i="1"/>
  <c r="AO56" i="1"/>
  <c r="AW56" i="1" s="1"/>
  <c r="AP56" i="1"/>
  <c r="J56" i="1" s="1"/>
  <c r="BD56" i="1"/>
  <c r="BJ56" i="1"/>
  <c r="K58" i="1"/>
  <c r="M58" i="1"/>
  <c r="BF58" i="1" s="1"/>
  <c r="AB58" i="1"/>
  <c r="AO58" i="1"/>
  <c r="I58" i="1" s="1"/>
  <c r="AP58" i="1"/>
  <c r="AX58" i="1" s="1"/>
  <c r="BD58" i="1"/>
  <c r="BI58" i="1"/>
  <c r="AE58" i="1" s="1"/>
  <c r="BJ58" i="1"/>
  <c r="K60" i="1"/>
  <c r="AK60" i="1" s="1"/>
  <c r="M60" i="1"/>
  <c r="BF60" i="1" s="1"/>
  <c r="AJ60" i="1"/>
  <c r="AO60" i="1"/>
  <c r="AW60" i="1" s="1"/>
  <c r="AP60" i="1"/>
  <c r="BI60" i="1" s="1"/>
  <c r="BD60" i="1"/>
  <c r="BJ60" i="1"/>
  <c r="Z60" i="1" s="1"/>
  <c r="K62" i="1"/>
  <c r="AK62" i="1" s="1"/>
  <c r="M62" i="1"/>
  <c r="BF62" i="1" s="1"/>
  <c r="Z62" i="1"/>
  <c r="AO62" i="1"/>
  <c r="AW62" i="1" s="1"/>
  <c r="AP62" i="1"/>
  <c r="AX62" i="1" s="1"/>
  <c r="BD62" i="1"/>
  <c r="BJ62" i="1"/>
  <c r="AH62" i="1" s="1"/>
  <c r="K64" i="1"/>
  <c r="AL64" i="1" s="1"/>
  <c r="M64" i="1"/>
  <c r="BF64" i="1" s="1"/>
  <c r="AK64" i="1"/>
  <c r="AO64" i="1"/>
  <c r="BH64" i="1" s="1"/>
  <c r="AP64" i="1"/>
  <c r="J64" i="1" s="1"/>
  <c r="BD64" i="1"/>
  <c r="BJ64" i="1"/>
  <c r="Z64" i="1" s="1"/>
  <c r="K66" i="1"/>
  <c r="M66" i="1"/>
  <c r="BF66" i="1" s="1"/>
  <c r="AO66" i="1"/>
  <c r="BH66" i="1" s="1"/>
  <c r="AP66" i="1"/>
  <c r="BI66" i="1" s="1"/>
  <c r="BD66" i="1"/>
  <c r="BJ66" i="1"/>
  <c r="K68" i="1"/>
  <c r="AK68" i="1" s="1"/>
  <c r="M68" i="1"/>
  <c r="BF68" i="1" s="1"/>
  <c r="AO68" i="1"/>
  <c r="AW68" i="1" s="1"/>
  <c r="AP68" i="1"/>
  <c r="BI68" i="1" s="1"/>
  <c r="BD68" i="1"/>
  <c r="BJ68" i="1"/>
  <c r="Z68" i="1" s="1"/>
  <c r="K70" i="1"/>
  <c r="AL70" i="1" s="1"/>
  <c r="M70" i="1"/>
  <c r="Z70" i="1"/>
  <c r="AC70" i="1"/>
  <c r="AG70" i="1"/>
  <c r="AJ70" i="1"/>
  <c r="AO70" i="1"/>
  <c r="AW70" i="1" s="1"/>
  <c r="AP70" i="1"/>
  <c r="AX70" i="1" s="1"/>
  <c r="BD70" i="1"/>
  <c r="BF70" i="1"/>
  <c r="BJ70" i="1"/>
  <c r="AH70" i="1" s="1"/>
  <c r="K72" i="1"/>
  <c r="AL72" i="1" s="1"/>
  <c r="M72" i="1"/>
  <c r="BF72" i="1" s="1"/>
  <c r="Z72" i="1"/>
  <c r="AB72" i="1"/>
  <c r="AG72" i="1"/>
  <c r="AH72" i="1"/>
  <c r="AJ72" i="1"/>
  <c r="AK72" i="1"/>
  <c r="AO72" i="1"/>
  <c r="I72" i="1" s="1"/>
  <c r="AP72" i="1"/>
  <c r="J72" i="1" s="1"/>
  <c r="BD72" i="1"/>
  <c r="BI72" i="1"/>
  <c r="AE72" i="1" s="1"/>
  <c r="BJ72" i="1"/>
  <c r="K74" i="1"/>
  <c r="M74" i="1"/>
  <c r="BF74" i="1" s="1"/>
  <c r="AB74" i="1"/>
  <c r="AF74" i="1"/>
  <c r="AG74" i="1"/>
  <c r="AO74" i="1"/>
  <c r="I74" i="1" s="1"/>
  <c r="AP74" i="1"/>
  <c r="AX74" i="1" s="1"/>
  <c r="BD74" i="1"/>
  <c r="BJ74" i="1"/>
  <c r="K76" i="1"/>
  <c r="AK76" i="1" s="1"/>
  <c r="M76" i="1"/>
  <c r="BF76" i="1" s="1"/>
  <c r="AJ76" i="1"/>
  <c r="AO76" i="1"/>
  <c r="AW76" i="1" s="1"/>
  <c r="AP76" i="1"/>
  <c r="BI76" i="1" s="1"/>
  <c r="BD76" i="1"/>
  <c r="BJ76" i="1"/>
  <c r="Z76" i="1" s="1"/>
  <c r="K78" i="1"/>
  <c r="AJ78" i="1" s="1"/>
  <c r="M78" i="1"/>
  <c r="BF78" i="1" s="1"/>
  <c r="AK78" i="1"/>
  <c r="AO78" i="1"/>
  <c r="AW78" i="1" s="1"/>
  <c r="AP78" i="1"/>
  <c r="AX78" i="1" s="1"/>
  <c r="BD78" i="1"/>
  <c r="BJ78" i="1"/>
  <c r="AH78" i="1" s="1"/>
  <c r="K80" i="1"/>
  <c r="AL80" i="1" s="1"/>
  <c r="M80" i="1"/>
  <c r="BF80" i="1" s="1"/>
  <c r="AK80" i="1"/>
  <c r="AO80" i="1"/>
  <c r="I80" i="1" s="1"/>
  <c r="AP80" i="1"/>
  <c r="J80" i="1" s="1"/>
  <c r="BD80" i="1"/>
  <c r="BJ80" i="1"/>
  <c r="AH80" i="1" s="1"/>
  <c r="K82" i="1"/>
  <c r="M82" i="1"/>
  <c r="BF82" i="1" s="1"/>
  <c r="AO82" i="1"/>
  <c r="I82" i="1" s="1"/>
  <c r="AP82" i="1"/>
  <c r="BI82" i="1" s="1"/>
  <c r="BD82" i="1"/>
  <c r="BJ82" i="1"/>
  <c r="I84" i="1"/>
  <c r="K84" i="1"/>
  <c r="AK84" i="1" s="1"/>
  <c r="M84" i="1"/>
  <c r="AO84" i="1"/>
  <c r="AW84" i="1" s="1"/>
  <c r="AP84" i="1"/>
  <c r="BI84" i="1" s="1"/>
  <c r="BD84" i="1"/>
  <c r="BF84" i="1"/>
  <c r="BH84" i="1"/>
  <c r="AD84" i="1" s="1"/>
  <c r="BJ84" i="1"/>
  <c r="Z84" i="1" s="1"/>
  <c r="K87" i="1"/>
  <c r="AJ87" i="1" s="1"/>
  <c r="M87" i="1"/>
  <c r="Z87" i="1"/>
  <c r="AB87" i="1"/>
  <c r="AK87" i="1"/>
  <c r="AO87" i="1"/>
  <c r="AW87" i="1" s="1"/>
  <c r="AP87" i="1"/>
  <c r="AX87" i="1" s="1"/>
  <c r="BD87" i="1"/>
  <c r="BF87" i="1"/>
  <c r="BH87" i="1"/>
  <c r="AD87" i="1" s="1"/>
  <c r="BJ87" i="1"/>
  <c r="AH87" i="1" s="1"/>
  <c r="K89" i="1"/>
  <c r="AL89" i="1" s="1"/>
  <c r="M89" i="1"/>
  <c r="BF89" i="1" s="1"/>
  <c r="Z89" i="1"/>
  <c r="AB89" i="1"/>
  <c r="AH89" i="1"/>
  <c r="AK89" i="1"/>
  <c r="AO89" i="1"/>
  <c r="I89" i="1" s="1"/>
  <c r="AP89" i="1"/>
  <c r="J89" i="1" s="1"/>
  <c r="BD89" i="1"/>
  <c r="BJ89" i="1"/>
  <c r="K92" i="1"/>
  <c r="M92" i="1"/>
  <c r="BF92" i="1" s="1"/>
  <c r="AB92" i="1"/>
  <c r="AO92" i="1"/>
  <c r="I92" i="1" s="1"/>
  <c r="AP92" i="1"/>
  <c r="J92" i="1" s="1"/>
  <c r="AW92" i="1"/>
  <c r="BD92" i="1"/>
  <c r="BJ92" i="1"/>
  <c r="K94" i="1"/>
  <c r="AK94" i="1" s="1"/>
  <c r="M94" i="1"/>
  <c r="BF94" i="1" s="1"/>
  <c r="AJ94" i="1"/>
  <c r="AO94" i="1"/>
  <c r="AW94" i="1" s="1"/>
  <c r="AP94" i="1"/>
  <c r="BI94" i="1" s="1"/>
  <c r="BD94" i="1"/>
  <c r="BJ94" i="1"/>
  <c r="Z94" i="1" s="1"/>
  <c r="K96" i="1"/>
  <c r="M96" i="1"/>
  <c r="BF96" i="1" s="1"/>
  <c r="AJ96" i="1"/>
  <c r="AK96" i="1"/>
  <c r="AL96" i="1"/>
  <c r="AO96" i="1"/>
  <c r="AW96" i="1" s="1"/>
  <c r="AP96" i="1"/>
  <c r="AX96" i="1" s="1"/>
  <c r="BD96" i="1"/>
  <c r="BJ96" i="1"/>
  <c r="AH96" i="1" s="1"/>
  <c r="K98" i="1"/>
  <c r="AL98" i="1" s="1"/>
  <c r="M98" i="1"/>
  <c r="BF98" i="1" s="1"/>
  <c r="AK98" i="1"/>
  <c r="AO98" i="1"/>
  <c r="I98" i="1" s="1"/>
  <c r="AP98" i="1"/>
  <c r="J98" i="1" s="1"/>
  <c r="BD98" i="1"/>
  <c r="BJ98" i="1"/>
  <c r="AH98" i="1" s="1"/>
  <c r="K100" i="1"/>
  <c r="M100" i="1"/>
  <c r="BF100" i="1" s="1"/>
  <c r="AO100" i="1"/>
  <c r="AW100" i="1" s="1"/>
  <c r="AP100" i="1"/>
  <c r="J100" i="1" s="1"/>
  <c r="BD100" i="1"/>
  <c r="BJ100" i="1"/>
  <c r="K102" i="1"/>
  <c r="AK102" i="1" s="1"/>
  <c r="M102" i="1"/>
  <c r="AO102" i="1"/>
  <c r="AW102" i="1" s="1"/>
  <c r="AP102" i="1"/>
  <c r="BD102" i="1"/>
  <c r="BF102" i="1"/>
  <c r="BH102" i="1"/>
  <c r="AD102" i="1" s="1"/>
  <c r="BI102" i="1"/>
  <c r="BJ102" i="1"/>
  <c r="Z102" i="1" s="1"/>
  <c r="K104" i="1"/>
  <c r="M104" i="1"/>
  <c r="AJ104" i="1"/>
  <c r="AK104" i="1"/>
  <c r="AL104" i="1"/>
  <c r="AO104" i="1"/>
  <c r="AW104" i="1" s="1"/>
  <c r="AP104" i="1"/>
  <c r="AX104" i="1" s="1"/>
  <c r="BD104" i="1"/>
  <c r="BF104" i="1"/>
  <c r="BJ104" i="1"/>
  <c r="AH104" i="1" s="1"/>
  <c r="K106" i="1"/>
  <c r="AL106" i="1" s="1"/>
  <c r="M106" i="1"/>
  <c r="BF106" i="1" s="1"/>
  <c r="AJ106" i="1"/>
  <c r="AK106" i="1"/>
  <c r="AO106" i="1"/>
  <c r="I106" i="1" s="1"/>
  <c r="AP106" i="1"/>
  <c r="J106" i="1" s="1"/>
  <c r="BD106" i="1"/>
  <c r="BJ106" i="1"/>
  <c r="AH106" i="1" s="1"/>
  <c r="K108" i="1"/>
  <c r="M108" i="1"/>
  <c r="BF108" i="1" s="1"/>
  <c r="AO108" i="1"/>
  <c r="BH108" i="1" s="1"/>
  <c r="AP108" i="1"/>
  <c r="AX108" i="1" s="1"/>
  <c r="BD108" i="1"/>
  <c r="BJ108" i="1"/>
  <c r="K111" i="1"/>
  <c r="AL111" i="1" s="1"/>
  <c r="M111" i="1"/>
  <c r="BF111" i="1" s="1"/>
  <c r="AO111" i="1"/>
  <c r="AW111" i="1" s="1"/>
  <c r="AP111" i="1"/>
  <c r="AX111" i="1" s="1"/>
  <c r="BD111" i="1"/>
  <c r="BJ111" i="1"/>
  <c r="K113" i="1"/>
  <c r="AJ113" i="1" s="1"/>
  <c r="M113" i="1"/>
  <c r="BF113" i="1" s="1"/>
  <c r="AK113" i="1"/>
  <c r="AO113" i="1"/>
  <c r="BH113" i="1" s="1"/>
  <c r="AP113" i="1"/>
  <c r="BI113" i="1" s="1"/>
  <c r="BD113" i="1"/>
  <c r="BJ113" i="1"/>
  <c r="Z113" i="1" s="1"/>
  <c r="K116" i="1"/>
  <c r="AL116" i="1" s="1"/>
  <c r="M116" i="1"/>
  <c r="AF116" i="1"/>
  <c r="AH116" i="1"/>
  <c r="AJ116" i="1"/>
  <c r="AK116" i="1"/>
  <c r="AO116" i="1"/>
  <c r="AW116" i="1" s="1"/>
  <c r="AP116" i="1"/>
  <c r="J116" i="1" s="1"/>
  <c r="BD116" i="1"/>
  <c r="BF116" i="1"/>
  <c r="BH116" i="1"/>
  <c r="AD116" i="1" s="1"/>
  <c r="BJ116" i="1"/>
  <c r="Z116" i="1" s="1"/>
  <c r="K118" i="1"/>
  <c r="M118" i="1"/>
  <c r="BF118" i="1" s="1"/>
  <c r="Z118" i="1"/>
  <c r="AO118" i="1"/>
  <c r="I118" i="1" s="1"/>
  <c r="AP118" i="1"/>
  <c r="J118" i="1" s="1"/>
  <c r="BD118" i="1"/>
  <c r="BJ118" i="1"/>
  <c r="AH118" i="1" s="1"/>
  <c r="K121" i="1"/>
  <c r="AL121" i="1" s="1"/>
  <c r="M121" i="1"/>
  <c r="BF121" i="1" s="1"/>
  <c r="AO121" i="1"/>
  <c r="BH121" i="1" s="1"/>
  <c r="AP121" i="1"/>
  <c r="AX121" i="1" s="1"/>
  <c r="BD121" i="1"/>
  <c r="BJ121" i="1"/>
  <c r="K123" i="1"/>
  <c r="AJ123" i="1" s="1"/>
  <c r="M123" i="1"/>
  <c r="BF123" i="1" s="1"/>
  <c r="AO123" i="1"/>
  <c r="AP123" i="1"/>
  <c r="BI123" i="1" s="1"/>
  <c r="AC123" i="1" s="1"/>
  <c r="BD123" i="1"/>
  <c r="BJ123" i="1"/>
  <c r="Z123" i="1" s="1"/>
  <c r="K126" i="1"/>
  <c r="AL126" i="1" s="1"/>
  <c r="M126" i="1"/>
  <c r="BF126" i="1" s="1"/>
  <c r="Z126" i="1"/>
  <c r="AK126" i="1"/>
  <c r="AO126" i="1"/>
  <c r="AW126" i="1" s="1"/>
  <c r="AP126" i="1"/>
  <c r="J126" i="1" s="1"/>
  <c r="BD126" i="1"/>
  <c r="BJ126" i="1"/>
  <c r="AH126" i="1" s="1"/>
  <c r="K128" i="1"/>
  <c r="M128" i="1"/>
  <c r="BF128" i="1" s="1"/>
  <c r="AH128" i="1"/>
  <c r="AJ128" i="1"/>
  <c r="AO128" i="1"/>
  <c r="I128" i="1" s="1"/>
  <c r="AP128" i="1"/>
  <c r="AX128" i="1" s="1"/>
  <c r="BD128" i="1"/>
  <c r="BJ128" i="1"/>
  <c r="Z128" i="1" s="1"/>
  <c r="K131" i="1"/>
  <c r="M131" i="1"/>
  <c r="BF131" i="1" s="1"/>
  <c r="AO131" i="1"/>
  <c r="BH131" i="1" s="1"/>
  <c r="AP131" i="1"/>
  <c r="AX131" i="1" s="1"/>
  <c r="BD131" i="1"/>
  <c r="BJ131" i="1"/>
  <c r="K133" i="1"/>
  <c r="AJ133" i="1" s="1"/>
  <c r="M133" i="1"/>
  <c r="AH133" i="1"/>
  <c r="AK133" i="1"/>
  <c r="AL133" i="1"/>
  <c r="AO133" i="1"/>
  <c r="AW133" i="1" s="1"/>
  <c r="AP133" i="1"/>
  <c r="BD133" i="1"/>
  <c r="BF133" i="1"/>
  <c r="BJ133" i="1"/>
  <c r="Z133" i="1" s="1"/>
  <c r="K136" i="1"/>
  <c r="AL136" i="1" s="1"/>
  <c r="M136" i="1"/>
  <c r="BF136" i="1" s="1"/>
  <c r="Z136" i="1"/>
  <c r="AO136" i="1"/>
  <c r="BH136" i="1" s="1"/>
  <c r="AF136" i="1" s="1"/>
  <c r="AP136" i="1"/>
  <c r="AX136" i="1" s="1"/>
  <c r="BD136" i="1"/>
  <c r="BJ136" i="1"/>
  <c r="AH136" i="1" s="1"/>
  <c r="K138" i="1"/>
  <c r="AL138" i="1" s="1"/>
  <c r="M138" i="1"/>
  <c r="AO138" i="1"/>
  <c r="I138" i="1" s="1"/>
  <c r="AP138" i="1"/>
  <c r="J138" i="1" s="1"/>
  <c r="BD138" i="1"/>
  <c r="BJ138" i="1"/>
  <c r="Z138" i="1" s="1"/>
  <c r="K140" i="1"/>
  <c r="M140" i="1"/>
  <c r="BF140" i="1" s="1"/>
  <c r="AO140" i="1"/>
  <c r="BH140" i="1" s="1"/>
  <c r="AP140" i="1"/>
  <c r="BI140" i="1" s="1"/>
  <c r="BD140" i="1"/>
  <c r="BJ140" i="1"/>
  <c r="Z140" i="1" s="1"/>
  <c r="K143" i="1"/>
  <c r="M143" i="1"/>
  <c r="BF143" i="1" s="1"/>
  <c r="AO143" i="1"/>
  <c r="I143" i="1" s="1"/>
  <c r="I142" i="1" s="1"/>
  <c r="AP143" i="1"/>
  <c r="AX143" i="1" s="1"/>
  <c r="BD143" i="1"/>
  <c r="BH143" i="1"/>
  <c r="AD143" i="1" s="1"/>
  <c r="BJ143" i="1"/>
  <c r="K146" i="1"/>
  <c r="AK146" i="1" s="1"/>
  <c r="M146" i="1"/>
  <c r="AJ146" i="1"/>
  <c r="AO146" i="1"/>
  <c r="AW146" i="1" s="1"/>
  <c r="AP146" i="1"/>
  <c r="AX146" i="1" s="1"/>
  <c r="BD146" i="1"/>
  <c r="BF146" i="1"/>
  <c r="BJ146" i="1"/>
  <c r="K148" i="1"/>
  <c r="M148" i="1"/>
  <c r="BF148" i="1" s="1"/>
  <c r="AG148" i="1"/>
  <c r="AJ148" i="1"/>
  <c r="AK148" i="1"/>
  <c r="AO148" i="1"/>
  <c r="AP148" i="1"/>
  <c r="AX148" i="1" s="1"/>
  <c r="BD148" i="1"/>
  <c r="BH148" i="1"/>
  <c r="AF148" i="1" s="1"/>
  <c r="BJ148" i="1"/>
  <c r="AH148" i="1" s="1"/>
  <c r="K151" i="1"/>
  <c r="AJ151" i="1" s="1"/>
  <c r="M151" i="1"/>
  <c r="M150" i="1" s="1"/>
  <c r="AH151" i="1"/>
  <c r="AK151" i="1"/>
  <c r="AL151" i="1"/>
  <c r="AO151" i="1"/>
  <c r="AW151" i="1" s="1"/>
  <c r="AP151" i="1"/>
  <c r="J151" i="1" s="1"/>
  <c r="BD151" i="1"/>
  <c r="BJ151" i="1"/>
  <c r="Z151" i="1" s="1"/>
  <c r="K153" i="1"/>
  <c r="AJ153" i="1" s="1"/>
  <c r="M153" i="1"/>
  <c r="BF153" i="1" s="1"/>
  <c r="Z153" i="1"/>
  <c r="AO153" i="1"/>
  <c r="I153" i="1" s="1"/>
  <c r="AP153" i="1"/>
  <c r="J153" i="1" s="1"/>
  <c r="BD153" i="1"/>
  <c r="BJ153" i="1"/>
  <c r="AH153" i="1" s="1"/>
  <c r="K157" i="1"/>
  <c r="AL157" i="1" s="1"/>
  <c r="M157" i="1"/>
  <c r="BF157" i="1" s="1"/>
  <c r="AG157" i="1"/>
  <c r="AH157" i="1"/>
  <c r="AJ157" i="1"/>
  <c r="AK157" i="1"/>
  <c r="AO157" i="1"/>
  <c r="I157" i="1" s="1"/>
  <c r="AP157" i="1"/>
  <c r="J157" i="1" s="1"/>
  <c r="BD157" i="1"/>
  <c r="BI157" i="1"/>
  <c r="AE157" i="1" s="1"/>
  <c r="BJ157" i="1"/>
  <c r="Z157" i="1" s="1"/>
  <c r="K159" i="1"/>
  <c r="M159" i="1"/>
  <c r="BF159" i="1" s="1"/>
  <c r="AB159" i="1"/>
  <c r="AF159" i="1"/>
  <c r="AG159" i="1"/>
  <c r="AH159" i="1"/>
  <c r="AO159" i="1"/>
  <c r="I159" i="1" s="1"/>
  <c r="AP159" i="1"/>
  <c r="J159" i="1" s="1"/>
  <c r="BD159" i="1"/>
  <c r="BJ159" i="1"/>
  <c r="Z159" i="1" s="1"/>
  <c r="K161" i="1"/>
  <c r="AK161" i="1" s="1"/>
  <c r="M161" i="1"/>
  <c r="BF161" i="1" s="1"/>
  <c r="AJ161" i="1"/>
  <c r="AL161" i="1"/>
  <c r="AO161" i="1"/>
  <c r="AW161" i="1" s="1"/>
  <c r="AP161" i="1"/>
  <c r="AX161" i="1" s="1"/>
  <c r="BD161" i="1"/>
  <c r="BJ161" i="1"/>
  <c r="K163" i="1"/>
  <c r="AL163" i="1" s="1"/>
  <c r="M163" i="1"/>
  <c r="Z163" i="1"/>
  <c r="AO163" i="1"/>
  <c r="BH163" i="1" s="1"/>
  <c r="AF163" i="1" s="1"/>
  <c r="AP163" i="1"/>
  <c r="AX163" i="1" s="1"/>
  <c r="BD163" i="1"/>
  <c r="BF163" i="1"/>
  <c r="BJ163" i="1"/>
  <c r="AH163" i="1" s="1"/>
  <c r="K165" i="1"/>
  <c r="AL165" i="1" s="1"/>
  <c r="M165" i="1"/>
  <c r="BF165" i="1" s="1"/>
  <c r="AK165" i="1"/>
  <c r="AO165" i="1"/>
  <c r="I165" i="1" s="1"/>
  <c r="AP165" i="1"/>
  <c r="J165" i="1" s="1"/>
  <c r="BD165" i="1"/>
  <c r="BJ165" i="1"/>
  <c r="AH165" i="1" s="1"/>
  <c r="K168" i="1"/>
  <c r="M168" i="1"/>
  <c r="BF168" i="1" s="1"/>
  <c r="AJ168" i="1"/>
  <c r="AO168" i="1"/>
  <c r="I168" i="1" s="1"/>
  <c r="AP168" i="1"/>
  <c r="BI168" i="1" s="1"/>
  <c r="BD168" i="1"/>
  <c r="BJ168" i="1"/>
  <c r="AH168" i="1" s="1"/>
  <c r="K170" i="1"/>
  <c r="M170" i="1"/>
  <c r="BF170" i="1" s="1"/>
  <c r="AO170" i="1"/>
  <c r="I170" i="1" s="1"/>
  <c r="AP170" i="1"/>
  <c r="AX170" i="1" s="1"/>
  <c r="BD170" i="1"/>
  <c r="BJ170" i="1"/>
  <c r="K172" i="1"/>
  <c r="AJ172" i="1" s="1"/>
  <c r="M172" i="1"/>
  <c r="AO172" i="1"/>
  <c r="AW172" i="1" s="1"/>
  <c r="AP172" i="1"/>
  <c r="BI172" i="1" s="1"/>
  <c r="BD172" i="1"/>
  <c r="BF172" i="1"/>
  <c r="BH172" i="1"/>
  <c r="AD172" i="1" s="1"/>
  <c r="BJ172" i="1"/>
  <c r="Z172" i="1" s="1"/>
  <c r="K174" i="1"/>
  <c r="AK174" i="1" s="1"/>
  <c r="M174" i="1"/>
  <c r="BF174" i="1" s="1"/>
  <c r="Z174" i="1"/>
  <c r="AB174" i="1"/>
  <c r="AF174" i="1"/>
  <c r="AH174" i="1"/>
  <c r="AJ174" i="1"/>
  <c r="AO174" i="1"/>
  <c r="AW174" i="1" s="1"/>
  <c r="AP174" i="1"/>
  <c r="J174" i="1" s="1"/>
  <c r="BD174" i="1"/>
  <c r="BJ174" i="1"/>
  <c r="K176" i="1"/>
  <c r="M176" i="1"/>
  <c r="BF176" i="1" s="1"/>
  <c r="Z176" i="1"/>
  <c r="AC176" i="1"/>
  <c r="AO176" i="1"/>
  <c r="I176" i="1" s="1"/>
  <c r="AP176" i="1"/>
  <c r="AX176" i="1" s="1"/>
  <c r="BD176" i="1"/>
  <c r="BJ176" i="1"/>
  <c r="AH176" i="1" s="1"/>
  <c r="K179" i="1"/>
  <c r="K178" i="1" s="1"/>
  <c r="M179" i="1"/>
  <c r="AF179" i="1"/>
  <c r="AO179" i="1"/>
  <c r="I179" i="1" s="1"/>
  <c r="I178" i="1" s="1"/>
  <c r="AP179" i="1"/>
  <c r="J179" i="1" s="1"/>
  <c r="J178" i="1" s="1"/>
  <c r="BD179" i="1"/>
  <c r="BJ179" i="1"/>
  <c r="Z179" i="1" s="1"/>
  <c r="K182" i="1"/>
  <c r="M182" i="1"/>
  <c r="BF182" i="1" s="1"/>
  <c r="AO182" i="1"/>
  <c r="AW182" i="1" s="1"/>
  <c r="AP182" i="1"/>
  <c r="AX182" i="1" s="1"/>
  <c r="BD182" i="1"/>
  <c r="BJ182" i="1"/>
  <c r="K185" i="1"/>
  <c r="AK185" i="1" s="1"/>
  <c r="AT184" i="1" s="1"/>
  <c r="M185" i="1"/>
  <c r="M184" i="1" s="1"/>
  <c r="AO185" i="1"/>
  <c r="AW185" i="1" s="1"/>
  <c r="AP185" i="1"/>
  <c r="AX185" i="1" s="1"/>
  <c r="BD185" i="1"/>
  <c r="BF185" i="1"/>
  <c r="BJ185" i="1"/>
  <c r="K188" i="1"/>
  <c r="AJ188" i="1" s="1"/>
  <c r="M188" i="1"/>
  <c r="AD188" i="1"/>
  <c r="AE188" i="1"/>
  <c r="AH188" i="1"/>
  <c r="AK188" i="1"/>
  <c r="AO188" i="1"/>
  <c r="AW188" i="1" s="1"/>
  <c r="AP188" i="1"/>
  <c r="BI188" i="1" s="1"/>
  <c r="AG188" i="1" s="1"/>
  <c r="BD188" i="1"/>
  <c r="BF188" i="1"/>
  <c r="BH188" i="1"/>
  <c r="BJ188" i="1"/>
  <c r="Z188" i="1" s="1"/>
  <c r="K190" i="1"/>
  <c r="AK190" i="1" s="1"/>
  <c r="M190" i="1"/>
  <c r="BF190" i="1" s="1"/>
  <c r="AH190" i="1"/>
  <c r="AJ190" i="1"/>
  <c r="AL190" i="1"/>
  <c r="AO190" i="1"/>
  <c r="AW190" i="1" s="1"/>
  <c r="AP190" i="1"/>
  <c r="J190" i="1" s="1"/>
  <c r="BD190" i="1"/>
  <c r="BJ190" i="1"/>
  <c r="Z190" i="1" s="1"/>
  <c r="K192" i="1"/>
  <c r="M192" i="1"/>
  <c r="BF192" i="1" s="1"/>
  <c r="AF192" i="1"/>
  <c r="AO192" i="1"/>
  <c r="I192" i="1" s="1"/>
  <c r="AP192" i="1"/>
  <c r="J192" i="1" s="1"/>
  <c r="AW192" i="1"/>
  <c r="BD192" i="1"/>
  <c r="BH192" i="1"/>
  <c r="AD192" i="1" s="1"/>
  <c r="BJ192" i="1"/>
  <c r="AH192" i="1" s="1"/>
  <c r="K194" i="1"/>
  <c r="M194" i="1"/>
  <c r="BF194" i="1" s="1"/>
  <c r="AO194" i="1"/>
  <c r="I194" i="1" s="1"/>
  <c r="AP194" i="1"/>
  <c r="AX194" i="1" s="1"/>
  <c r="BD194" i="1"/>
  <c r="BJ194" i="1"/>
  <c r="K196" i="1"/>
  <c r="AJ196" i="1" s="1"/>
  <c r="M196" i="1"/>
  <c r="AO196" i="1"/>
  <c r="AW196" i="1" s="1"/>
  <c r="AP196" i="1"/>
  <c r="BD196" i="1"/>
  <c r="BF196" i="1"/>
  <c r="BJ196" i="1"/>
  <c r="Z196" i="1" s="1"/>
  <c r="K198" i="1"/>
  <c r="M198" i="1"/>
  <c r="AF198" i="1"/>
  <c r="AH198" i="1"/>
  <c r="AJ198" i="1"/>
  <c r="AK198" i="1"/>
  <c r="AL198" i="1"/>
  <c r="AO198" i="1"/>
  <c r="AW198" i="1" s="1"/>
  <c r="AP198" i="1"/>
  <c r="J198" i="1" s="1"/>
  <c r="BD198" i="1"/>
  <c r="BF198" i="1"/>
  <c r="BJ198" i="1"/>
  <c r="Z198" i="1" s="1"/>
  <c r="K201" i="1"/>
  <c r="AL201" i="1" s="1"/>
  <c r="M201" i="1"/>
  <c r="BF201" i="1" s="1"/>
  <c r="Z201" i="1"/>
  <c r="AO201" i="1"/>
  <c r="I201" i="1" s="1"/>
  <c r="AP201" i="1"/>
  <c r="J201" i="1" s="1"/>
  <c r="BD201" i="1"/>
  <c r="BJ201" i="1"/>
  <c r="AH201" i="1" s="1"/>
  <c r="K202" i="1"/>
  <c r="M202" i="1"/>
  <c r="BF202" i="1" s="1"/>
  <c r="AO202" i="1"/>
  <c r="BH202" i="1" s="1"/>
  <c r="AP202" i="1"/>
  <c r="AX202" i="1" s="1"/>
  <c r="BD202" i="1"/>
  <c r="BJ202" i="1"/>
  <c r="Z202" i="1" s="1"/>
  <c r="K203" i="1"/>
  <c r="AK203" i="1" s="1"/>
  <c r="M203" i="1"/>
  <c r="AO203" i="1"/>
  <c r="AW203" i="1" s="1"/>
  <c r="AP203" i="1"/>
  <c r="AX203" i="1" s="1"/>
  <c r="BD203" i="1"/>
  <c r="BF203" i="1"/>
  <c r="BJ203" i="1"/>
  <c r="C2" i="2"/>
  <c r="F2" i="2"/>
  <c r="C4" i="2"/>
  <c r="F4" i="2"/>
  <c r="C6" i="2"/>
  <c r="F6" i="2"/>
  <c r="C8" i="2"/>
  <c r="F8" i="2"/>
  <c r="C10" i="2"/>
  <c r="F10" i="2"/>
  <c r="I10" i="2"/>
  <c r="F22" i="2"/>
  <c r="I22" i="2"/>
  <c r="AW201" i="1" l="1"/>
  <c r="BH94" i="1"/>
  <c r="AD94" i="1" s="1"/>
  <c r="BH74" i="1"/>
  <c r="AD74" i="1" s="1"/>
  <c r="AX72" i="1"/>
  <c r="BH68" i="1"/>
  <c r="AD68" i="1" s="1"/>
  <c r="BH58" i="1"/>
  <c r="AD58" i="1" s="1"/>
  <c r="BH56" i="1"/>
  <c r="AF56" i="1" s="1"/>
  <c r="BH46" i="1"/>
  <c r="AD46" i="1" s="1"/>
  <c r="BI30" i="1"/>
  <c r="AE30" i="1" s="1"/>
  <c r="BI28" i="1"/>
  <c r="AE28" i="1" s="1"/>
  <c r="BF22" i="1"/>
  <c r="I196" i="1"/>
  <c r="BC182" i="1"/>
  <c r="AW176" i="1"/>
  <c r="BC176" i="1" s="1"/>
  <c r="AX159" i="1"/>
  <c r="AX118" i="1"/>
  <c r="BC118" i="1" s="1"/>
  <c r="AX92" i="1"/>
  <c r="AV92" i="1" s="1"/>
  <c r="BH89" i="1"/>
  <c r="AF89" i="1" s="1"/>
  <c r="AL87" i="1"/>
  <c r="AW72" i="1"/>
  <c r="BC72" i="1" s="1"/>
  <c r="BH44" i="1"/>
  <c r="BI34" i="1"/>
  <c r="AE34" i="1" s="1"/>
  <c r="BI148" i="1"/>
  <c r="AE148" i="1" s="1"/>
  <c r="I68" i="1"/>
  <c r="I44" i="1"/>
  <c r="BI203" i="1"/>
  <c r="AE203" i="1" s="1"/>
  <c r="BC203" i="1"/>
  <c r="BH182" i="1"/>
  <c r="AD182" i="1" s="1"/>
  <c r="AX179" i="1"/>
  <c r="J168" i="1"/>
  <c r="BC161" i="1"/>
  <c r="BF151" i="1"/>
  <c r="K145" i="1"/>
  <c r="M145" i="1"/>
  <c r="BI106" i="1"/>
  <c r="AE106" i="1" s="1"/>
  <c r="AL94" i="1"/>
  <c r="AW89" i="1"/>
  <c r="AL78" i="1"/>
  <c r="J78" i="1"/>
  <c r="BH72" i="1"/>
  <c r="AF72" i="1" s="1"/>
  <c r="AL62" i="1"/>
  <c r="AL60" i="1"/>
  <c r="AW58" i="1"/>
  <c r="BC58" i="1" s="1"/>
  <c r="BF25" i="1"/>
  <c r="AV19" i="1"/>
  <c r="BI15" i="1"/>
  <c r="AG15" i="1" s="1"/>
  <c r="AW202" i="1"/>
  <c r="AV202" i="1" s="1"/>
  <c r="BI121" i="1"/>
  <c r="AE121" i="1" s="1"/>
  <c r="BI96" i="1"/>
  <c r="AE96" i="1" s="1"/>
  <c r="BI56" i="1"/>
  <c r="AE56" i="1" s="1"/>
  <c r="BH157" i="1"/>
  <c r="AF157" i="1" s="1"/>
  <c r="AL146" i="1"/>
  <c r="AX56" i="1"/>
  <c r="BH30" i="1"/>
  <c r="AF30" i="1" s="1"/>
  <c r="BI202" i="1"/>
  <c r="AE202" i="1" s="1"/>
  <c r="K200" i="1"/>
  <c r="BH198" i="1"/>
  <c r="AD198" i="1" s="1"/>
  <c r="Z192" i="1"/>
  <c r="I182" i="1"/>
  <c r="I181" i="1" s="1"/>
  <c r="BH174" i="1"/>
  <c r="AD174" i="1" s="1"/>
  <c r="J148" i="1"/>
  <c r="AS145" i="1"/>
  <c r="M142" i="1"/>
  <c r="I131" i="1"/>
  <c r="I116" i="1"/>
  <c r="BH92" i="1"/>
  <c r="AD92" i="1" s="1"/>
  <c r="AX89" i="1"/>
  <c r="AV89" i="1" s="1"/>
  <c r="BI74" i="1"/>
  <c r="AE74" i="1" s="1"/>
  <c r="AW74" i="1"/>
  <c r="AV74" i="1" s="1"/>
  <c r="J74" i="1"/>
  <c r="I64" i="1"/>
  <c r="AW50" i="1"/>
  <c r="J34" i="1"/>
  <c r="BI25" i="1"/>
  <c r="AG25" i="1" s="1"/>
  <c r="J202" i="1"/>
  <c r="J200" i="1" s="1"/>
  <c r="I198" i="1"/>
  <c r="M181" i="1"/>
  <c r="J104" i="1"/>
  <c r="I52" i="1"/>
  <c r="I50" i="1"/>
  <c r="I22" i="1"/>
  <c r="I21" i="1" s="1"/>
  <c r="BI17" i="1"/>
  <c r="AE17" i="1" s="1"/>
  <c r="J203" i="1"/>
  <c r="I202" i="1"/>
  <c r="I200" i="1" s="1"/>
  <c r="AX190" i="1"/>
  <c r="BC190" i="1" s="1"/>
  <c r="I185" i="1"/>
  <c r="I184" i="1" s="1"/>
  <c r="AW179" i="1"/>
  <c r="AV179" i="1" s="1"/>
  <c r="BI176" i="1"/>
  <c r="AE176" i="1" s="1"/>
  <c r="AL174" i="1"/>
  <c r="I172" i="1"/>
  <c r="BI159" i="1"/>
  <c r="AE159" i="1" s="1"/>
  <c r="AW159" i="1"/>
  <c r="AV159" i="1" s="1"/>
  <c r="AW153" i="1"/>
  <c r="AL148" i="1"/>
  <c r="BI146" i="1"/>
  <c r="AV146" i="1"/>
  <c r="AW143" i="1"/>
  <c r="J136" i="1"/>
  <c r="BI128" i="1"/>
  <c r="AE128" i="1" s="1"/>
  <c r="J128" i="1"/>
  <c r="AW118" i="1"/>
  <c r="BC111" i="1"/>
  <c r="BI108" i="1"/>
  <c r="AE108" i="1" s="1"/>
  <c r="BH106" i="1"/>
  <c r="AF106" i="1" s="1"/>
  <c r="I94" i="1"/>
  <c r="J58" i="1"/>
  <c r="AX30" i="1"/>
  <c r="BC30" i="1" s="1"/>
  <c r="J28" i="1"/>
  <c r="AX198" i="1"/>
  <c r="AV198" i="1" s="1"/>
  <c r="AX192" i="1"/>
  <c r="AV192" i="1" s="1"/>
  <c r="J182" i="1"/>
  <c r="J181" i="1" s="1"/>
  <c r="BH179" i="1"/>
  <c r="AX174" i="1"/>
  <c r="BC174" i="1" s="1"/>
  <c r="BH159" i="1"/>
  <c r="AD159" i="1" s="1"/>
  <c r="AW157" i="1"/>
  <c r="AV143" i="1"/>
  <c r="AW131" i="1"/>
  <c r="AV131" i="1" s="1"/>
  <c r="BH118" i="1"/>
  <c r="AD118" i="1" s="1"/>
  <c r="AL113" i="1"/>
  <c r="BI104" i="1"/>
  <c r="AE104" i="1" s="1"/>
  <c r="J96" i="1"/>
  <c r="BC92" i="1"/>
  <c r="AL76" i="1"/>
  <c r="BI70" i="1"/>
  <c r="AE70" i="1" s="1"/>
  <c r="J54" i="1"/>
  <c r="J17" i="1"/>
  <c r="AG17" i="1"/>
  <c r="BC19" i="1"/>
  <c r="AH17" i="1"/>
  <c r="Z15" i="1"/>
  <c r="J19" i="1"/>
  <c r="AX15" i="1"/>
  <c r="AV15" i="1" s="1"/>
  <c r="BI19" i="1"/>
  <c r="AG19" i="1" s="1"/>
  <c r="AW17" i="1"/>
  <c r="BC17" i="1" s="1"/>
  <c r="AH13" i="1"/>
  <c r="AF19" i="1"/>
  <c r="AC17" i="1"/>
  <c r="AK13" i="1"/>
  <c r="BH17" i="1"/>
  <c r="BH15" i="1"/>
  <c r="AL13" i="1"/>
  <c r="AL22" i="1"/>
  <c r="AU21" i="1" s="1"/>
  <c r="K21" i="1"/>
  <c r="AH25" i="1"/>
  <c r="AL25" i="1"/>
  <c r="AU24" i="1" s="1"/>
  <c r="K24" i="1"/>
  <c r="AE42" i="1"/>
  <c r="AG42" i="1"/>
  <c r="AD42" i="1"/>
  <c r="AF42" i="1"/>
  <c r="AB42" i="1"/>
  <c r="I42" i="1"/>
  <c r="AB34" i="1"/>
  <c r="J42" i="1"/>
  <c r="AW40" i="1"/>
  <c r="Z40" i="1"/>
  <c r="AW42" i="1"/>
  <c r="AG34" i="1"/>
  <c r="AX42" i="1"/>
  <c r="BH38" i="1"/>
  <c r="AF38" i="1" s="1"/>
  <c r="AK30" i="1"/>
  <c r="I30" i="1"/>
  <c r="AF34" i="1"/>
  <c r="AX40" i="1"/>
  <c r="BI38" i="1"/>
  <c r="BH40" i="1"/>
  <c r="AJ40" i="1"/>
  <c r="J38" i="1"/>
  <c r="BC34" i="1"/>
  <c r="Z28" i="1"/>
  <c r="BI40" i="1"/>
  <c r="AK40" i="1"/>
  <c r="AB28" i="1"/>
  <c r="AD50" i="1"/>
  <c r="AF50" i="1"/>
  <c r="AB50" i="1"/>
  <c r="AE50" i="1"/>
  <c r="AG50" i="1"/>
  <c r="BC56" i="1"/>
  <c r="J50" i="1"/>
  <c r="AJ52" i="1"/>
  <c r="AX50" i="1"/>
  <c r="AX48" i="1"/>
  <c r="BC48" i="1" s="1"/>
  <c r="AL52" i="1"/>
  <c r="AK56" i="1"/>
  <c r="I56" i="1"/>
  <c r="BI46" i="1"/>
  <c r="AJ46" i="1"/>
  <c r="AJ44" i="1"/>
  <c r="J46" i="1"/>
  <c r="AL44" i="1"/>
  <c r="Z54" i="1"/>
  <c r="BI48" i="1"/>
  <c r="AB54" i="1"/>
  <c r="AD66" i="1"/>
  <c r="AF66" i="1"/>
  <c r="AB66" i="1"/>
  <c r="AE66" i="1"/>
  <c r="AG66" i="1"/>
  <c r="AF64" i="1"/>
  <c r="AB64" i="1"/>
  <c r="AK70" i="1"/>
  <c r="AX66" i="1"/>
  <c r="AX64" i="1"/>
  <c r="BH60" i="1"/>
  <c r="AD60" i="1" s="1"/>
  <c r="I66" i="1"/>
  <c r="J66" i="1"/>
  <c r="Z78" i="1"/>
  <c r="AW66" i="1"/>
  <c r="AW64" i="1"/>
  <c r="AG58" i="1"/>
  <c r="I76" i="1"/>
  <c r="J70" i="1"/>
  <c r="AJ68" i="1"/>
  <c r="BH62" i="1"/>
  <c r="AD62" i="1" s="1"/>
  <c r="BH78" i="1"/>
  <c r="BH76" i="1"/>
  <c r="AD76" i="1" s="1"/>
  <c r="AL68" i="1"/>
  <c r="AH64" i="1"/>
  <c r="BI62" i="1"/>
  <c r="AJ62" i="1"/>
  <c r="AF58" i="1"/>
  <c r="BI78" i="1"/>
  <c r="AV72" i="1"/>
  <c r="BI64" i="1"/>
  <c r="AJ64" i="1"/>
  <c r="J62" i="1"/>
  <c r="AE82" i="1"/>
  <c r="AG82" i="1"/>
  <c r="AF92" i="1"/>
  <c r="AW82" i="1"/>
  <c r="Z80" i="1"/>
  <c r="BI92" i="1"/>
  <c r="BI89" i="1"/>
  <c r="AJ89" i="1"/>
  <c r="BI87" i="1"/>
  <c r="AX82" i="1"/>
  <c r="AX80" i="1"/>
  <c r="J82" i="1"/>
  <c r="J87" i="1"/>
  <c r="AJ84" i="1"/>
  <c r="AL84" i="1"/>
  <c r="BH82" i="1"/>
  <c r="BH80" i="1"/>
  <c r="AW80" i="1"/>
  <c r="BI80" i="1"/>
  <c r="AJ80" i="1"/>
  <c r="AD108" i="1"/>
  <c r="AB108" i="1"/>
  <c r="AF108" i="1"/>
  <c r="I100" i="1"/>
  <c r="AJ102" i="1"/>
  <c r="I108" i="1"/>
  <c r="AL102" i="1"/>
  <c r="AX100" i="1"/>
  <c r="BC100" i="1" s="1"/>
  <c r="AW98" i="1"/>
  <c r="Z98" i="1"/>
  <c r="AW108" i="1"/>
  <c r="BC108" i="1" s="1"/>
  <c r="J108" i="1"/>
  <c r="AW106" i="1"/>
  <c r="Z106" i="1"/>
  <c r="AX98" i="1"/>
  <c r="AX106" i="1"/>
  <c r="AB106" i="1"/>
  <c r="BH100" i="1"/>
  <c r="Z96" i="1"/>
  <c r="AG106" i="1"/>
  <c r="Z104" i="1"/>
  <c r="BI100" i="1"/>
  <c r="BH98" i="1"/>
  <c r="AC96" i="1"/>
  <c r="AG104" i="1"/>
  <c r="AG108" i="1"/>
  <c r="AC104" i="1"/>
  <c r="BI98" i="1"/>
  <c r="AJ98" i="1"/>
  <c r="AG96" i="1"/>
  <c r="AD121" i="1"/>
  <c r="AF121" i="1"/>
  <c r="AV111" i="1"/>
  <c r="I111" i="1"/>
  <c r="AF118" i="1"/>
  <c r="AH123" i="1"/>
  <c r="BI118" i="1"/>
  <c r="BI116" i="1"/>
  <c r="AE116" i="1" s="1"/>
  <c r="BH111" i="1"/>
  <c r="AH113" i="1"/>
  <c r="J111" i="1"/>
  <c r="AK123" i="1"/>
  <c r="AW121" i="1"/>
  <c r="AV121" i="1" s="1"/>
  <c r="BI111" i="1"/>
  <c r="AE111" i="1" s="1"/>
  <c r="AL123" i="1"/>
  <c r="I121" i="1"/>
  <c r="AB116" i="1"/>
  <c r="AX116" i="1"/>
  <c r="BC116" i="1" s="1"/>
  <c r="AD131" i="1"/>
  <c r="AF131" i="1"/>
  <c r="AD140" i="1"/>
  <c r="AF140" i="1"/>
  <c r="AB140" i="1"/>
  <c r="AE140" i="1"/>
  <c r="AG140" i="1"/>
  <c r="I140" i="1"/>
  <c r="AW140" i="1"/>
  <c r="J140" i="1"/>
  <c r="AW138" i="1"/>
  <c r="BC131" i="1"/>
  <c r="AX126" i="1"/>
  <c r="BC126" i="1" s="1"/>
  <c r="AX140" i="1"/>
  <c r="AX138" i="1"/>
  <c r="J131" i="1"/>
  <c r="AF143" i="1"/>
  <c r="AW128" i="1"/>
  <c r="AV128" i="1" s="1"/>
  <c r="AH138" i="1"/>
  <c r="AC128" i="1"/>
  <c r="AJ126" i="1"/>
  <c r="I126" i="1"/>
  <c r="K135" i="1"/>
  <c r="BH138" i="1"/>
  <c r="AJ138" i="1"/>
  <c r="BI136" i="1"/>
  <c r="AJ136" i="1"/>
  <c r="BH126" i="1"/>
  <c r="BI138" i="1"/>
  <c r="AK138" i="1"/>
  <c r="AK136" i="1"/>
  <c r="BH128" i="1"/>
  <c r="AG128" i="1"/>
  <c r="BI126" i="1"/>
  <c r="AD202" i="1"/>
  <c r="AB202" i="1"/>
  <c r="AF202" i="1"/>
  <c r="AL203" i="1"/>
  <c r="BH201" i="1"/>
  <c r="AJ203" i="1"/>
  <c r="AG202" i="1"/>
  <c r="BI201" i="1"/>
  <c r="AC201" i="1" s="1"/>
  <c r="AJ201" i="1"/>
  <c r="AK201" i="1"/>
  <c r="AX201" i="1"/>
  <c r="BC201" i="1" s="1"/>
  <c r="I203" i="1"/>
  <c r="J185" i="1"/>
  <c r="J184" i="1" s="1"/>
  <c r="AH196" i="1"/>
  <c r="BI185" i="1"/>
  <c r="AE185" i="1" s="1"/>
  <c r="BI198" i="1"/>
  <c r="AK196" i="1"/>
  <c r="AW194" i="1"/>
  <c r="AV194" i="1" s="1"/>
  <c r="BI192" i="1"/>
  <c r="BH190" i="1"/>
  <c r="I190" i="1"/>
  <c r="AL188" i="1"/>
  <c r="I188" i="1"/>
  <c r="AJ185" i="1"/>
  <c r="AS184" i="1" s="1"/>
  <c r="BH194" i="1"/>
  <c r="AB194" i="1" s="1"/>
  <c r="AV190" i="1"/>
  <c r="AL185" i="1"/>
  <c r="AU184" i="1" s="1"/>
  <c r="AL196" i="1"/>
  <c r="AB198" i="1"/>
  <c r="BC185" i="1"/>
  <c r="K184" i="1"/>
  <c r="AE168" i="1"/>
  <c r="AG168" i="1"/>
  <c r="AC168" i="1"/>
  <c r="AW170" i="1"/>
  <c r="BC170" i="1" s="1"/>
  <c r="J170" i="1"/>
  <c r="AH172" i="1"/>
  <c r="AW168" i="1"/>
  <c r="Z168" i="1"/>
  <c r="AW165" i="1"/>
  <c r="BI179" i="1"/>
  <c r="I174" i="1"/>
  <c r="AK172" i="1"/>
  <c r="BH170" i="1"/>
  <c r="AX168" i="1"/>
  <c r="AX165" i="1"/>
  <c r="AV165" i="1" s="1"/>
  <c r="Z165" i="1"/>
  <c r="AF182" i="1"/>
  <c r="J176" i="1"/>
  <c r="AL172" i="1"/>
  <c r="BI170" i="1"/>
  <c r="AG176" i="1"/>
  <c r="AH179" i="1"/>
  <c r="AV182" i="1"/>
  <c r="AV176" i="1"/>
  <c r="BH168" i="1"/>
  <c r="BH165" i="1"/>
  <c r="AD165" i="1" s="1"/>
  <c r="AJ165" i="1"/>
  <c r="BH153" i="1"/>
  <c r="BH151" i="1"/>
  <c r="I151" i="1"/>
  <c r="I150" i="1" s="1"/>
  <c r="BI163" i="1"/>
  <c r="AJ163" i="1"/>
  <c r="J161" i="1"/>
  <c r="BI153" i="1"/>
  <c r="BI151" i="1"/>
  <c r="Z148" i="1"/>
  <c r="I146" i="1"/>
  <c r="AC148" i="1"/>
  <c r="J150" i="1"/>
  <c r="AX151" i="1"/>
  <c r="AV151" i="1" s="1"/>
  <c r="AX153" i="1"/>
  <c r="BC153" i="1" s="1"/>
  <c r="AK163" i="1"/>
  <c r="J163" i="1"/>
  <c r="J156" i="1" s="1"/>
  <c r="BC159" i="1"/>
  <c r="AX157" i="1"/>
  <c r="AB157" i="1"/>
  <c r="AD148" i="1"/>
  <c r="BH146" i="1"/>
  <c r="AB146" i="1" s="1"/>
  <c r="AC76" i="1"/>
  <c r="AG76" i="1"/>
  <c r="AE76" i="1"/>
  <c r="AG172" i="1"/>
  <c r="AC172" i="1"/>
  <c r="AE172" i="1"/>
  <c r="AS150" i="1"/>
  <c r="AC84" i="1"/>
  <c r="AG84" i="1"/>
  <c r="AE84" i="1"/>
  <c r="AC68" i="1"/>
  <c r="AG68" i="1"/>
  <c r="AE68" i="1"/>
  <c r="AC94" i="1"/>
  <c r="AG94" i="1"/>
  <c r="AE94" i="1"/>
  <c r="AB25" i="1"/>
  <c r="AF25" i="1"/>
  <c r="AD25" i="1"/>
  <c r="AC22" i="1"/>
  <c r="AG22" i="1"/>
  <c r="AE22" i="1"/>
  <c r="AL170" i="1"/>
  <c r="AK170" i="1"/>
  <c r="AJ170" i="1"/>
  <c r="AX133" i="1"/>
  <c r="AV133" i="1" s="1"/>
  <c r="J133" i="1"/>
  <c r="AL58" i="1"/>
  <c r="AK58" i="1"/>
  <c r="AJ58" i="1"/>
  <c r="AB172" i="1"/>
  <c r="AF172" i="1"/>
  <c r="Z121" i="1"/>
  <c r="AH121" i="1"/>
  <c r="AC60" i="1"/>
  <c r="AG60" i="1"/>
  <c r="AB22" i="1"/>
  <c r="AF22" i="1"/>
  <c r="AL194" i="1"/>
  <c r="AK194" i="1"/>
  <c r="AJ194" i="1"/>
  <c r="AW163" i="1"/>
  <c r="I163" i="1"/>
  <c r="AX123" i="1"/>
  <c r="J123" i="1"/>
  <c r="I113" i="1"/>
  <c r="AW113" i="1"/>
  <c r="Z111" i="1"/>
  <c r="AH111" i="1"/>
  <c r="AH42" i="1"/>
  <c r="Z42" i="1"/>
  <c r="BC38" i="1"/>
  <c r="AV38" i="1"/>
  <c r="J36" i="1"/>
  <c r="AX36" i="1"/>
  <c r="BC36" i="1" s="1"/>
  <c r="M27" i="1"/>
  <c r="BF30" i="1"/>
  <c r="Z19" i="1"/>
  <c r="AH19" i="1"/>
  <c r="M167" i="1"/>
  <c r="BC146" i="1"/>
  <c r="J146" i="1"/>
  <c r="J145" i="1" s="1"/>
  <c r="AH140" i="1"/>
  <c r="BH133" i="1"/>
  <c r="M110" i="1"/>
  <c r="I36" i="1"/>
  <c r="AL176" i="1"/>
  <c r="AK176" i="1"/>
  <c r="AC146" i="1"/>
  <c r="AG146" i="1"/>
  <c r="AW123" i="1"/>
  <c r="I123" i="1"/>
  <c r="AB76" i="1"/>
  <c r="AF76" i="1"/>
  <c r="BC28" i="1"/>
  <c r="AV28" i="1"/>
  <c r="Z170" i="1"/>
  <c r="AH170" i="1"/>
  <c r="M156" i="1"/>
  <c r="M135" i="1"/>
  <c r="BF138" i="1"/>
  <c r="AW136" i="1"/>
  <c r="I136" i="1"/>
  <c r="AG113" i="1"/>
  <c r="AE113" i="1"/>
  <c r="AH108" i="1"/>
  <c r="Z108" i="1"/>
  <c r="AH50" i="1"/>
  <c r="Z50" i="1"/>
  <c r="BC46" i="1"/>
  <c r="AV46" i="1"/>
  <c r="AX44" i="1"/>
  <c r="AV44" i="1" s="1"/>
  <c r="J44" i="1"/>
  <c r="I13" i="1"/>
  <c r="AW13" i="1"/>
  <c r="BC143" i="1"/>
  <c r="AB163" i="1"/>
  <c r="AT145" i="1"/>
  <c r="BI133" i="1"/>
  <c r="BI131" i="1"/>
  <c r="AV34" i="1"/>
  <c r="AV30" i="1"/>
  <c r="AL192" i="1"/>
  <c r="AK192" i="1"/>
  <c r="AL159" i="1"/>
  <c r="AK159" i="1"/>
  <c r="AJ159" i="1"/>
  <c r="AL100" i="1"/>
  <c r="AK100" i="1"/>
  <c r="AJ100" i="1"/>
  <c r="Z203" i="1"/>
  <c r="AH203" i="1"/>
  <c r="Z185" i="1"/>
  <c r="AH185" i="1"/>
  <c r="AL182" i="1"/>
  <c r="AU181" i="1" s="1"/>
  <c r="AK182" i="1"/>
  <c r="AT181" i="1" s="1"/>
  <c r="AJ182" i="1"/>
  <c r="AS181" i="1" s="1"/>
  <c r="K181" i="1"/>
  <c r="AC52" i="1"/>
  <c r="AG52" i="1"/>
  <c r="Z146" i="1"/>
  <c r="AH146" i="1"/>
  <c r="AL143" i="1"/>
  <c r="AU142" i="1" s="1"/>
  <c r="AK143" i="1"/>
  <c r="AT142" i="1" s="1"/>
  <c r="AJ143" i="1"/>
  <c r="AS142" i="1" s="1"/>
  <c r="K142" i="1"/>
  <c r="AL179" i="1"/>
  <c r="AU178" i="1" s="1"/>
  <c r="AK179" i="1"/>
  <c r="AT178" i="1" s="1"/>
  <c r="AJ179" i="1"/>
  <c r="AS178" i="1" s="1"/>
  <c r="AL168" i="1"/>
  <c r="AK168" i="1"/>
  <c r="K150" i="1"/>
  <c r="AL153" i="1"/>
  <c r="AU150" i="1" s="1"/>
  <c r="AK153" i="1"/>
  <c r="AT150" i="1" s="1"/>
  <c r="Z100" i="1"/>
  <c r="AH100" i="1"/>
  <c r="AH58" i="1"/>
  <c r="Z58" i="1"/>
  <c r="BC54" i="1"/>
  <c r="AV54" i="1"/>
  <c r="J52" i="1"/>
  <c r="AX52" i="1"/>
  <c r="AV52" i="1" s="1"/>
  <c r="AL34" i="1"/>
  <c r="AK34" i="1"/>
  <c r="AJ34" i="1"/>
  <c r="BC194" i="1"/>
  <c r="BH161" i="1"/>
  <c r="BI143" i="1"/>
  <c r="AB136" i="1"/>
  <c r="AB52" i="1"/>
  <c r="AF52" i="1"/>
  <c r="AB13" i="1"/>
  <c r="AF13" i="1"/>
  <c r="AB188" i="1"/>
  <c r="AF188" i="1"/>
  <c r="AL131" i="1"/>
  <c r="AK131" i="1"/>
  <c r="AJ131" i="1"/>
  <c r="AL92" i="1"/>
  <c r="AK92" i="1"/>
  <c r="AJ92" i="1"/>
  <c r="AL74" i="1"/>
  <c r="AK74" i="1"/>
  <c r="AJ74" i="1"/>
  <c r="AX196" i="1"/>
  <c r="AV196" i="1" s="1"/>
  <c r="J196" i="1"/>
  <c r="AG111" i="1"/>
  <c r="AC111" i="1"/>
  <c r="AC102" i="1"/>
  <c r="AG102" i="1"/>
  <c r="AB94" i="1"/>
  <c r="AF94" i="1"/>
  <c r="AB84" i="1"/>
  <c r="AF84" i="1"/>
  <c r="AB68" i="1"/>
  <c r="AF68" i="1"/>
  <c r="AH34" i="1"/>
  <c r="Z34" i="1"/>
  <c r="Z182" i="1"/>
  <c r="AH182" i="1"/>
  <c r="Z131" i="1"/>
  <c r="AH131" i="1"/>
  <c r="AX188" i="1"/>
  <c r="AV188" i="1" s="1"/>
  <c r="J188" i="1"/>
  <c r="BF179" i="1"/>
  <c r="M178" i="1"/>
  <c r="AW148" i="1"/>
  <c r="I148" i="1"/>
  <c r="Z143" i="1"/>
  <c r="AH143" i="1"/>
  <c r="AL140" i="1"/>
  <c r="AU135" i="1" s="1"/>
  <c r="AK140" i="1"/>
  <c r="AJ140" i="1"/>
  <c r="AL128" i="1"/>
  <c r="AK128" i="1"/>
  <c r="AL118" i="1"/>
  <c r="AJ118" i="1"/>
  <c r="AK118" i="1"/>
  <c r="BC104" i="1"/>
  <c r="AV104" i="1"/>
  <c r="J102" i="1"/>
  <c r="AX102" i="1"/>
  <c r="AV102" i="1" s="1"/>
  <c r="Z92" i="1"/>
  <c r="AH92" i="1"/>
  <c r="AH82" i="1"/>
  <c r="Z82" i="1"/>
  <c r="Z74" i="1"/>
  <c r="AH74" i="1"/>
  <c r="AH66" i="1"/>
  <c r="Z66" i="1"/>
  <c r="BC62" i="1"/>
  <c r="AV62" i="1"/>
  <c r="J60" i="1"/>
  <c r="AX60" i="1"/>
  <c r="BC60" i="1" s="1"/>
  <c r="AL42" i="1"/>
  <c r="AK42" i="1"/>
  <c r="AJ42" i="1"/>
  <c r="AF146" i="1"/>
  <c r="AE52" i="1"/>
  <c r="J194" i="1"/>
  <c r="K167" i="1"/>
  <c r="AV161" i="1"/>
  <c r="AE102" i="1"/>
  <c r="AE60" i="1"/>
  <c r="AD22" i="1"/>
  <c r="AE19" i="1"/>
  <c r="AV203" i="1"/>
  <c r="AV185" i="1"/>
  <c r="BI182" i="1"/>
  <c r="M200" i="1"/>
  <c r="BH196" i="1"/>
  <c r="I167" i="1"/>
  <c r="BI196" i="1"/>
  <c r="BI194" i="1"/>
  <c r="M187" i="1"/>
  <c r="AD163" i="1"/>
  <c r="BI161" i="1"/>
  <c r="I133" i="1"/>
  <c r="BH123" i="1"/>
  <c r="BC121" i="1"/>
  <c r="J121" i="1"/>
  <c r="AC113" i="1"/>
  <c r="I102" i="1"/>
  <c r="I60" i="1"/>
  <c r="AV50" i="1"/>
  <c r="BH36" i="1"/>
  <c r="M12" i="1"/>
  <c r="AC203" i="1"/>
  <c r="AG203" i="1"/>
  <c r="AC185" i="1"/>
  <c r="AG185" i="1"/>
  <c r="AC44" i="1"/>
  <c r="AG44" i="1"/>
  <c r="AC121" i="1"/>
  <c r="AG121" i="1"/>
  <c r="AB102" i="1"/>
  <c r="AF102" i="1"/>
  <c r="AL82" i="1"/>
  <c r="AK82" i="1"/>
  <c r="AJ82" i="1"/>
  <c r="AL66" i="1"/>
  <c r="AK66" i="1"/>
  <c r="AJ66" i="1"/>
  <c r="AB60" i="1"/>
  <c r="AF60" i="1"/>
  <c r="AK202" i="1"/>
  <c r="AL202" i="1"/>
  <c r="AU200" i="1" s="1"/>
  <c r="AJ202" i="1"/>
  <c r="Z194" i="1"/>
  <c r="AH194" i="1"/>
  <c r="AX172" i="1"/>
  <c r="BC172" i="1" s="1"/>
  <c r="J172" i="1"/>
  <c r="Z161" i="1"/>
  <c r="AH161" i="1"/>
  <c r="AE123" i="1"/>
  <c r="AG123" i="1"/>
  <c r="AV118" i="1"/>
  <c r="AB113" i="1"/>
  <c r="AF113" i="1"/>
  <c r="AL108" i="1"/>
  <c r="AK108" i="1"/>
  <c r="AJ108" i="1"/>
  <c r="BC96" i="1"/>
  <c r="AV96" i="1"/>
  <c r="J94" i="1"/>
  <c r="AX94" i="1"/>
  <c r="AV94" i="1" s="1"/>
  <c r="BC87" i="1"/>
  <c r="AV87" i="1"/>
  <c r="J84" i="1"/>
  <c r="AX84" i="1"/>
  <c r="AV84" i="1" s="1"/>
  <c r="BC78" i="1"/>
  <c r="AV78" i="1"/>
  <c r="J76" i="1"/>
  <c r="AX76" i="1"/>
  <c r="AV76" i="1" s="1"/>
  <c r="BC70" i="1"/>
  <c r="AV70" i="1"/>
  <c r="J68" i="1"/>
  <c r="AX68" i="1"/>
  <c r="BC68" i="1" s="1"/>
  <c r="AL50" i="1"/>
  <c r="AK50" i="1"/>
  <c r="AJ50" i="1"/>
  <c r="AB44" i="1"/>
  <c r="AF44" i="1"/>
  <c r="AC36" i="1"/>
  <c r="AG36" i="1"/>
  <c r="AW25" i="1"/>
  <c r="I25" i="1"/>
  <c r="I24" i="1" s="1"/>
  <c r="AX22" i="1"/>
  <c r="BC22" i="1" s="1"/>
  <c r="J22" i="1"/>
  <c r="J21" i="1" s="1"/>
  <c r="K12" i="1"/>
  <c r="AL17" i="1"/>
  <c r="AK17" i="1"/>
  <c r="AJ17" i="1"/>
  <c r="K156" i="1"/>
  <c r="AD52" i="1"/>
  <c r="J143" i="1"/>
  <c r="J142" i="1" s="1"/>
  <c r="K27" i="1"/>
  <c r="BH203" i="1"/>
  <c r="AH202" i="1"/>
  <c r="AJ192" i="1"/>
  <c r="AS187" i="1" s="1"/>
  <c r="AC188" i="1"/>
  <c r="BH185" i="1"/>
  <c r="AJ176" i="1"/>
  <c r="AS167" i="1" s="1"/>
  <c r="AV170" i="1"/>
  <c r="I161" i="1"/>
  <c r="AV153" i="1"/>
  <c r="AB148" i="1"/>
  <c r="AE146" i="1"/>
  <c r="AD136" i="1"/>
  <c r="AD113" i="1"/>
  <c r="AV58" i="1"/>
  <c r="AV56" i="1"/>
  <c r="AD44" i="1"/>
  <c r="AE36" i="1"/>
  <c r="BH104" i="1"/>
  <c r="BH96" i="1"/>
  <c r="AE25" i="1"/>
  <c r="BI13" i="1"/>
  <c r="AB192" i="1"/>
  <c r="AB168" i="1"/>
  <c r="AC157" i="1"/>
  <c r="AB153" i="1"/>
  <c r="AC138" i="1"/>
  <c r="AB118" i="1"/>
  <c r="J113" i="1"/>
  <c r="K110" i="1"/>
  <c r="AC106" i="1"/>
  <c r="I104" i="1"/>
  <c r="AC98" i="1"/>
  <c r="I96" i="1"/>
  <c r="AC89" i="1"/>
  <c r="I87" i="1"/>
  <c r="AC80" i="1"/>
  <c r="I78" i="1"/>
  <c r="AC72" i="1"/>
  <c r="I70" i="1"/>
  <c r="I62" i="1"/>
  <c r="AC56" i="1"/>
  <c r="I54" i="1"/>
  <c r="AC48" i="1"/>
  <c r="I46" i="1"/>
  <c r="AC40" i="1"/>
  <c r="I38" i="1"/>
  <c r="AC30" i="1"/>
  <c r="I28" i="1"/>
  <c r="J25" i="1"/>
  <c r="J24" i="1" s="1"/>
  <c r="AB17" i="1"/>
  <c r="J13" i="1"/>
  <c r="BH70" i="1"/>
  <c r="AD157" i="1"/>
  <c r="AE126" i="1"/>
  <c r="AJ121" i="1"/>
  <c r="AJ111" i="1"/>
  <c r="AD106" i="1"/>
  <c r="AH102" i="1"/>
  <c r="AD98" i="1"/>
  <c r="AH94" i="1"/>
  <c r="AD89" i="1"/>
  <c r="AF87" i="1"/>
  <c r="AH84" i="1"/>
  <c r="AD80" i="1"/>
  <c r="AF78" i="1"/>
  <c r="AH76" i="1"/>
  <c r="AH68" i="1"/>
  <c r="AD64" i="1"/>
  <c r="AH60" i="1"/>
  <c r="AD56" i="1"/>
  <c r="AF54" i="1"/>
  <c r="AH52" i="1"/>
  <c r="AD48" i="1"/>
  <c r="AF46" i="1"/>
  <c r="AH44" i="1"/>
  <c r="AD40" i="1"/>
  <c r="AH36" i="1"/>
  <c r="AD30" i="1"/>
  <c r="AF28" i="1"/>
  <c r="AH22" i="1"/>
  <c r="AJ19" i="1"/>
  <c r="AE15" i="1"/>
  <c r="I15" i="1"/>
  <c r="AD201" i="1"/>
  <c r="BI190" i="1"/>
  <c r="AB182" i="1"/>
  <c r="AC179" i="1"/>
  <c r="AB170" i="1"/>
  <c r="BI165" i="1"/>
  <c r="AC159" i="1"/>
  <c r="AB143" i="1"/>
  <c r="AC140" i="1"/>
  <c r="AB131" i="1"/>
  <c r="AK121" i="1"/>
  <c r="AB121" i="1"/>
  <c r="AX113" i="1"/>
  <c r="AK111" i="1"/>
  <c r="AC108" i="1"/>
  <c r="AC100" i="1"/>
  <c r="AC92" i="1"/>
  <c r="AC82" i="1"/>
  <c r="AC74" i="1"/>
  <c r="AC66" i="1"/>
  <c r="AC58" i="1"/>
  <c r="AC50" i="1"/>
  <c r="AC42" i="1"/>
  <c r="AC34" i="1"/>
  <c r="AK19" i="1"/>
  <c r="AB19" i="1"/>
  <c r="AE198" i="1"/>
  <c r="BI174" i="1"/>
  <c r="K187" i="1"/>
  <c r="BH176" i="1"/>
  <c r="AC202" i="1" l="1"/>
  <c r="AT200" i="1"/>
  <c r="AV108" i="1"/>
  <c r="BC192" i="1"/>
  <c r="BC140" i="1"/>
  <c r="BC74" i="1"/>
  <c r="AC15" i="1"/>
  <c r="AV98" i="1"/>
  <c r="BC89" i="1"/>
  <c r="J167" i="1"/>
  <c r="AV168" i="1"/>
  <c r="AD72" i="1"/>
  <c r="BC133" i="1"/>
  <c r="BC151" i="1"/>
  <c r="AT187" i="1"/>
  <c r="BC157" i="1"/>
  <c r="I145" i="1"/>
  <c r="AV126" i="1"/>
  <c r="BC50" i="1"/>
  <c r="BC202" i="1"/>
  <c r="AV140" i="1"/>
  <c r="AV80" i="1"/>
  <c r="AU12" i="1"/>
  <c r="AD146" i="1"/>
  <c r="BC52" i="1"/>
  <c r="AV106" i="1"/>
  <c r="AU145" i="1"/>
  <c r="AS200" i="1"/>
  <c r="AV68" i="1"/>
  <c r="AV174" i="1"/>
  <c r="AU187" i="1"/>
  <c r="AC25" i="1"/>
  <c r="BC15" i="1"/>
  <c r="AD179" i="1"/>
  <c r="AB179" i="1"/>
  <c r="I12" i="1"/>
  <c r="AS12" i="1"/>
  <c r="AV100" i="1"/>
  <c r="AT12" i="1"/>
  <c r="BC179" i="1"/>
  <c r="BC198" i="1"/>
  <c r="BC84" i="1"/>
  <c r="AV36" i="1"/>
  <c r="I187" i="1"/>
  <c r="J135" i="1"/>
  <c r="J12" i="1"/>
  <c r="AV48" i="1"/>
  <c r="AU110" i="1"/>
  <c r="AV172" i="1"/>
  <c r="AV60" i="1"/>
  <c r="AV201" i="1"/>
  <c r="BC64" i="1"/>
  <c r="AD15" i="1"/>
  <c r="AB15" i="1"/>
  <c r="AF15" i="1"/>
  <c r="AC19" i="1"/>
  <c r="AV17" i="1"/>
  <c r="AD17" i="1"/>
  <c r="AF17" i="1"/>
  <c r="AV40" i="1"/>
  <c r="BC40" i="1"/>
  <c r="AE40" i="1"/>
  <c r="AG40" i="1"/>
  <c r="BC42" i="1"/>
  <c r="AV42" i="1"/>
  <c r="AE38" i="1"/>
  <c r="AC38" i="1"/>
  <c r="AG38" i="1"/>
  <c r="AF40" i="1"/>
  <c r="AB40" i="1"/>
  <c r="AD38" i="1"/>
  <c r="AB38" i="1"/>
  <c r="AE48" i="1"/>
  <c r="AG48" i="1"/>
  <c r="AE46" i="1"/>
  <c r="AG46" i="1"/>
  <c r="AC46" i="1"/>
  <c r="AE64" i="1"/>
  <c r="AG64" i="1"/>
  <c r="AE62" i="1"/>
  <c r="AG62" i="1"/>
  <c r="AC62" i="1"/>
  <c r="AC64" i="1"/>
  <c r="AE78" i="1"/>
  <c r="AG78" i="1"/>
  <c r="AC78" i="1"/>
  <c r="AD78" i="1"/>
  <c r="AB78" i="1"/>
  <c r="BC66" i="1"/>
  <c r="AV66" i="1"/>
  <c r="AF62" i="1"/>
  <c r="AB62" i="1"/>
  <c r="AV64" i="1"/>
  <c r="AD82" i="1"/>
  <c r="AF82" i="1"/>
  <c r="AB82" i="1"/>
  <c r="AF80" i="1"/>
  <c r="AB80" i="1"/>
  <c r="AE87" i="1"/>
  <c r="AC87" i="1"/>
  <c r="AG87" i="1"/>
  <c r="BC80" i="1"/>
  <c r="BC82" i="1"/>
  <c r="AV82" i="1"/>
  <c r="AE80" i="1"/>
  <c r="AG80" i="1"/>
  <c r="AE92" i="1"/>
  <c r="AG92" i="1"/>
  <c r="AE89" i="1"/>
  <c r="AG89" i="1"/>
  <c r="AD100" i="1"/>
  <c r="AF100" i="1"/>
  <c r="AB100" i="1"/>
  <c r="AE98" i="1"/>
  <c r="AG98" i="1"/>
  <c r="AU27" i="1"/>
  <c r="J27" i="1"/>
  <c r="I27" i="1"/>
  <c r="BC106" i="1"/>
  <c r="AE100" i="1"/>
  <c r="AG100" i="1"/>
  <c r="AT27" i="1"/>
  <c r="AF98" i="1"/>
  <c r="AB98" i="1"/>
  <c r="AS27" i="1"/>
  <c r="BC98" i="1"/>
  <c r="AD111" i="1"/>
  <c r="AF111" i="1"/>
  <c r="J110" i="1"/>
  <c r="AV116" i="1"/>
  <c r="AE118" i="1"/>
  <c r="AC118" i="1"/>
  <c r="AG118" i="1"/>
  <c r="I110" i="1"/>
  <c r="AG116" i="1"/>
  <c r="AC116" i="1"/>
  <c r="AB111" i="1"/>
  <c r="AF138" i="1"/>
  <c r="AB138" i="1"/>
  <c r="AD128" i="1"/>
  <c r="AF128" i="1"/>
  <c r="AE136" i="1"/>
  <c r="AG136" i="1"/>
  <c r="AC136" i="1"/>
  <c r="AV138" i="1"/>
  <c r="BC138" i="1"/>
  <c r="AG126" i="1"/>
  <c r="AC126" i="1"/>
  <c r="AD138" i="1"/>
  <c r="AB128" i="1"/>
  <c r="BC128" i="1"/>
  <c r="I135" i="1"/>
  <c r="AT135" i="1"/>
  <c r="AD126" i="1"/>
  <c r="AF126" i="1"/>
  <c r="AB126" i="1"/>
  <c r="AS135" i="1"/>
  <c r="AE138" i="1"/>
  <c r="AG138" i="1"/>
  <c r="AF201" i="1"/>
  <c r="AB201" i="1"/>
  <c r="AE201" i="1"/>
  <c r="AG201" i="1"/>
  <c r="AD190" i="1"/>
  <c r="AF190" i="1"/>
  <c r="AB190" i="1"/>
  <c r="AG198" i="1"/>
  <c r="AC198" i="1"/>
  <c r="AD194" i="1"/>
  <c r="AF194" i="1"/>
  <c r="BC188" i="1"/>
  <c r="AE192" i="1"/>
  <c r="AG192" i="1"/>
  <c r="AC192" i="1"/>
  <c r="AD168" i="1"/>
  <c r="AF168" i="1"/>
  <c r="AE179" i="1"/>
  <c r="AG179" i="1"/>
  <c r="AF165" i="1"/>
  <c r="AB165" i="1"/>
  <c r="AC170" i="1"/>
  <c r="AG170" i="1"/>
  <c r="AE170" i="1"/>
  <c r="C20" i="2"/>
  <c r="AD170" i="1"/>
  <c r="AF170" i="1"/>
  <c r="BC168" i="1"/>
  <c r="BC165" i="1"/>
  <c r="AG151" i="1"/>
  <c r="AC151" i="1"/>
  <c r="AD153" i="1"/>
  <c r="AF153" i="1"/>
  <c r="AD151" i="1"/>
  <c r="AF151" i="1"/>
  <c r="AB151" i="1"/>
  <c r="AV157" i="1"/>
  <c r="I156" i="1"/>
  <c r="C21" i="2"/>
  <c r="AE151" i="1"/>
  <c r="C29" i="2"/>
  <c r="F29" i="2" s="1"/>
  <c r="AE163" i="1"/>
  <c r="AG163" i="1"/>
  <c r="AC163" i="1"/>
  <c r="AE153" i="1"/>
  <c r="AG153" i="1"/>
  <c r="AC153" i="1"/>
  <c r="BC163" i="1"/>
  <c r="AV163" i="1"/>
  <c r="AG196" i="1"/>
  <c r="AC196" i="1"/>
  <c r="AE196" i="1"/>
  <c r="BC13" i="1"/>
  <c r="AV13" i="1"/>
  <c r="AC194" i="1"/>
  <c r="AG194" i="1"/>
  <c r="AE194" i="1"/>
  <c r="AC182" i="1"/>
  <c r="AG182" i="1"/>
  <c r="AE182" i="1"/>
  <c r="BC148" i="1"/>
  <c r="AV148" i="1"/>
  <c r="AC131" i="1"/>
  <c r="AG131" i="1"/>
  <c r="AE131" i="1"/>
  <c r="BC136" i="1"/>
  <c r="AV136" i="1"/>
  <c r="AT110" i="1"/>
  <c r="AV22" i="1"/>
  <c r="K204" i="1"/>
  <c r="BC76" i="1"/>
  <c r="BC94" i="1"/>
  <c r="BC102" i="1"/>
  <c r="AU156" i="1"/>
  <c r="AB133" i="1"/>
  <c r="AF133" i="1"/>
  <c r="AD133" i="1"/>
  <c r="BC113" i="1"/>
  <c r="AV113" i="1"/>
  <c r="AG133" i="1"/>
  <c r="AE133" i="1"/>
  <c r="AC133" i="1"/>
  <c r="AF176" i="1"/>
  <c r="AD176" i="1"/>
  <c r="AB176" i="1"/>
  <c r="AG190" i="1"/>
  <c r="AE190" i="1"/>
  <c r="AC190" i="1"/>
  <c r="AD70" i="1"/>
  <c r="AF70" i="1"/>
  <c r="AB70" i="1"/>
  <c r="AB203" i="1"/>
  <c r="AF203" i="1"/>
  <c r="AD203" i="1"/>
  <c r="AB123" i="1"/>
  <c r="AF123" i="1"/>
  <c r="AD123" i="1"/>
  <c r="J187" i="1"/>
  <c r="BC44" i="1"/>
  <c r="AT156" i="1"/>
  <c r="AB196" i="1"/>
  <c r="AF196" i="1"/>
  <c r="AD196" i="1"/>
  <c r="AD96" i="1"/>
  <c r="AF96" i="1"/>
  <c r="AB96" i="1"/>
  <c r="AG174" i="1"/>
  <c r="AE174" i="1"/>
  <c r="AC174" i="1"/>
  <c r="AG165" i="1"/>
  <c r="AE165" i="1"/>
  <c r="AC165" i="1"/>
  <c r="AE13" i="1"/>
  <c r="AG13" i="1"/>
  <c r="AC13" i="1"/>
  <c r="AB185" i="1"/>
  <c r="AF185" i="1"/>
  <c r="AD185" i="1"/>
  <c r="AB161" i="1"/>
  <c r="AF161" i="1"/>
  <c r="AD161" i="1"/>
  <c r="BC123" i="1"/>
  <c r="AV123" i="1"/>
  <c r="AB36" i="1"/>
  <c r="AF36" i="1"/>
  <c r="AD36" i="1"/>
  <c r="AC143" i="1"/>
  <c r="AG143" i="1"/>
  <c r="AE143" i="1"/>
  <c r="AS110" i="1"/>
  <c r="AU167" i="1"/>
  <c r="C28" i="2"/>
  <c r="F28" i="2" s="1"/>
  <c r="AS156" i="1"/>
  <c r="C27" i="2"/>
  <c r="BC196" i="1"/>
  <c r="AT167" i="1"/>
  <c r="AF104" i="1"/>
  <c r="AD104" i="1"/>
  <c r="AB104" i="1"/>
  <c r="BC25" i="1"/>
  <c r="AV25" i="1"/>
  <c r="AC161" i="1"/>
  <c r="AG161" i="1"/>
  <c r="AE161" i="1"/>
  <c r="C17" i="2" l="1"/>
  <c r="C16" i="2"/>
  <c r="C18" i="2"/>
  <c r="C14" i="2"/>
  <c r="C19" i="2"/>
  <c r="C15" i="2"/>
  <c r="I28" i="2"/>
  <c r="I29" i="2" s="1"/>
  <c r="C22" i="2" l="1"/>
</calcChain>
</file>

<file path=xl/sharedStrings.xml><?xml version="1.0" encoding="utf-8"?>
<sst xmlns="http://schemas.openxmlformats.org/spreadsheetml/2006/main" count="1431" uniqueCount="422">
  <si>
    <t>Doba výstavby:</t>
  </si>
  <si>
    <t>Projektant</t>
  </si>
  <si>
    <t>67</t>
  </si>
  <si>
    <t>1;záchytný systém;</t>
  </si>
  <si>
    <t>13;K;</t>
  </si>
  <si>
    <t>Základ 15%</t>
  </si>
  <si>
    <t>Vyčištění ostatních objektů - střecha</t>
  </si>
  <si>
    <t>(1,15+0,85)*2*0,4*2;střešní výlez;</t>
  </si>
  <si>
    <t>764430840R00</t>
  </si>
  <si>
    <t>87</t>
  </si>
  <si>
    <t>Kamila Možná</t>
  </si>
  <si>
    <t>Základ 21%</t>
  </si>
  <si>
    <t>20</t>
  </si>
  <si>
    <t>Dodávka</t>
  </si>
  <si>
    <t>NUS celkem z obj.</t>
  </si>
  <si>
    <t>Otlučení omítek vnějších do 60 %</t>
  </si>
  <si>
    <t>72_</t>
  </si>
  <si>
    <t>Název stavby:</t>
  </si>
  <si>
    <t>Ostatní materiál</t>
  </si>
  <si>
    <t>48</t>
  </si>
  <si>
    <t>29</t>
  </si>
  <si>
    <t>Č</t>
  </si>
  <si>
    <t>764</t>
  </si>
  <si>
    <t>28355469</t>
  </si>
  <si>
    <t>764430310RT2</t>
  </si>
  <si>
    <t>767995164VD</t>
  </si>
  <si>
    <t>62852265</t>
  </si>
  <si>
    <t>Poznámka:</t>
  </si>
  <si>
    <t>Lokalita:</t>
  </si>
  <si>
    <t>79</t>
  </si>
  <si>
    <t>71</t>
  </si>
  <si>
    <t>16</t>
  </si>
  <si>
    <t>PSV</t>
  </si>
  <si>
    <t>24</t>
  </si>
  <si>
    <t>63140103</t>
  </si>
  <si>
    <t>Bez pevné podl.</t>
  </si>
  <si>
    <t>Celkem</t>
  </si>
  <si>
    <t>Zařízení staveniště</t>
  </si>
  <si>
    <t>Dodávka a osazení střešní vpusti TOPWET</t>
  </si>
  <si>
    <t>3,204*0,05;ztratné;</t>
  </si>
  <si>
    <t>4</t>
  </si>
  <si>
    <t>97</t>
  </si>
  <si>
    <t>Povlaková krytina střech do 10°, NAIP přitavením - střecha</t>
  </si>
  <si>
    <t>60</t>
  </si>
  <si>
    <t>Základní rozpočtové náklady</t>
  </si>
  <si>
    <t>26</t>
  </si>
  <si>
    <t>6_</t>
  </si>
  <si>
    <t>(1,15+0,85)*2;střešní výlez;</t>
  </si>
  <si>
    <t>978015271R00</t>
  </si>
  <si>
    <t>Osazení poklopu s rámem</t>
  </si>
  <si>
    <t>48,3*18,5;plocha střechy vč. atik;</t>
  </si>
  <si>
    <t>Konstrukce klempířské</t>
  </si>
  <si>
    <t>712110011VD</t>
  </si>
  <si>
    <t>Celkem bez DPH</t>
  </si>
  <si>
    <t>17,11707;viz hmotnost;</t>
  </si>
  <si>
    <t>1;viz otlučení;</t>
  </si>
  <si>
    <t>721_</t>
  </si>
  <si>
    <t>Pás modif. asfalt samolep Glastek 30 sticker ultra</t>
  </si>
  <si>
    <t>012VD_</t>
  </si>
  <si>
    <t>4*1,15;montáž krát ztratné;</t>
  </si>
  <si>
    <t>Hmotnost (t)</t>
  </si>
  <si>
    <t>Překližka vodovzdorná bříza tl. 21 mm jak. S/BB</t>
  </si>
  <si>
    <t>6</t>
  </si>
  <si>
    <t>Rozpočtové náklady v Kč</t>
  </si>
  <si>
    <t>68</t>
  </si>
  <si>
    <t>721210823R00</t>
  </si>
  <si>
    <t>81</t>
  </si>
  <si>
    <t>40,05*1,15*0,5;plocha krát ztratné krát jednotková hmotnost;</t>
  </si>
  <si>
    <t>1;Z;</t>
  </si>
  <si>
    <t>B</t>
  </si>
  <si>
    <t>Náklady na umístění stavby (NUS)</t>
  </si>
  <si>
    <t>Pás modifikovaný asfalt Glastek 40 special mineral</t>
  </si>
  <si>
    <t>42</t>
  </si>
  <si>
    <t>82</t>
  </si>
  <si>
    <t>Montáž</t>
  </si>
  <si>
    <t>Datum, razítko a podpis</t>
  </si>
  <si>
    <t>ZRN celkem</t>
  </si>
  <si>
    <t>Střešní výlez s požární odolností EI 30 DP1, se zámkem a západkou</t>
  </si>
  <si>
    <t>Izolace tepelná střech do tl.160 mm,2vrstvy,kotvy - střecha</t>
  </si>
  <si>
    <t>979082212R00</t>
  </si>
  <si>
    <t>1,2*1,15;plocha krát ztratné;</t>
  </si>
  <si>
    <t>012VD</t>
  </si>
  <si>
    <t>69</t>
  </si>
  <si>
    <t>33</t>
  </si>
  <si>
    <t>Omítky ze suchých směsí</t>
  </si>
  <si>
    <t>Nakládání vybour.hmot na doprav.prostředky</t>
  </si>
  <si>
    <t>11163230</t>
  </si>
  <si>
    <t>DPH 15%</t>
  </si>
  <si>
    <t>78</t>
  </si>
  <si>
    <t>63</t>
  </si>
  <si>
    <t>764221122VD</t>
  </si>
  <si>
    <t>712310901R00</t>
  </si>
  <si>
    <t>628522699</t>
  </si>
  <si>
    <t>Demontáž ocel. poklopů včetně ocel. rámů</t>
  </si>
  <si>
    <t>25</t>
  </si>
  <si>
    <t>kus</t>
  </si>
  <si>
    <t>Dodávky</t>
  </si>
  <si>
    <t>763</t>
  </si>
  <si>
    <t>40,05*1,15;plocha krát ztratné;</t>
  </si>
  <si>
    <t>1,2*0,06;plocha krát tloušťka;</t>
  </si>
  <si>
    <t>soustava</t>
  </si>
  <si>
    <t>Ostatní mat.</t>
  </si>
  <si>
    <t>Odstranění držáku sirény a zpětné osazení</t>
  </si>
  <si>
    <t>Emulze asfaltová penetrační  DEKPRIMER</t>
  </si>
  <si>
    <t>Cenová</t>
  </si>
  <si>
    <t>40,05*0,08;plocha krát tloušťka;</t>
  </si>
  <si>
    <t>979087113R00</t>
  </si>
  <si>
    <t>(1,15+0,85)*0,25*2;střešní výlez;</t>
  </si>
  <si>
    <t>133,5*0,05;atika;</t>
  </si>
  <si>
    <t>HSV prac</t>
  </si>
  <si>
    <t>767_</t>
  </si>
  <si>
    <t>Vodorovná doprava suti po suchu do 50 m</t>
  </si>
  <si>
    <t>713141322R00</t>
  </si>
  <si>
    <t>417320034RA0</t>
  </si>
  <si>
    <t>Nadbetonávka ŽB beton C 20/25, 20 x 20 cm, bednění, výztuž</t>
  </si>
  <si>
    <t>855,62*1,15;plocha krát ztratné;</t>
  </si>
  <si>
    <t>13</t>
  </si>
  <si>
    <t>28375704</t>
  </si>
  <si>
    <t>"M"</t>
  </si>
  <si>
    <t>Konstrukce doplňkové stavební (zámečnické)</t>
  </si>
  <si>
    <t>Oprava tělesa výlezu na střechu</t>
  </si>
  <si>
    <t>97_</t>
  </si>
  <si>
    <t>Krycí list rozpočtu</t>
  </si>
  <si>
    <t>pozemek  p.č. 344/1, v k.ú. Janov u Litvínova</t>
  </si>
  <si>
    <t>1;B6;</t>
  </si>
  <si>
    <t>Cena/MJ</t>
  </si>
  <si>
    <t>Konec výstavby:</t>
  </si>
  <si>
    <t>Deska minerální vlákno  tl. 60 mm</t>
  </si>
  <si>
    <t>1;H;</t>
  </si>
  <si>
    <t>979999999R00</t>
  </si>
  <si>
    <t>Kód</t>
  </si>
  <si>
    <t>S</t>
  </si>
  <si>
    <t>Jednot.</t>
  </si>
  <si>
    <t>43</t>
  </si>
  <si>
    <t>Úprava prostupu trubky - držáku antén</t>
  </si>
  <si>
    <t>Ostatní přesuny hmot</t>
  </si>
  <si>
    <t>MJ</t>
  </si>
  <si>
    <t>45</t>
  </si>
  <si>
    <t>40</t>
  </si>
  <si>
    <t>Povlaková krytina střech do 10°,samolepicím pásem - střešní výlez</t>
  </si>
  <si>
    <t>133,5*0,3;vnitřní hrana atiky;</t>
  </si>
  <si>
    <t>9_</t>
  </si>
  <si>
    <t>133,5*0,3;plocha atiky;</t>
  </si>
  <si>
    <t>Doplňkové náklady</t>
  </si>
  <si>
    <t>PSV prac</t>
  </si>
  <si>
    <t>HSV</t>
  </si>
  <si>
    <t>Povlaková krytina střech do 10°,samolepicím pásem - střecha</t>
  </si>
  <si>
    <t>40,05;viz montáž;</t>
  </si>
  <si>
    <t>9</t>
  </si>
  <si>
    <t>15</t>
  </si>
  <si>
    <t>3,2*1,15;plocha krát ztratné;</t>
  </si>
  <si>
    <t>95</t>
  </si>
  <si>
    <t>ISWORK</t>
  </si>
  <si>
    <t>Celkem včetně DPH</t>
  </si>
  <si>
    <t>Základ 0%</t>
  </si>
  <si>
    <t>S_</t>
  </si>
  <si>
    <t>3;O;</t>
  </si>
  <si>
    <t>52</t>
  </si>
  <si>
    <t>51</t>
  </si>
  <si>
    <t>B2003 Výměna střešní krytiny na objektech ZŠ Janov, čp. 160, ul. Přátelství</t>
  </si>
  <si>
    <t>Přesuny sutí</t>
  </si>
  <si>
    <t>Mont prac</t>
  </si>
  <si>
    <t>767995153VD</t>
  </si>
  <si>
    <t>Odvětrávací hlavice kanalizace TiZn s manžetou a s protidešťovou krytkou vč. úpravy prostupu</t>
  </si>
  <si>
    <t>44</t>
  </si>
  <si>
    <t>712_</t>
  </si>
  <si>
    <t>012111113VD</t>
  </si>
  <si>
    <t>Příplatek k odvozu za každý další 1 km</t>
  </si>
  <si>
    <t>4+1;B3;</t>
  </si>
  <si>
    <t>628113525VD</t>
  </si>
  <si>
    <t>001332211VD</t>
  </si>
  <si>
    <t>23</t>
  </si>
  <si>
    <t>767</t>
  </si>
  <si>
    <t>628522531</t>
  </si>
  <si>
    <t>59</t>
  </si>
  <si>
    <t>Izolace střech (živičné krytiny)</t>
  </si>
  <si>
    <t>t</t>
  </si>
  <si>
    <t>712341559R00</t>
  </si>
  <si>
    <t> </t>
  </si>
  <si>
    <t>53</t>
  </si>
  <si>
    <t>Údržba krytiny střech do 10°, za studena ALP - vyrovnání podkladu</t>
  </si>
  <si>
    <t>JKSO:</t>
  </si>
  <si>
    <t>Město Litvínov</t>
  </si>
  <si>
    <t>85</t>
  </si>
  <si>
    <t>vrn</t>
  </si>
  <si>
    <t>763613212R00</t>
  </si>
  <si>
    <t>40,05*0,03;prořez;</t>
  </si>
  <si>
    <t>764430350RT2</t>
  </si>
  <si>
    <t>154,0116*0,05;ztratné;</t>
  </si>
  <si>
    <t>77</t>
  </si>
  <si>
    <t>012111114VD</t>
  </si>
  <si>
    <t>767995138VD</t>
  </si>
  <si>
    <t>Pás modifikovaný asfalt Elastek 40 Combi modrozel.</t>
  </si>
  <si>
    <t>DN celkem</t>
  </si>
  <si>
    <t>H99_</t>
  </si>
  <si>
    <t>Demontáž oplechování atiky</t>
  </si>
  <si>
    <t>Lak asfaltový</t>
  </si>
  <si>
    <t>012111111VD</t>
  </si>
  <si>
    <t>001001109VD</t>
  </si>
  <si>
    <t>SDP LITVÍNOV, spol. s r.o.</t>
  </si>
  <si>
    <t>GROUPCODE</t>
  </si>
  <si>
    <t>0</t>
  </si>
  <si>
    <t>Provozní vlivy</t>
  </si>
  <si>
    <t>5</t>
  </si>
  <si>
    <t>76_</t>
  </si>
  <si>
    <t>Stavební rozpočet</t>
  </si>
  <si>
    <t>Druh stavby:</t>
  </si>
  <si>
    <t>133,5*0,3*2;vnitřní hrana atiky;</t>
  </si>
  <si>
    <t>713141312R00</t>
  </si>
  <si>
    <t>952901411R00</t>
  </si>
  <si>
    <t>899101111R00</t>
  </si>
  <si>
    <t>628111111VD</t>
  </si>
  <si>
    <t>Zpracováno dne:</t>
  </si>
  <si>
    <t>728</t>
  </si>
  <si>
    <t>62852251</t>
  </si>
  <si>
    <t>721221124VD</t>
  </si>
  <si>
    <t>133,5;1/K;</t>
  </si>
  <si>
    <t>Pokládka impreg. hranolů vč. dodávky hranolu- střešní výlez</t>
  </si>
  <si>
    <t>Odstranění těles VZT z oc. plechu</t>
  </si>
  <si>
    <t>10</t>
  </si>
  <si>
    <t>58</t>
  </si>
  <si>
    <t>36</t>
  </si>
  <si>
    <t>14</t>
  </si>
  <si>
    <t>31</t>
  </si>
  <si>
    <t>935,72*1,15*0,5;plocha krát ztratné krát jednotková hmotnost;</t>
  </si>
  <si>
    <t>84</t>
  </si>
  <si>
    <t>(1,15+0,85)*2*0,4;střešní výlez;</t>
  </si>
  <si>
    <t>Množství</t>
  </si>
  <si>
    <t>38</t>
  </si>
  <si>
    <t>Všeobecné konstrukce a práce</t>
  </si>
  <si>
    <t>Deska izolační stabilizov. EPS 100  1000 x 500 mm</t>
  </si>
  <si>
    <t>95_</t>
  </si>
  <si>
    <t>Typ skupiny</t>
  </si>
  <si>
    <t>Omítka stěn</t>
  </si>
  <si>
    <t>73</t>
  </si>
  <si>
    <t>762</t>
  </si>
  <si>
    <t>762_</t>
  </si>
  <si>
    <t>712351111R00</t>
  </si>
  <si>
    <t>56</t>
  </si>
  <si>
    <t>19</t>
  </si>
  <si>
    <t>C</t>
  </si>
  <si>
    <t>Náklady (Kč)</t>
  </si>
  <si>
    <t>721</t>
  </si>
  <si>
    <t>Dřevostavby</t>
  </si>
  <si>
    <t>39</t>
  </si>
  <si>
    <t>30</t>
  </si>
  <si>
    <t>1;A;</t>
  </si>
  <si>
    <t>IČO/DIČ:</t>
  </si>
  <si>
    <t>Technický dozor investora</t>
  </si>
  <si>
    <t>Ostatní</t>
  </si>
  <si>
    <t>86</t>
  </si>
  <si>
    <t>Přesun hmot pro opravy a údržbu do výšky 25 m</t>
  </si>
  <si>
    <t>979081121R00</t>
  </si>
  <si>
    <t>712110013VD</t>
  </si>
  <si>
    <t>55</t>
  </si>
  <si>
    <t>1,2*1,15*0,5;plocha krát ztratné krát jednotková hmotnost;</t>
  </si>
  <si>
    <t>6,0075*0,05;ztratné;</t>
  </si>
  <si>
    <t>Zpracoval:</t>
  </si>
  <si>
    <t>76</t>
  </si>
  <si>
    <t>Pokládka impreg. hranolů vč. dodávky hranolu - atika</t>
  </si>
  <si>
    <t>Zhotovitel</t>
  </si>
  <si>
    <t>RTS I / 2023</t>
  </si>
  <si>
    <t>Montáž pásky, těsnění</t>
  </si>
  <si>
    <t>2</t>
  </si>
  <si>
    <t>Projektant:</t>
  </si>
  <si>
    <t>ORN celkem</t>
  </si>
  <si>
    <t/>
  </si>
  <si>
    <t>17</t>
  </si>
  <si>
    <t>21</t>
  </si>
  <si>
    <t>979081111R00</t>
  </si>
  <si>
    <t>Práce přesčas</t>
  </si>
  <si>
    <t>Povlaková krytina střech do 10°, NAIP přitavením - atika</t>
  </si>
  <si>
    <t>41_</t>
  </si>
  <si>
    <t>61</t>
  </si>
  <si>
    <t>6,675*1,05;plocha krát ztratné;</t>
  </si>
  <si>
    <t>712</t>
  </si>
  <si>
    <t>40,05*0,15;plocha krát tloušťka;</t>
  </si>
  <si>
    <t>Záchytný systém</t>
  </si>
  <si>
    <t>12</t>
  </si>
  <si>
    <t>606233006</t>
  </si>
  <si>
    <t>Kulturní památka</t>
  </si>
  <si>
    <t>Odvoz suti a vybour. hmot na skládku do 1 km</t>
  </si>
  <si>
    <t>Objekt</t>
  </si>
  <si>
    <t>Různé dokončovací konstrukce a práce na pozemních stavbách</t>
  </si>
  <si>
    <t>Stropy a stropní konstrukce (pro pozemní stavby)</t>
  </si>
  <si>
    <t>kompl</t>
  </si>
  <si>
    <t>DPH 21%</t>
  </si>
  <si>
    <t>4,4*1,15;plocha krát ztratné;</t>
  </si>
  <si>
    <t>_</t>
  </si>
  <si>
    <t>ORN celkem z obj.</t>
  </si>
  <si>
    <t>Demontáž plast. odvětrávacích hlavic kanalizace</t>
  </si>
  <si>
    <t>49</t>
  </si>
  <si>
    <t>763_</t>
  </si>
  <si>
    <t>72</t>
  </si>
  <si>
    <t>713_</t>
  </si>
  <si>
    <t>Přesuny</t>
  </si>
  <si>
    <t>MAT</t>
  </si>
  <si>
    <t>70</t>
  </si>
  <si>
    <t>8</t>
  </si>
  <si>
    <t>Celkem:</t>
  </si>
  <si>
    <t>Mimostav. doprava</t>
  </si>
  <si>
    <t>762110011VD</t>
  </si>
  <si>
    <t>18</t>
  </si>
  <si>
    <t>DN celkem z obj.</t>
  </si>
  <si>
    <t>46</t>
  </si>
  <si>
    <t>764_</t>
  </si>
  <si>
    <t>728_</t>
  </si>
  <si>
    <t>713</t>
  </si>
  <si>
    <t>Svislá doprava suti a vybour. hmot za 2.NP a 1.PP</t>
  </si>
  <si>
    <t>47,8*17,9;plocha střechy;</t>
  </si>
  <si>
    <t>71_</t>
  </si>
  <si>
    <t>Výztužný pás</t>
  </si>
  <si>
    <t>50</t>
  </si>
  <si>
    <t>721273146R00</t>
  </si>
  <si>
    <t>Ventilační turbína Lomanco</t>
  </si>
  <si>
    <t>4_</t>
  </si>
  <si>
    <t>m</t>
  </si>
  <si>
    <t>2,8*1,15;plocha krát ztratné;</t>
  </si>
  <si>
    <t>11</t>
  </si>
  <si>
    <t>713141151R00</t>
  </si>
  <si>
    <t>32</t>
  </si>
  <si>
    <t>728618211R00</t>
  </si>
  <si>
    <t>Objednatel:</t>
  </si>
  <si>
    <t>60_</t>
  </si>
  <si>
    <t>Povlaková krytina střech do 10°, NAIP přitavením - vnitřní hrana atiky</t>
  </si>
  <si>
    <t>PSV mat</t>
  </si>
  <si>
    <t>Povlaková krytina střech do 10°, NAIP přitavením - střešní výlez</t>
  </si>
  <si>
    <t>Izolace tepelné</t>
  </si>
  <si>
    <t>3</t>
  </si>
  <si>
    <t>Údržba krytiny střech do 10°, za studena ALP - atika</t>
  </si>
  <si>
    <t>Pás asfaltový modifikovaný ELASTEK 40 SPECIAL MINERAL</t>
  </si>
  <si>
    <t>Zhotovitel:</t>
  </si>
  <si>
    <t>%</t>
  </si>
  <si>
    <t>5;L;</t>
  </si>
  <si>
    <t>0_</t>
  </si>
  <si>
    <t>1;V;</t>
  </si>
  <si>
    <t>35</t>
  </si>
  <si>
    <t>Začátek výstavby:</t>
  </si>
  <si>
    <t>A</t>
  </si>
  <si>
    <t>Mont mat</t>
  </si>
  <si>
    <t>133,5*0,3;atika;</t>
  </si>
  <si>
    <t>80,1*1,15;plocha krát ztratné;</t>
  </si>
  <si>
    <t>0,42438;viz hmotnost;</t>
  </si>
  <si>
    <t>Izolace tepelná střech do tl.160 mm,1vrstva,kotvy - náběhový klín</t>
  </si>
  <si>
    <t>3;viz montáž;</t>
  </si>
  <si>
    <t>75</t>
  </si>
  <si>
    <t>54</t>
  </si>
  <si>
    <t xml:space="preserve"> </t>
  </si>
  <si>
    <t>Izolace tepelná střech do tl.160 mm,1vrstva,kotvy - vnitřní hrana atiky</t>
  </si>
  <si>
    <t>kg</t>
  </si>
  <si>
    <t>Objednatel</t>
  </si>
  <si>
    <t>57</t>
  </si>
  <si>
    <t>(Kč)</t>
  </si>
  <si>
    <t>Žebřík</t>
  </si>
  <si>
    <t>22</t>
  </si>
  <si>
    <t>11163111</t>
  </si>
  <si>
    <t>Územní vlivy</t>
  </si>
  <si>
    <t>0,072*0,05;ztratné;</t>
  </si>
  <si>
    <t>m3</t>
  </si>
  <si>
    <t>Poplatek za skládku</t>
  </si>
  <si>
    <t>4;2/K;</t>
  </si>
  <si>
    <t>602015118R00</t>
  </si>
  <si>
    <t>Datum:</t>
  </si>
  <si>
    <t>27</t>
  </si>
  <si>
    <t>764333300RAA</t>
  </si>
  <si>
    <t>37</t>
  </si>
  <si>
    <t>80</t>
  </si>
  <si>
    <t>999281111R00</t>
  </si>
  <si>
    <t>m2</t>
  </si>
  <si>
    <t>41</t>
  </si>
  <si>
    <t>Demontáž hromosvodu a případná výměna lan bleskosvodů - rozsah dle posouzení st. stavu</t>
  </si>
  <si>
    <t>Přesun hmot a sutí</t>
  </si>
  <si>
    <t>NUS z rozpočtu</t>
  </si>
  <si>
    <t>SO 01- PAVILON C pozemek p.č. 344/1 k.ú. Janov u Litvínova</t>
  </si>
  <si>
    <t>1</t>
  </si>
  <si>
    <t>Páska těsnicí Illmond</t>
  </si>
  <si>
    <t>7</t>
  </si>
  <si>
    <t>Rozměry</t>
  </si>
  <si>
    <t>Povlaková krytina střech do 10°,samolepicím pásem - vnitřní hrana atiky</t>
  </si>
  <si>
    <t>Demontáž střešní vpusti</t>
  </si>
  <si>
    <t>74</t>
  </si>
  <si>
    <t>Položek:</t>
  </si>
  <si>
    <t>M.záklopu desek nad tl.18 mm</t>
  </si>
  <si>
    <t>NUS celkem</t>
  </si>
  <si>
    <t>WORK</t>
  </si>
  <si>
    <t>83</t>
  </si>
  <si>
    <t>47</t>
  </si>
  <si>
    <t>13;B4;</t>
  </si>
  <si>
    <t>HSV mat</t>
  </si>
  <si>
    <t>Povlaková krytina střech do 10°,samolepicím pásem - atika</t>
  </si>
  <si>
    <t>1;B5;</t>
  </si>
  <si>
    <t>Vzduchotechnika</t>
  </si>
  <si>
    <t>Konstrukce tesařské</t>
  </si>
  <si>
    <t>1;střešní výlez;</t>
  </si>
  <si>
    <t>H99</t>
  </si>
  <si>
    <t>133,5;B2-délka viz nový stav;</t>
  </si>
  <si>
    <t>88</t>
  </si>
  <si>
    <t>Izolace tepelná střech vkládaná mezi hranoly 1vrstvá - atika</t>
  </si>
  <si>
    <t>Zkrácený popis</t>
  </si>
  <si>
    <t>001332212VD</t>
  </si>
  <si>
    <t>28</t>
  </si>
  <si>
    <t>0,42438*19;viz hmotnost-odvoz celkem do 20km;</t>
  </si>
  <si>
    <t>979011111R00</t>
  </si>
  <si>
    <t>CELK</t>
  </si>
  <si>
    <t>133,5;atika;</t>
  </si>
  <si>
    <t>Prorážení otvorů a ostatní bourací práce</t>
  </si>
  <si>
    <t>001332213VD</t>
  </si>
  <si>
    <t>34</t>
  </si>
  <si>
    <t>62</t>
  </si>
  <si>
    <t>(1,15+0,85)*2*0,3;střešní výlez;</t>
  </si>
  <si>
    <t>Izolace tepelná střech do tl.160 mm,1vrstva,kotvy - střešní výlez;</t>
  </si>
  <si>
    <t>855,62*0,18;plocha krát tloušťka;</t>
  </si>
  <si>
    <t>Vnitřní kanalizace</t>
  </si>
  <si>
    <t>Údržba krytiny střech do 10°, za studena ALP - střešní výlez</t>
  </si>
  <si>
    <t>nová položka</t>
  </si>
  <si>
    <t>upravená položka</t>
  </si>
  <si>
    <t>U souboru 764 se jedná o změnu materiálu klempířských konstrukcí.</t>
  </si>
  <si>
    <t>U souboru 711 se jedná o doplnění položky - materiál ELASTEK 40 SPECIAL MINERAL.</t>
  </si>
  <si>
    <t>U souboru H99 se jedná o úpravu hmotnosti přesunu hmot.</t>
  </si>
  <si>
    <t>Lemování střešního výlezu z Al plechu, rš 195 mm vč. povrch. úpravy</t>
  </si>
  <si>
    <t>Příponkový plech z Al plechu vč. povrch. úpravy</t>
  </si>
  <si>
    <t>Oplechování atiky včetně rohů z Al, rš 587 mm vč. povrch. úpravy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</si>
</sst>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11"/>
      <name val="Calibri"/>
    </font>
    <font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2"/>
      <color rgb="FF000000"/>
      <name val="Arial"/>
      <charset val="238"/>
    </font>
    <font>
      <i/>
      <sz val="1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i/>
      <sz val="8"/>
      <color rgb="FF000000"/>
      <name val="Arial"/>
      <charset val="238"/>
    </font>
    <font>
      <sz val="18"/>
      <color rgb="FF000000"/>
      <name val="Arial"/>
      <charset val="238"/>
    </font>
    <font>
      <b/>
      <sz val="20"/>
      <color rgb="FF00000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06"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5" fillId="0" borderId="7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right" vertical="center"/>
    </xf>
    <xf numFmtId="0" fontId="8" fillId="0" borderId="10" xfId="0" applyNumberFormat="1" applyFont="1" applyFill="1" applyBorder="1" applyAlignment="1" applyProtection="1">
      <alignment horizontal="left" vertical="center"/>
    </xf>
    <xf numFmtId="0" fontId="4" fillId="0" borderId="13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4" fontId="2" fillId="0" borderId="17" xfId="0" applyNumberFormat="1" applyFont="1" applyFill="1" applyBorder="1" applyAlignment="1" applyProtection="1">
      <alignment horizontal="right" vertical="center"/>
    </xf>
    <xf numFmtId="4" fontId="5" fillId="0" borderId="7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4" fontId="4" fillId="2" borderId="0" xfId="0" applyNumberFormat="1" applyFont="1" applyFill="1" applyBorder="1" applyAlignment="1" applyProtection="1">
      <alignment horizontal="right" vertic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/>
    <xf numFmtId="4" fontId="8" fillId="2" borderId="3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8" fillId="0" borderId="25" xfId="0" applyNumberFormat="1" applyFont="1" applyFill="1" applyBorder="1" applyAlignment="1" applyProtection="1">
      <alignment horizontal="left" vertical="center"/>
    </xf>
    <xf numFmtId="4" fontId="8" fillId="2" borderId="12" xfId="0" applyNumberFormat="1" applyFont="1" applyFill="1" applyBorder="1" applyAlignment="1" applyProtection="1">
      <alignment horizontal="righ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0" fontId="11" fillId="2" borderId="26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righ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right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11" fillId="2" borderId="1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4" fontId="5" fillId="0" borderId="16" xfId="0" applyNumberFormat="1" applyFont="1" applyFill="1" applyBorder="1" applyAlignment="1" applyProtection="1">
      <alignment horizontal="right" vertical="center"/>
    </xf>
    <xf numFmtId="0" fontId="4" fillId="0" borderId="31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left" vertical="center"/>
    </xf>
    <xf numFmtId="0" fontId="1" fillId="4" borderId="0" xfId="0" applyNumberFormat="1" applyFont="1" applyFill="1" applyBorder="1" applyAlignment="1" applyProtection="1"/>
    <xf numFmtId="0" fontId="2" fillId="4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14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0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16" xfId="0" applyNumberFormat="1" applyFont="1" applyFill="1" applyBorder="1" applyAlignment="1" applyProtection="1">
      <alignment horizontal="left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 vertical="center"/>
    </xf>
    <xf numFmtId="1" fontId="2" fillId="0" borderId="7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0" fontId="8" fillId="0" borderId="9" xfId="0" applyNumberFormat="1" applyFont="1" applyFill="1" applyBorder="1" applyAlignment="1" applyProtection="1">
      <alignment horizontal="left" vertical="center"/>
    </xf>
    <xf numFmtId="0" fontId="8" fillId="0" borderId="12" xfId="0" applyNumberFormat="1" applyFont="1" applyFill="1" applyBorder="1" applyAlignment="1" applyProtection="1">
      <alignment horizontal="left" vertical="center"/>
    </xf>
    <xf numFmtId="0" fontId="8" fillId="0" borderId="11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7" xfId="0" applyNumberFormat="1" applyFont="1" applyFill="1" applyBorder="1" applyAlignment="1" applyProtection="1">
      <alignment horizontal="left" vertical="center"/>
    </xf>
    <xf numFmtId="0" fontId="8" fillId="0" borderId="21" xfId="0" applyNumberFormat="1" applyFont="1" applyFill="1" applyBorder="1" applyAlignment="1" applyProtection="1">
      <alignment horizontal="left" vertical="center"/>
    </xf>
    <xf numFmtId="0" fontId="5" fillId="0" borderId="17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0" fontId="8" fillId="2" borderId="9" xfId="0" applyNumberFormat="1" applyFont="1" applyFill="1" applyBorder="1" applyAlignment="1" applyProtection="1">
      <alignment horizontal="left" vertical="center"/>
    </xf>
    <xf numFmtId="0" fontId="8" fillId="2" borderId="17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2" borderId="21" xfId="0" applyNumberFormat="1" applyFont="1" applyFill="1" applyBorder="1" applyAlignment="1" applyProtection="1">
      <alignment horizontal="left" vertical="center"/>
    </xf>
    <xf numFmtId="0" fontId="8" fillId="2" borderId="11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5" fillId="0" borderId="15" xfId="0" applyNumberFormat="1" applyFont="1" applyFill="1" applyBorder="1" applyAlignment="1" applyProtection="1">
      <alignment horizontal="left" vertical="center"/>
    </xf>
    <xf numFmtId="0" fontId="5" fillId="0" borderId="27" xfId="0" applyNumberFormat="1" applyFont="1" applyFill="1" applyBorder="1" applyAlignment="1" applyProtection="1">
      <alignment horizontal="left" vertical="center"/>
    </xf>
    <xf numFmtId="0" fontId="5" fillId="0" borderId="30" xfId="0" applyNumberFormat="1" applyFont="1" applyFill="1" applyBorder="1" applyAlignment="1" applyProtection="1">
      <alignment horizontal="left" vertical="center"/>
    </xf>
    <xf numFmtId="0" fontId="5" fillId="0" borderId="29" xfId="0" applyNumberFormat="1" applyFont="1" applyFill="1" applyBorder="1" applyAlignment="1" applyProtection="1">
      <alignment horizontal="left" vertical="center"/>
    </xf>
    <xf numFmtId="0" fontId="5" fillId="0" borderId="19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5" fillId="0" borderId="24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400050</xdr:colOff>
      <xdr:row>0</xdr:row>
      <xdr:rowOff>666750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 w="9525">
          <a:prstDash val="solid"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57150</xdr:colOff>
      <xdr:row>0</xdr:row>
      <xdr:rowOff>666750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 w="9525"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BV214"/>
  <sheetViews>
    <sheetView showOutlineSymbols="0" workbookViewId="0">
      <pane ySplit="11" topLeftCell="A198" activePane="bottomLeft" state="frozenSplit"/>
      <selection activeCell="A212" sqref="A212:N212"/>
      <selection pane="bottomLeft" activeCell="H216" sqref="H216"/>
    </sheetView>
  </sheetViews>
  <sheetFormatPr defaultColWidth="14.1640625" defaultRowHeight="15" customHeight="1" x14ac:dyDescent="0.25"/>
  <cols>
    <col min="1" max="1" width="4.6640625"/>
    <col min="2" max="2" width="8.83203125"/>
    <col min="3" max="3" width="20.83203125"/>
    <col min="4" max="4" width="61.1640625"/>
    <col min="5" max="5" width="29.83203125"/>
    <col min="6" max="6" width="6.83203125"/>
    <col min="7" max="7" width="15"/>
    <col min="8" max="8" width="14"/>
    <col min="9" max="11" width="18.33203125"/>
    <col min="12" max="13" width="13.6640625"/>
    <col min="14" max="14" width="15.6640625"/>
    <col min="25" max="74" width="14.1640625" hidden="1"/>
  </cols>
  <sheetData>
    <row r="1" spans="1:64" ht="54.75" customHeight="1" x14ac:dyDescent="0.25">
      <c r="A1" s="51" t="s">
        <v>205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AS1" s="20">
        <f>SUM(AJ1:AJ2)</f>
        <v>0</v>
      </c>
      <c r="AT1" s="20">
        <f>SUM(AK1:AK2)</f>
        <v>0</v>
      </c>
      <c r="AU1" s="20">
        <f>SUM(AL1:AL2)</f>
        <v>0</v>
      </c>
    </row>
    <row r="2" spans="1:64" ht="15" customHeight="1" x14ac:dyDescent="0.25">
      <c r="A2" s="52" t="s">
        <v>17</v>
      </c>
      <c r="B2" s="53"/>
      <c r="C2" s="53"/>
      <c r="D2" s="62" t="s">
        <v>159</v>
      </c>
      <c r="E2" s="53" t="s">
        <v>0</v>
      </c>
      <c r="F2" s="53" t="s">
        <v>347</v>
      </c>
      <c r="G2" s="53"/>
      <c r="H2" s="57" t="s">
        <v>322</v>
      </c>
      <c r="I2" s="57" t="s">
        <v>182</v>
      </c>
      <c r="J2" s="53"/>
      <c r="K2" s="53"/>
      <c r="L2" s="53"/>
      <c r="M2" s="53"/>
      <c r="N2" s="59"/>
    </row>
    <row r="3" spans="1:64" ht="15" customHeight="1" x14ac:dyDescent="0.25">
      <c r="A3" s="54"/>
      <c r="B3" s="55"/>
      <c r="C3" s="55"/>
      <c r="D3" s="63"/>
      <c r="E3" s="55"/>
      <c r="F3" s="55"/>
      <c r="G3" s="55"/>
      <c r="H3" s="55"/>
      <c r="I3" s="55"/>
      <c r="J3" s="55"/>
      <c r="K3" s="55"/>
      <c r="L3" s="55"/>
      <c r="M3" s="55"/>
      <c r="N3" s="60"/>
    </row>
    <row r="4" spans="1:64" ht="15" customHeight="1" x14ac:dyDescent="0.25">
      <c r="A4" s="56" t="s">
        <v>206</v>
      </c>
      <c r="B4" s="55"/>
      <c r="C4" s="55"/>
      <c r="D4" s="61" t="s">
        <v>373</v>
      </c>
      <c r="E4" s="55" t="s">
        <v>337</v>
      </c>
      <c r="F4" s="55" t="s">
        <v>347</v>
      </c>
      <c r="G4" s="55"/>
      <c r="H4" s="61" t="s">
        <v>264</v>
      </c>
      <c r="I4" s="61" t="s">
        <v>199</v>
      </c>
      <c r="J4" s="55"/>
      <c r="K4" s="55"/>
      <c r="L4" s="55"/>
      <c r="M4" s="55"/>
      <c r="N4" s="60"/>
    </row>
    <row r="5" spans="1:64" ht="15" customHeight="1" x14ac:dyDescent="0.25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60"/>
    </row>
    <row r="6" spans="1:64" ht="15" customHeight="1" x14ac:dyDescent="0.25">
      <c r="A6" s="56" t="s">
        <v>28</v>
      </c>
      <c r="B6" s="55"/>
      <c r="C6" s="55"/>
      <c r="D6" s="61" t="s">
        <v>123</v>
      </c>
      <c r="E6" s="55" t="s">
        <v>126</v>
      </c>
      <c r="F6" s="55" t="s">
        <v>347</v>
      </c>
      <c r="G6" s="55"/>
      <c r="H6" s="61" t="s">
        <v>331</v>
      </c>
      <c r="I6" s="55" t="s">
        <v>178</v>
      </c>
      <c r="J6" s="55"/>
      <c r="K6" s="55"/>
      <c r="L6" s="55"/>
      <c r="M6" s="55"/>
      <c r="N6" s="60"/>
    </row>
    <row r="7" spans="1:64" ht="15" customHeight="1" x14ac:dyDescent="0.25">
      <c r="A7" s="54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60"/>
    </row>
    <row r="8" spans="1:64" ht="15" customHeight="1" x14ac:dyDescent="0.25">
      <c r="A8" s="56" t="s">
        <v>181</v>
      </c>
      <c r="B8" s="55"/>
      <c r="C8" s="55"/>
      <c r="D8" s="61" t="s">
        <v>347</v>
      </c>
      <c r="E8" s="55" t="s">
        <v>212</v>
      </c>
      <c r="F8" s="58">
        <v>45041</v>
      </c>
      <c r="G8" s="55"/>
      <c r="H8" s="61" t="s">
        <v>257</v>
      </c>
      <c r="I8" s="61" t="s">
        <v>10</v>
      </c>
      <c r="J8" s="55"/>
      <c r="K8" s="55"/>
      <c r="L8" s="55"/>
      <c r="M8" s="55"/>
      <c r="N8" s="60"/>
    </row>
    <row r="9" spans="1:64" ht="15" customHeight="1" x14ac:dyDescent="0.2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60"/>
    </row>
    <row r="10" spans="1:64" ht="15" customHeight="1" x14ac:dyDescent="0.25">
      <c r="A10" s="10" t="s">
        <v>21</v>
      </c>
      <c r="B10" s="34" t="s">
        <v>282</v>
      </c>
      <c r="C10" s="34" t="s">
        <v>130</v>
      </c>
      <c r="D10" s="70" t="s">
        <v>398</v>
      </c>
      <c r="E10" s="71"/>
      <c r="F10" s="34" t="s">
        <v>136</v>
      </c>
      <c r="G10" s="21" t="s">
        <v>227</v>
      </c>
      <c r="H10" s="38" t="s">
        <v>125</v>
      </c>
      <c r="I10" s="67" t="s">
        <v>241</v>
      </c>
      <c r="J10" s="68"/>
      <c r="K10" s="69"/>
      <c r="L10" s="68" t="s">
        <v>60</v>
      </c>
      <c r="M10" s="68"/>
      <c r="N10" s="19" t="s">
        <v>104</v>
      </c>
      <c r="BK10" s="8" t="s">
        <v>152</v>
      </c>
      <c r="BL10" s="28" t="s">
        <v>200</v>
      </c>
    </row>
    <row r="11" spans="1:64" ht="15" customHeight="1" x14ac:dyDescent="0.25">
      <c r="A11" s="17" t="s">
        <v>347</v>
      </c>
      <c r="B11" s="31" t="s">
        <v>347</v>
      </c>
      <c r="C11" s="31" t="s">
        <v>347</v>
      </c>
      <c r="D11" s="65" t="s">
        <v>377</v>
      </c>
      <c r="E11" s="66"/>
      <c r="F11" s="31" t="s">
        <v>347</v>
      </c>
      <c r="G11" s="31" t="s">
        <v>347</v>
      </c>
      <c r="H11" s="3" t="s">
        <v>352</v>
      </c>
      <c r="I11" s="46" t="s">
        <v>13</v>
      </c>
      <c r="J11" s="12" t="s">
        <v>74</v>
      </c>
      <c r="K11" s="23" t="s">
        <v>36</v>
      </c>
      <c r="L11" s="12" t="s">
        <v>132</v>
      </c>
      <c r="M11" s="3" t="s">
        <v>36</v>
      </c>
      <c r="N11" s="46" t="s">
        <v>100</v>
      </c>
      <c r="Z11" s="8" t="s">
        <v>295</v>
      </c>
      <c r="AA11" s="8" t="s">
        <v>232</v>
      </c>
      <c r="AB11" s="8" t="s">
        <v>388</v>
      </c>
      <c r="AC11" s="8" t="s">
        <v>109</v>
      </c>
      <c r="AD11" s="8" t="s">
        <v>325</v>
      </c>
      <c r="AE11" s="8" t="s">
        <v>144</v>
      </c>
      <c r="AF11" s="8" t="s">
        <v>339</v>
      </c>
      <c r="AG11" s="8" t="s">
        <v>161</v>
      </c>
      <c r="AH11" s="8" t="s">
        <v>101</v>
      </c>
      <c r="BH11" s="8" t="s">
        <v>296</v>
      </c>
      <c r="BI11" s="8" t="s">
        <v>384</v>
      </c>
      <c r="BJ11" s="8" t="s">
        <v>403</v>
      </c>
    </row>
    <row r="12" spans="1:64" ht="15" customHeight="1" x14ac:dyDescent="0.25">
      <c r="A12" s="16" t="s">
        <v>266</v>
      </c>
      <c r="B12" s="11" t="s">
        <v>266</v>
      </c>
      <c r="C12" s="11" t="s">
        <v>201</v>
      </c>
      <c r="D12" s="64" t="s">
        <v>229</v>
      </c>
      <c r="E12" s="64"/>
      <c r="F12" s="35" t="s">
        <v>347</v>
      </c>
      <c r="G12" s="35" t="s">
        <v>347</v>
      </c>
      <c r="H12" s="35" t="s">
        <v>347</v>
      </c>
      <c r="I12" s="20">
        <f>SUM(I13:I19)</f>
        <v>0</v>
      </c>
      <c r="J12" s="20">
        <f>SUM(J13:J19)</f>
        <v>0</v>
      </c>
      <c r="K12" s="20">
        <f>SUM(K13:K19)</f>
        <v>0</v>
      </c>
      <c r="L12" s="8" t="s">
        <v>266</v>
      </c>
      <c r="M12" s="20">
        <f>SUM(M13:M19)</f>
        <v>0</v>
      </c>
      <c r="N12" s="33" t="s">
        <v>266</v>
      </c>
      <c r="AI12" s="8" t="s">
        <v>266</v>
      </c>
      <c r="AS12" s="20">
        <f>SUM(AJ13:AJ19)</f>
        <v>0</v>
      </c>
      <c r="AT12" s="20">
        <f>SUM(AK13:AK19)</f>
        <v>0</v>
      </c>
      <c r="AU12" s="20">
        <f>SUM(AL13:AL19)</f>
        <v>0</v>
      </c>
    </row>
    <row r="13" spans="1:64" ht="15" customHeight="1" x14ac:dyDescent="0.25">
      <c r="A13" s="1" t="s">
        <v>374</v>
      </c>
      <c r="B13" s="36" t="s">
        <v>266</v>
      </c>
      <c r="C13" s="36" t="s">
        <v>198</v>
      </c>
      <c r="D13" s="55" t="s">
        <v>370</v>
      </c>
      <c r="E13" s="55"/>
      <c r="F13" s="36" t="s">
        <v>285</v>
      </c>
      <c r="G13" s="27">
        <v>1</v>
      </c>
      <c r="H13" s="27"/>
      <c r="I13" s="27">
        <f>G13*AO13</f>
        <v>0</v>
      </c>
      <c r="J13" s="27">
        <f>G13*AP13</f>
        <v>0</v>
      </c>
      <c r="K13" s="27">
        <f>G13*H13</f>
        <v>0</v>
      </c>
      <c r="L13" s="27">
        <v>0</v>
      </c>
      <c r="M13" s="27">
        <f>G13*L13</f>
        <v>0</v>
      </c>
      <c r="N13" s="37" t="s">
        <v>266</v>
      </c>
      <c r="Z13" s="27">
        <f>IF(AQ13="5",BJ13,0)</f>
        <v>0</v>
      </c>
      <c r="AB13" s="27">
        <f>IF(AQ13="1",BH13,0)</f>
        <v>0</v>
      </c>
      <c r="AC13" s="27">
        <f>IF(AQ13="1",BI13,0)</f>
        <v>0</v>
      </c>
      <c r="AD13" s="27">
        <f>IF(AQ13="7",BH13,0)</f>
        <v>0</v>
      </c>
      <c r="AE13" s="27">
        <f>IF(AQ13="7",BI13,0)</f>
        <v>0</v>
      </c>
      <c r="AF13" s="27">
        <f>IF(AQ13="2",BH13,0)</f>
        <v>0</v>
      </c>
      <c r="AG13" s="27">
        <f>IF(AQ13="2",BI13,0)</f>
        <v>0</v>
      </c>
      <c r="AH13" s="27">
        <f>IF(AQ13="0",BJ13,0)</f>
        <v>0</v>
      </c>
      <c r="AI13" s="8" t="s">
        <v>266</v>
      </c>
      <c r="AJ13" s="27">
        <f>IF(AN13=0,K13,0)</f>
        <v>0</v>
      </c>
      <c r="AK13" s="27">
        <f>IF(AN13=15,K13,0)</f>
        <v>0</v>
      </c>
      <c r="AL13" s="27">
        <f>IF(AN13=21,K13,0)</f>
        <v>0</v>
      </c>
      <c r="AN13" s="27">
        <v>21</v>
      </c>
      <c r="AO13" s="27">
        <f>H13*0.75</f>
        <v>0</v>
      </c>
      <c r="AP13" s="27">
        <f>H13*(1-0.75)</f>
        <v>0</v>
      </c>
      <c r="AQ13" s="15" t="s">
        <v>374</v>
      </c>
      <c r="AV13" s="27">
        <f>AW13+AX13</f>
        <v>0</v>
      </c>
      <c r="AW13" s="27">
        <f>G13*AO13</f>
        <v>0</v>
      </c>
      <c r="AX13" s="27">
        <f>G13*AP13</f>
        <v>0</v>
      </c>
      <c r="AY13" s="15" t="s">
        <v>334</v>
      </c>
      <c r="AZ13" s="15" t="s">
        <v>334</v>
      </c>
      <c r="BA13" s="8" t="s">
        <v>288</v>
      </c>
      <c r="BC13" s="27">
        <f>AW13+AX13</f>
        <v>0</v>
      </c>
      <c r="BD13" s="27">
        <f>H13/(100-BE13)*100</f>
        <v>0</v>
      </c>
      <c r="BE13" s="27">
        <v>0</v>
      </c>
      <c r="BF13" s="27">
        <f>M13</f>
        <v>0</v>
      </c>
      <c r="BH13" s="27">
        <f>G13*AO13</f>
        <v>0</v>
      </c>
      <c r="BI13" s="27">
        <f>G13*AP13</f>
        <v>0</v>
      </c>
      <c r="BJ13" s="27">
        <f>G13*H13</f>
        <v>0</v>
      </c>
      <c r="BK13" s="27"/>
      <c r="BL13" s="27">
        <v>0</v>
      </c>
    </row>
    <row r="14" spans="1:64" ht="15" customHeight="1" x14ac:dyDescent="0.25">
      <c r="A14" s="7"/>
      <c r="D14" s="22" t="s">
        <v>128</v>
      </c>
      <c r="E14" s="22" t="s">
        <v>266</v>
      </c>
      <c r="G14" s="6">
        <v>1</v>
      </c>
      <c r="N14" s="25"/>
    </row>
    <row r="15" spans="1:64" ht="15" customHeight="1" x14ac:dyDescent="0.25">
      <c r="A15" s="1" t="s">
        <v>263</v>
      </c>
      <c r="B15" s="36" t="s">
        <v>266</v>
      </c>
      <c r="C15" s="36" t="s">
        <v>170</v>
      </c>
      <c r="D15" s="55" t="s">
        <v>120</v>
      </c>
      <c r="E15" s="55"/>
      <c r="F15" s="36" t="s">
        <v>95</v>
      </c>
      <c r="G15" s="27">
        <v>1</v>
      </c>
      <c r="H15" s="27"/>
      <c r="I15" s="27">
        <f>G15*AO15</f>
        <v>0</v>
      </c>
      <c r="J15" s="27">
        <f>G15*AP15</f>
        <v>0</v>
      </c>
      <c r="K15" s="27">
        <f>G15*H15</f>
        <v>0</v>
      </c>
      <c r="L15" s="27">
        <v>0</v>
      </c>
      <c r="M15" s="27">
        <f>G15*L15</f>
        <v>0</v>
      </c>
      <c r="N15" s="37" t="s">
        <v>266</v>
      </c>
      <c r="Z15" s="27">
        <f>IF(AQ15="5",BJ15,0)</f>
        <v>0</v>
      </c>
      <c r="AB15" s="27">
        <f>IF(AQ15="1",BH15,0)</f>
        <v>0</v>
      </c>
      <c r="AC15" s="27">
        <f>IF(AQ15="1",BI15,0)</f>
        <v>0</v>
      </c>
      <c r="AD15" s="27">
        <f>IF(AQ15="7",BH15,0)</f>
        <v>0</v>
      </c>
      <c r="AE15" s="27">
        <f>IF(AQ15="7",BI15,0)</f>
        <v>0</v>
      </c>
      <c r="AF15" s="27">
        <f>IF(AQ15="2",BH15,0)</f>
        <v>0</v>
      </c>
      <c r="AG15" s="27">
        <f>IF(AQ15="2",BI15,0)</f>
        <v>0</v>
      </c>
      <c r="AH15" s="27">
        <f>IF(AQ15="0",BJ15,0)</f>
        <v>0</v>
      </c>
      <c r="AI15" s="8" t="s">
        <v>266</v>
      </c>
      <c r="AJ15" s="27">
        <f>IF(AN15=0,K15,0)</f>
        <v>0</v>
      </c>
      <c r="AK15" s="27">
        <f>IF(AN15=15,K15,0)</f>
        <v>0</v>
      </c>
      <c r="AL15" s="27">
        <f>IF(AN15=21,K15,0)</f>
        <v>0</v>
      </c>
      <c r="AN15" s="27">
        <v>21</v>
      </c>
      <c r="AO15" s="27">
        <f>H15*0.25</f>
        <v>0</v>
      </c>
      <c r="AP15" s="27">
        <f>H15*(1-0.25)</f>
        <v>0</v>
      </c>
      <c r="AQ15" s="15" t="s">
        <v>374</v>
      </c>
      <c r="AV15" s="27">
        <f>AW15+AX15</f>
        <v>0</v>
      </c>
      <c r="AW15" s="27">
        <f>G15*AO15</f>
        <v>0</v>
      </c>
      <c r="AX15" s="27">
        <f>G15*AP15</f>
        <v>0</v>
      </c>
      <c r="AY15" s="15" t="s">
        <v>334</v>
      </c>
      <c r="AZ15" s="15" t="s">
        <v>334</v>
      </c>
      <c r="BA15" s="8" t="s">
        <v>288</v>
      </c>
      <c r="BC15" s="27">
        <f>AW15+AX15</f>
        <v>0</v>
      </c>
      <c r="BD15" s="27">
        <f>H15/(100-BE15)*100</f>
        <v>0</v>
      </c>
      <c r="BE15" s="27">
        <v>0</v>
      </c>
      <c r="BF15" s="27">
        <f>M15</f>
        <v>0</v>
      </c>
      <c r="BH15" s="27">
        <f>G15*AO15</f>
        <v>0</v>
      </c>
      <c r="BI15" s="27">
        <f>G15*AP15</f>
        <v>0</v>
      </c>
      <c r="BJ15" s="27">
        <f>G15*H15</f>
        <v>0</v>
      </c>
      <c r="BK15" s="27"/>
      <c r="BL15" s="27">
        <v>0</v>
      </c>
    </row>
    <row r="16" spans="1:64" ht="15" customHeight="1" x14ac:dyDescent="0.25">
      <c r="A16" s="7"/>
      <c r="D16" s="22" t="s">
        <v>335</v>
      </c>
      <c r="E16" s="22" t="s">
        <v>266</v>
      </c>
      <c r="G16" s="6">
        <v>1</v>
      </c>
      <c r="N16" s="25"/>
    </row>
    <row r="17" spans="1:64" ht="15" customHeight="1" x14ac:dyDescent="0.25">
      <c r="A17" s="1" t="s">
        <v>328</v>
      </c>
      <c r="B17" s="36" t="s">
        <v>266</v>
      </c>
      <c r="C17" s="36" t="s">
        <v>399</v>
      </c>
      <c r="D17" s="55" t="s">
        <v>134</v>
      </c>
      <c r="E17" s="55"/>
      <c r="F17" s="36" t="s">
        <v>95</v>
      </c>
      <c r="G17" s="27">
        <v>1</v>
      </c>
      <c r="H17" s="27"/>
      <c r="I17" s="27">
        <f>G17*AO17</f>
        <v>0</v>
      </c>
      <c r="J17" s="27">
        <f>G17*AP17</f>
        <v>0</v>
      </c>
      <c r="K17" s="27">
        <f>G17*H17</f>
        <v>0</v>
      </c>
      <c r="L17" s="27">
        <v>0</v>
      </c>
      <c r="M17" s="27">
        <f>G17*L17</f>
        <v>0</v>
      </c>
      <c r="N17" s="37" t="s">
        <v>266</v>
      </c>
      <c r="Z17" s="27">
        <f>IF(AQ17="5",BJ17,0)</f>
        <v>0</v>
      </c>
      <c r="AB17" s="27">
        <f>IF(AQ17="1",BH17,0)</f>
        <v>0</v>
      </c>
      <c r="AC17" s="27">
        <f>IF(AQ17="1",BI17,0)</f>
        <v>0</v>
      </c>
      <c r="AD17" s="27">
        <f>IF(AQ17="7",BH17,0)</f>
        <v>0</v>
      </c>
      <c r="AE17" s="27">
        <f>IF(AQ17="7",BI17,0)</f>
        <v>0</v>
      </c>
      <c r="AF17" s="27">
        <f>IF(AQ17="2",BH17,0)</f>
        <v>0</v>
      </c>
      <c r="AG17" s="27">
        <f>IF(AQ17="2",BI17,0)</f>
        <v>0</v>
      </c>
      <c r="AH17" s="27">
        <f>IF(AQ17="0",BJ17,0)</f>
        <v>0</v>
      </c>
      <c r="AI17" s="8" t="s">
        <v>266</v>
      </c>
      <c r="AJ17" s="27">
        <f>IF(AN17=0,K17,0)</f>
        <v>0</v>
      </c>
      <c r="AK17" s="27">
        <f>IF(AN17=15,K17,0)</f>
        <v>0</v>
      </c>
      <c r="AL17" s="27">
        <f>IF(AN17=21,K17,0)</f>
        <v>0</v>
      </c>
      <c r="AN17" s="27">
        <v>21</v>
      </c>
      <c r="AO17" s="27">
        <f>H17*0.5</f>
        <v>0</v>
      </c>
      <c r="AP17" s="27">
        <f>H17*(1-0.5)</f>
        <v>0</v>
      </c>
      <c r="AQ17" s="15" t="s">
        <v>374</v>
      </c>
      <c r="AV17" s="27">
        <f>AW17+AX17</f>
        <v>0</v>
      </c>
      <c r="AW17" s="27">
        <f>G17*AO17</f>
        <v>0</v>
      </c>
      <c r="AX17" s="27">
        <f>G17*AP17</f>
        <v>0</v>
      </c>
      <c r="AY17" s="15" t="s">
        <v>334</v>
      </c>
      <c r="AZ17" s="15" t="s">
        <v>334</v>
      </c>
      <c r="BA17" s="8" t="s">
        <v>288</v>
      </c>
      <c r="BC17" s="27">
        <f>AW17+AX17</f>
        <v>0</v>
      </c>
      <c r="BD17" s="27">
        <f>H17/(100-BE17)*100</f>
        <v>0</v>
      </c>
      <c r="BE17" s="27">
        <v>0</v>
      </c>
      <c r="BF17" s="27">
        <f>M17</f>
        <v>0</v>
      </c>
      <c r="BH17" s="27">
        <f>G17*AO17</f>
        <v>0</v>
      </c>
      <c r="BI17" s="27">
        <f>G17*AP17</f>
        <v>0</v>
      </c>
      <c r="BJ17" s="27">
        <f>G17*H17</f>
        <v>0</v>
      </c>
      <c r="BK17" s="27"/>
      <c r="BL17" s="27">
        <v>0</v>
      </c>
    </row>
    <row r="18" spans="1:64" ht="15" customHeight="1" x14ac:dyDescent="0.25">
      <c r="A18" s="7"/>
      <c r="D18" s="22" t="s">
        <v>246</v>
      </c>
      <c r="E18" s="22" t="s">
        <v>266</v>
      </c>
      <c r="G18" s="6">
        <v>1</v>
      </c>
      <c r="N18" s="25"/>
    </row>
    <row r="19" spans="1:64" ht="15" customHeight="1" x14ac:dyDescent="0.25">
      <c r="A19" s="1" t="s">
        <v>40</v>
      </c>
      <c r="B19" s="36" t="s">
        <v>266</v>
      </c>
      <c r="C19" s="36" t="s">
        <v>406</v>
      </c>
      <c r="D19" s="55" t="s">
        <v>277</v>
      </c>
      <c r="E19" s="55"/>
      <c r="F19" s="36" t="s">
        <v>285</v>
      </c>
      <c r="G19" s="27">
        <v>1</v>
      </c>
      <c r="H19" s="27"/>
      <c r="I19" s="27">
        <f>G19*AO19</f>
        <v>0</v>
      </c>
      <c r="J19" s="27">
        <f>G19*AP19</f>
        <v>0</v>
      </c>
      <c r="K19" s="27">
        <f>G19*H19</f>
        <v>0</v>
      </c>
      <c r="L19" s="27">
        <v>0</v>
      </c>
      <c r="M19" s="27">
        <f>G19*L19</f>
        <v>0</v>
      </c>
      <c r="N19" s="37" t="s">
        <v>266</v>
      </c>
      <c r="Z19" s="27">
        <f>IF(AQ19="5",BJ19,0)</f>
        <v>0</v>
      </c>
      <c r="AB19" s="27">
        <f>IF(AQ19="1",BH19,0)</f>
        <v>0</v>
      </c>
      <c r="AC19" s="27">
        <f>IF(AQ19="1",BI19,0)</f>
        <v>0</v>
      </c>
      <c r="AD19" s="27">
        <f>IF(AQ19="7",BH19,0)</f>
        <v>0</v>
      </c>
      <c r="AE19" s="27">
        <f>IF(AQ19="7",BI19,0)</f>
        <v>0</v>
      </c>
      <c r="AF19" s="27">
        <f>IF(AQ19="2",BH19,0)</f>
        <v>0</v>
      </c>
      <c r="AG19" s="27">
        <f>IF(AQ19="2",BI19,0)</f>
        <v>0</v>
      </c>
      <c r="AH19" s="27">
        <f>IF(AQ19="0",BJ19,0)</f>
        <v>0</v>
      </c>
      <c r="AI19" s="8" t="s">
        <v>266</v>
      </c>
      <c r="AJ19" s="27">
        <f>IF(AN19=0,K19,0)</f>
        <v>0</v>
      </c>
      <c r="AK19" s="27">
        <f>IF(AN19=15,K19,0)</f>
        <v>0</v>
      </c>
      <c r="AL19" s="27">
        <f>IF(AN19=21,K19,0)</f>
        <v>0</v>
      </c>
      <c r="AN19" s="27">
        <v>21</v>
      </c>
      <c r="AO19" s="27">
        <f>H19*0.666666666666667</f>
        <v>0</v>
      </c>
      <c r="AP19" s="27">
        <f>H19*(1-0.666666666666667)</f>
        <v>0</v>
      </c>
      <c r="AQ19" s="15" t="s">
        <v>374</v>
      </c>
      <c r="AV19" s="27">
        <f>AW19+AX19</f>
        <v>0</v>
      </c>
      <c r="AW19" s="27">
        <f>G19*AO19</f>
        <v>0</v>
      </c>
      <c r="AX19" s="27">
        <f>G19*AP19</f>
        <v>0</v>
      </c>
      <c r="AY19" s="15" t="s">
        <v>334</v>
      </c>
      <c r="AZ19" s="15" t="s">
        <v>334</v>
      </c>
      <c r="BA19" s="8" t="s">
        <v>288</v>
      </c>
      <c r="BC19" s="27">
        <f>AW19+AX19</f>
        <v>0</v>
      </c>
      <c r="BD19" s="27">
        <f>H19/(100-BE19)*100</f>
        <v>0</v>
      </c>
      <c r="BE19" s="27">
        <v>0</v>
      </c>
      <c r="BF19" s="27">
        <f>M19</f>
        <v>0</v>
      </c>
      <c r="BH19" s="27">
        <f>G19*AO19</f>
        <v>0</v>
      </c>
      <c r="BI19" s="27">
        <f>G19*AP19</f>
        <v>0</v>
      </c>
      <c r="BJ19" s="27">
        <f>G19*H19</f>
        <v>0</v>
      </c>
      <c r="BK19" s="27"/>
      <c r="BL19" s="27">
        <v>0</v>
      </c>
    </row>
    <row r="20" spans="1:64" ht="15" customHeight="1" x14ac:dyDescent="0.25">
      <c r="A20" s="7"/>
      <c r="D20" s="22" t="s">
        <v>3</v>
      </c>
      <c r="E20" s="22" t="s">
        <v>266</v>
      </c>
      <c r="G20" s="6">
        <v>1</v>
      </c>
      <c r="N20" s="25"/>
    </row>
    <row r="21" spans="1:64" ht="15" customHeight="1" x14ac:dyDescent="0.25">
      <c r="A21" s="16" t="s">
        <v>266</v>
      </c>
      <c r="B21" s="11" t="s">
        <v>266</v>
      </c>
      <c r="C21" s="11" t="s">
        <v>369</v>
      </c>
      <c r="D21" s="64" t="s">
        <v>284</v>
      </c>
      <c r="E21" s="64"/>
      <c r="F21" s="35" t="s">
        <v>347</v>
      </c>
      <c r="G21" s="35" t="s">
        <v>347</v>
      </c>
      <c r="H21" s="35" t="s">
        <v>347</v>
      </c>
      <c r="I21" s="20">
        <f>SUM(I22:I22)</f>
        <v>0</v>
      </c>
      <c r="J21" s="20">
        <f>SUM(J22:J22)</f>
        <v>0</v>
      </c>
      <c r="K21" s="20">
        <f>SUM(K22:K22)</f>
        <v>0</v>
      </c>
      <c r="L21" s="8" t="s">
        <v>266</v>
      </c>
      <c r="M21" s="20">
        <f>SUM(M22:M22)</f>
        <v>0.44679999999999997</v>
      </c>
      <c r="N21" s="33" t="s">
        <v>266</v>
      </c>
      <c r="AI21" s="8" t="s">
        <v>266</v>
      </c>
      <c r="AS21" s="20">
        <f>SUM(AJ22:AJ22)</f>
        <v>0</v>
      </c>
      <c r="AT21" s="20">
        <f>SUM(AK22:AK22)</f>
        <v>0</v>
      </c>
      <c r="AU21" s="20">
        <f>SUM(AL22:AL22)</f>
        <v>0</v>
      </c>
    </row>
    <row r="22" spans="1:64" ht="15" customHeight="1" x14ac:dyDescent="0.25">
      <c r="A22" s="1" t="s">
        <v>203</v>
      </c>
      <c r="B22" s="36" t="s">
        <v>266</v>
      </c>
      <c r="C22" s="36" t="s">
        <v>113</v>
      </c>
      <c r="D22" s="55" t="s">
        <v>114</v>
      </c>
      <c r="E22" s="55"/>
      <c r="F22" s="36" t="s">
        <v>316</v>
      </c>
      <c r="G22" s="27">
        <v>4</v>
      </c>
      <c r="H22" s="27"/>
      <c r="I22" s="27">
        <f>G22*AO22</f>
        <v>0</v>
      </c>
      <c r="J22" s="27">
        <f>G22*AP22</f>
        <v>0</v>
      </c>
      <c r="K22" s="27">
        <f>G22*H22</f>
        <v>0</v>
      </c>
      <c r="L22" s="27">
        <v>0.11169999999999999</v>
      </c>
      <c r="M22" s="27">
        <f>G22*L22</f>
        <v>0.44679999999999997</v>
      </c>
      <c r="N22" s="37" t="s">
        <v>261</v>
      </c>
      <c r="Z22" s="27">
        <f>IF(AQ22="5",BJ22,0)</f>
        <v>0</v>
      </c>
      <c r="AB22" s="27">
        <f>IF(AQ22="1",BH22,0)</f>
        <v>0</v>
      </c>
      <c r="AC22" s="27">
        <f>IF(AQ22="1",BI22,0)</f>
        <v>0</v>
      </c>
      <c r="AD22" s="27">
        <f>IF(AQ22="7",BH22,0)</f>
        <v>0</v>
      </c>
      <c r="AE22" s="27">
        <f>IF(AQ22="7",BI22,0)</f>
        <v>0</v>
      </c>
      <c r="AF22" s="27">
        <f>IF(AQ22="2",BH22,0)</f>
        <v>0</v>
      </c>
      <c r="AG22" s="27">
        <f>IF(AQ22="2",BI22,0)</f>
        <v>0</v>
      </c>
      <c r="AH22" s="27">
        <f>IF(AQ22="0",BJ22,0)</f>
        <v>0</v>
      </c>
      <c r="AI22" s="8" t="s">
        <v>266</v>
      </c>
      <c r="AJ22" s="27">
        <f>IF(AN22=0,K22,0)</f>
        <v>0</v>
      </c>
      <c r="AK22" s="27">
        <f>IF(AN22=15,K22,0)</f>
        <v>0</v>
      </c>
      <c r="AL22" s="27">
        <f>IF(AN22=21,K22,0)</f>
        <v>0</v>
      </c>
      <c r="AN22" s="27">
        <v>21</v>
      </c>
      <c r="AO22" s="27">
        <f>H22*0.407478498785751</f>
        <v>0</v>
      </c>
      <c r="AP22" s="27">
        <f>H22*(1-0.407478498785751)</f>
        <v>0</v>
      </c>
      <c r="AQ22" s="15" t="s">
        <v>374</v>
      </c>
      <c r="AV22" s="27">
        <f>AW22+AX22</f>
        <v>0</v>
      </c>
      <c r="AW22" s="27">
        <f>G22*AO22</f>
        <v>0</v>
      </c>
      <c r="AX22" s="27">
        <f>G22*AP22</f>
        <v>0</v>
      </c>
      <c r="AY22" s="15" t="s">
        <v>272</v>
      </c>
      <c r="AZ22" s="15" t="s">
        <v>315</v>
      </c>
      <c r="BA22" s="8" t="s">
        <v>288</v>
      </c>
      <c r="BC22" s="27">
        <f>AW22+AX22</f>
        <v>0</v>
      </c>
      <c r="BD22" s="27">
        <f>H22/(100-BE22)*100</f>
        <v>0</v>
      </c>
      <c r="BE22" s="27">
        <v>0</v>
      </c>
      <c r="BF22" s="27">
        <f>M22</f>
        <v>0.44679999999999997</v>
      </c>
      <c r="BH22" s="27">
        <f>G22*AO22</f>
        <v>0</v>
      </c>
      <c r="BI22" s="27">
        <f>G22*AP22</f>
        <v>0</v>
      </c>
      <c r="BJ22" s="27">
        <f>G22*H22</f>
        <v>0</v>
      </c>
      <c r="BK22" s="27"/>
      <c r="BL22" s="27">
        <v>41</v>
      </c>
    </row>
    <row r="23" spans="1:64" ht="15" customHeight="1" x14ac:dyDescent="0.25">
      <c r="A23" s="7"/>
      <c r="D23" s="22" t="s">
        <v>47</v>
      </c>
      <c r="E23" s="22" t="s">
        <v>266</v>
      </c>
      <c r="G23" s="6">
        <v>4</v>
      </c>
      <c r="N23" s="25"/>
    </row>
    <row r="24" spans="1:64" ht="15" customHeight="1" x14ac:dyDescent="0.25">
      <c r="A24" s="16" t="s">
        <v>266</v>
      </c>
      <c r="B24" s="11" t="s">
        <v>266</v>
      </c>
      <c r="C24" s="11" t="s">
        <v>43</v>
      </c>
      <c r="D24" s="64" t="s">
        <v>84</v>
      </c>
      <c r="E24" s="64"/>
      <c r="F24" s="35" t="s">
        <v>347</v>
      </c>
      <c r="G24" s="35" t="s">
        <v>347</v>
      </c>
      <c r="H24" s="35" t="s">
        <v>347</v>
      </c>
      <c r="I24" s="20">
        <f>SUM(I25:I25)</f>
        <v>0</v>
      </c>
      <c r="J24" s="20">
        <f>SUM(J25:J25)</f>
        <v>0</v>
      </c>
      <c r="K24" s="20">
        <f>SUM(K25:K25)</f>
        <v>0</v>
      </c>
      <c r="L24" s="8" t="s">
        <v>266</v>
      </c>
      <c r="M24" s="20">
        <f>SUM(M25:M25)</f>
        <v>9.4500000000000001E-3</v>
      </c>
      <c r="N24" s="33" t="s">
        <v>266</v>
      </c>
      <c r="AI24" s="8" t="s">
        <v>266</v>
      </c>
      <c r="AS24" s="20">
        <f>SUM(AJ25:AJ25)</f>
        <v>0</v>
      </c>
      <c r="AT24" s="20">
        <f>SUM(AK25:AK25)</f>
        <v>0</v>
      </c>
      <c r="AU24" s="20">
        <f>SUM(AL25:AL25)</f>
        <v>0</v>
      </c>
    </row>
    <row r="25" spans="1:64" ht="15" customHeight="1" x14ac:dyDescent="0.25">
      <c r="A25" s="1" t="s">
        <v>62</v>
      </c>
      <c r="B25" s="36" t="s">
        <v>266</v>
      </c>
      <c r="C25" s="36" t="s">
        <v>361</v>
      </c>
      <c r="D25" s="55" t="s">
        <v>233</v>
      </c>
      <c r="E25" s="55"/>
      <c r="F25" s="36" t="s">
        <v>368</v>
      </c>
      <c r="G25" s="27">
        <v>1</v>
      </c>
      <c r="H25" s="27"/>
      <c r="I25" s="27">
        <f>G25*AO25</f>
        <v>0</v>
      </c>
      <c r="J25" s="27">
        <f>G25*AP25</f>
        <v>0</v>
      </c>
      <c r="K25" s="27">
        <f>G25*H25</f>
        <v>0</v>
      </c>
      <c r="L25" s="27">
        <v>9.4500000000000001E-3</v>
      </c>
      <c r="M25" s="27">
        <f>G25*L25</f>
        <v>9.4500000000000001E-3</v>
      </c>
      <c r="N25" s="37" t="s">
        <v>261</v>
      </c>
      <c r="Z25" s="27">
        <f>IF(AQ25="5",BJ25,0)</f>
        <v>0</v>
      </c>
      <c r="AB25" s="27">
        <f>IF(AQ25="1",BH25,0)</f>
        <v>0</v>
      </c>
      <c r="AC25" s="27">
        <f>IF(AQ25="1",BI25,0)</f>
        <v>0</v>
      </c>
      <c r="AD25" s="27">
        <f>IF(AQ25="7",BH25,0)</f>
        <v>0</v>
      </c>
      <c r="AE25" s="27">
        <f>IF(AQ25="7",BI25,0)</f>
        <v>0</v>
      </c>
      <c r="AF25" s="27">
        <f>IF(AQ25="2",BH25,0)</f>
        <v>0</v>
      </c>
      <c r="AG25" s="27">
        <f>IF(AQ25="2",BI25,0)</f>
        <v>0</v>
      </c>
      <c r="AH25" s="27">
        <f>IF(AQ25="0",BJ25,0)</f>
        <v>0</v>
      </c>
      <c r="AI25" s="8" t="s">
        <v>266</v>
      </c>
      <c r="AJ25" s="27">
        <f>IF(AN25=0,K25,0)</f>
        <v>0</v>
      </c>
      <c r="AK25" s="27">
        <f>IF(AN25=15,K25,0)</f>
        <v>0</v>
      </c>
      <c r="AL25" s="27">
        <f>IF(AN25=21,K25,0)</f>
        <v>0</v>
      </c>
      <c r="AN25" s="27">
        <v>21</v>
      </c>
      <c r="AO25" s="27">
        <f>H25*0.463188405797101</f>
        <v>0</v>
      </c>
      <c r="AP25" s="27">
        <f>H25*(1-0.463188405797101)</f>
        <v>0</v>
      </c>
      <c r="AQ25" s="15" t="s">
        <v>374</v>
      </c>
      <c r="AV25" s="27">
        <f>AW25+AX25</f>
        <v>0</v>
      </c>
      <c r="AW25" s="27">
        <f>G25*AO25</f>
        <v>0</v>
      </c>
      <c r="AX25" s="27">
        <f>G25*AP25</f>
        <v>0</v>
      </c>
      <c r="AY25" s="15" t="s">
        <v>323</v>
      </c>
      <c r="AZ25" s="15" t="s">
        <v>46</v>
      </c>
      <c r="BA25" s="8" t="s">
        <v>288</v>
      </c>
      <c r="BC25" s="27">
        <f>AW25+AX25</f>
        <v>0</v>
      </c>
      <c r="BD25" s="27">
        <f>H25/(100-BE25)*100</f>
        <v>0</v>
      </c>
      <c r="BE25" s="27">
        <v>0</v>
      </c>
      <c r="BF25" s="27">
        <f>M25</f>
        <v>9.4500000000000001E-3</v>
      </c>
      <c r="BH25" s="27">
        <f>G25*AO25</f>
        <v>0</v>
      </c>
      <c r="BI25" s="27">
        <f>G25*AP25</f>
        <v>0</v>
      </c>
      <c r="BJ25" s="27">
        <f>G25*H25</f>
        <v>0</v>
      </c>
      <c r="BK25" s="27"/>
      <c r="BL25" s="27">
        <v>60</v>
      </c>
    </row>
    <row r="26" spans="1:64" ht="15" customHeight="1" x14ac:dyDescent="0.25">
      <c r="A26" s="7"/>
      <c r="D26" s="22" t="s">
        <v>55</v>
      </c>
      <c r="E26" s="22" t="s">
        <v>266</v>
      </c>
      <c r="G26" s="6">
        <v>1</v>
      </c>
      <c r="N26" s="25"/>
    </row>
    <row r="27" spans="1:64" ht="15" customHeight="1" x14ac:dyDescent="0.25">
      <c r="A27" s="16" t="s">
        <v>266</v>
      </c>
      <c r="B27" s="11" t="s">
        <v>266</v>
      </c>
      <c r="C27" s="11" t="s">
        <v>275</v>
      </c>
      <c r="D27" s="64" t="s">
        <v>175</v>
      </c>
      <c r="E27" s="64"/>
      <c r="F27" s="35" t="s">
        <v>347</v>
      </c>
      <c r="G27" s="35" t="s">
        <v>347</v>
      </c>
      <c r="H27" s="35" t="s">
        <v>347</v>
      </c>
      <c r="I27" s="20">
        <f>SUM(I28:I108)</f>
        <v>0</v>
      </c>
      <c r="J27" s="20">
        <f>SUM(J28:J108)</f>
        <v>0</v>
      </c>
      <c r="K27" s="20">
        <f>SUM(K28:K108)</f>
        <v>0</v>
      </c>
      <c r="L27" s="8" t="s">
        <v>266</v>
      </c>
      <c r="M27" s="20">
        <f>SUM(M28:M108)</f>
        <v>11.976527849999997</v>
      </c>
      <c r="N27" s="33" t="s">
        <v>266</v>
      </c>
      <c r="AI27" s="8" t="s">
        <v>266</v>
      </c>
      <c r="AS27" s="20">
        <f>SUM(AJ28:AJ108)</f>
        <v>0</v>
      </c>
      <c r="AT27" s="20">
        <f>SUM(AK28:AK108)</f>
        <v>0</v>
      </c>
      <c r="AU27" s="20">
        <f>SUM(AL28:AL108)</f>
        <v>0</v>
      </c>
    </row>
    <row r="28" spans="1:64" ht="15" customHeight="1" x14ac:dyDescent="0.25">
      <c r="A28" s="1" t="s">
        <v>376</v>
      </c>
      <c r="B28" s="36" t="s">
        <v>266</v>
      </c>
      <c r="C28" s="36" t="s">
        <v>52</v>
      </c>
      <c r="D28" s="55" t="s">
        <v>38</v>
      </c>
      <c r="E28" s="55"/>
      <c r="F28" s="36" t="s">
        <v>95</v>
      </c>
      <c r="G28" s="27">
        <v>3</v>
      </c>
      <c r="H28" s="27"/>
      <c r="I28" s="27">
        <f>G28*AO28</f>
        <v>0</v>
      </c>
      <c r="J28" s="27">
        <f>G28*AP28</f>
        <v>0</v>
      </c>
      <c r="K28" s="27">
        <f>G28*H28</f>
        <v>0</v>
      </c>
      <c r="L28" s="27">
        <v>1.4999999999999999E-2</v>
      </c>
      <c r="M28" s="27">
        <f>G28*L28</f>
        <v>4.4999999999999998E-2</v>
      </c>
      <c r="N28" s="37" t="s">
        <v>266</v>
      </c>
      <c r="Z28" s="27">
        <f>IF(AQ28="5",BJ28,0)</f>
        <v>0</v>
      </c>
      <c r="AB28" s="27">
        <f>IF(AQ28="1",BH28,0)</f>
        <v>0</v>
      </c>
      <c r="AC28" s="27">
        <f>IF(AQ28="1",BI28,0)</f>
        <v>0</v>
      </c>
      <c r="AD28" s="27">
        <f>IF(AQ28="7",BH28,0)</f>
        <v>0</v>
      </c>
      <c r="AE28" s="27">
        <f>IF(AQ28="7",BI28,0)</f>
        <v>0</v>
      </c>
      <c r="AF28" s="27">
        <f>IF(AQ28="2",BH28,0)</f>
        <v>0</v>
      </c>
      <c r="AG28" s="27">
        <f>IF(AQ28="2",BI28,0)</f>
        <v>0</v>
      </c>
      <c r="AH28" s="27">
        <f>IF(AQ28="0",BJ28,0)</f>
        <v>0</v>
      </c>
      <c r="AI28" s="8" t="s">
        <v>266</v>
      </c>
      <c r="AJ28" s="27">
        <f>IF(AN28=0,K28,0)</f>
        <v>0</v>
      </c>
      <c r="AK28" s="27">
        <f>IF(AN28=15,K28,0)</f>
        <v>0</v>
      </c>
      <c r="AL28" s="27">
        <f>IF(AN28=21,K28,0)</f>
        <v>0</v>
      </c>
      <c r="AN28" s="27">
        <v>21</v>
      </c>
      <c r="AO28" s="27">
        <f>H28*0.714285714285714</f>
        <v>0</v>
      </c>
      <c r="AP28" s="27">
        <f>H28*(1-0.714285714285714)</f>
        <v>0</v>
      </c>
      <c r="AQ28" s="15" t="s">
        <v>376</v>
      </c>
      <c r="AV28" s="27">
        <f>AW28+AX28</f>
        <v>0</v>
      </c>
      <c r="AW28" s="27">
        <f>G28*AO28</f>
        <v>0</v>
      </c>
      <c r="AX28" s="27">
        <f>G28*AP28</f>
        <v>0</v>
      </c>
      <c r="AY28" s="15" t="s">
        <v>165</v>
      </c>
      <c r="AZ28" s="15" t="s">
        <v>310</v>
      </c>
      <c r="BA28" s="8" t="s">
        <v>288</v>
      </c>
      <c r="BC28" s="27">
        <f>AW28+AX28</f>
        <v>0</v>
      </c>
      <c r="BD28" s="27">
        <f>H28/(100-BE28)*100</f>
        <v>0</v>
      </c>
      <c r="BE28" s="27">
        <v>0</v>
      </c>
      <c r="BF28" s="27">
        <f>M28</f>
        <v>4.4999999999999998E-2</v>
      </c>
      <c r="BH28" s="27">
        <f>G28*AO28</f>
        <v>0</v>
      </c>
      <c r="BI28" s="27">
        <f>G28*AP28</f>
        <v>0</v>
      </c>
      <c r="BJ28" s="27">
        <f>G28*H28</f>
        <v>0</v>
      </c>
      <c r="BK28" s="27"/>
      <c r="BL28" s="27">
        <v>712</v>
      </c>
    </row>
    <row r="29" spans="1:64" ht="15" customHeight="1" x14ac:dyDescent="0.25">
      <c r="A29" s="7"/>
      <c r="D29" s="22" t="s">
        <v>156</v>
      </c>
      <c r="E29" s="22" t="s">
        <v>266</v>
      </c>
      <c r="G29" s="6">
        <v>3.0000000000000004</v>
      </c>
      <c r="N29" s="25"/>
    </row>
    <row r="30" spans="1:64" ht="15" customHeight="1" x14ac:dyDescent="0.25">
      <c r="A30" s="1" t="s">
        <v>298</v>
      </c>
      <c r="B30" s="36" t="s">
        <v>266</v>
      </c>
      <c r="C30" s="36" t="s">
        <v>91</v>
      </c>
      <c r="D30" s="55" t="s">
        <v>180</v>
      </c>
      <c r="E30" s="55"/>
      <c r="F30" s="36" t="s">
        <v>368</v>
      </c>
      <c r="G30" s="27">
        <v>935.72</v>
      </c>
      <c r="H30" s="27"/>
      <c r="I30" s="27">
        <f>G30*AO30</f>
        <v>0</v>
      </c>
      <c r="J30" s="27">
        <f>G30*AP30</f>
        <v>0</v>
      </c>
      <c r="K30" s="27">
        <f>G30*H30</f>
        <v>0</v>
      </c>
      <c r="L30" s="27">
        <v>0</v>
      </c>
      <c r="M30" s="27">
        <f>G30*L30</f>
        <v>0</v>
      </c>
      <c r="N30" s="37" t="s">
        <v>261</v>
      </c>
      <c r="Z30" s="27">
        <f>IF(AQ30="5",BJ30,0)</f>
        <v>0</v>
      </c>
      <c r="AB30" s="27">
        <f>IF(AQ30="1",BH30,0)</f>
        <v>0</v>
      </c>
      <c r="AC30" s="27">
        <f>IF(AQ30="1",BI30,0)</f>
        <v>0</v>
      </c>
      <c r="AD30" s="27">
        <f>IF(AQ30="7",BH30,0)</f>
        <v>0</v>
      </c>
      <c r="AE30" s="27">
        <f>IF(AQ30="7",BI30,0)</f>
        <v>0</v>
      </c>
      <c r="AF30" s="27">
        <f>IF(AQ30="2",BH30,0)</f>
        <v>0</v>
      </c>
      <c r="AG30" s="27">
        <f>IF(AQ30="2",BI30,0)</f>
        <v>0</v>
      </c>
      <c r="AH30" s="27">
        <f>IF(AQ30="0",BJ30,0)</f>
        <v>0</v>
      </c>
      <c r="AI30" s="8" t="s">
        <v>266</v>
      </c>
      <c r="AJ30" s="27">
        <f>IF(AN30=0,K30,0)</f>
        <v>0</v>
      </c>
      <c r="AK30" s="27">
        <f>IF(AN30=15,K30,0)</f>
        <v>0</v>
      </c>
      <c r="AL30" s="27">
        <f>IF(AN30=21,K30,0)</f>
        <v>0</v>
      </c>
      <c r="AN30" s="27">
        <v>21</v>
      </c>
      <c r="AO30" s="27">
        <f>H30*0</f>
        <v>0</v>
      </c>
      <c r="AP30" s="27">
        <f>H30*(1-0)</f>
        <v>0</v>
      </c>
      <c r="AQ30" s="15" t="s">
        <v>376</v>
      </c>
      <c r="AV30" s="27">
        <f>AW30+AX30</f>
        <v>0</v>
      </c>
      <c r="AW30" s="27">
        <f>G30*AO30</f>
        <v>0</v>
      </c>
      <c r="AX30" s="27">
        <f>G30*AP30</f>
        <v>0</v>
      </c>
      <c r="AY30" s="15" t="s">
        <v>165</v>
      </c>
      <c r="AZ30" s="15" t="s">
        <v>310</v>
      </c>
      <c r="BA30" s="8" t="s">
        <v>288</v>
      </c>
      <c r="BC30" s="27">
        <f>AW30+AX30</f>
        <v>0</v>
      </c>
      <c r="BD30" s="27">
        <f>H30/(100-BE30)*100</f>
        <v>0</v>
      </c>
      <c r="BE30" s="27">
        <v>0</v>
      </c>
      <c r="BF30" s="27">
        <f>M30</f>
        <v>0</v>
      </c>
      <c r="BH30" s="27">
        <f>G30*AO30</f>
        <v>0</v>
      </c>
      <c r="BI30" s="27">
        <f>G30*AP30</f>
        <v>0</v>
      </c>
      <c r="BJ30" s="27">
        <f>G30*H30</f>
        <v>0</v>
      </c>
      <c r="BK30" s="27"/>
      <c r="BL30" s="27">
        <v>712</v>
      </c>
    </row>
    <row r="31" spans="1:64" ht="15" customHeight="1" x14ac:dyDescent="0.25">
      <c r="A31" s="7"/>
      <c r="D31" s="22" t="s">
        <v>309</v>
      </c>
      <c r="E31" s="22" t="s">
        <v>266</v>
      </c>
      <c r="G31" s="6">
        <v>855.62000000000012</v>
      </c>
      <c r="N31" s="25"/>
    </row>
    <row r="32" spans="1:64" ht="15" customHeight="1" x14ac:dyDescent="0.25">
      <c r="A32" s="7"/>
      <c r="D32" s="22" t="s">
        <v>142</v>
      </c>
      <c r="E32" s="22" t="s">
        <v>266</v>
      </c>
      <c r="G32" s="6">
        <v>40.050000000000004</v>
      </c>
      <c r="N32" s="25"/>
    </row>
    <row r="33" spans="1:64" ht="15" customHeight="1" x14ac:dyDescent="0.25">
      <c r="A33" s="7"/>
      <c r="D33" s="22" t="s">
        <v>140</v>
      </c>
      <c r="E33" s="22" t="s">
        <v>266</v>
      </c>
      <c r="G33" s="6">
        <v>40.050000000000004</v>
      </c>
      <c r="N33" s="25"/>
    </row>
    <row r="34" spans="1:64" ht="15" customHeight="1" x14ac:dyDescent="0.25">
      <c r="A34" s="1" t="s">
        <v>148</v>
      </c>
      <c r="B34" s="36" t="s">
        <v>266</v>
      </c>
      <c r="C34" s="36" t="s">
        <v>355</v>
      </c>
      <c r="D34" s="55" t="s">
        <v>196</v>
      </c>
      <c r="E34" s="55"/>
      <c r="F34" s="36" t="s">
        <v>349</v>
      </c>
      <c r="G34" s="27">
        <v>538.03899999999999</v>
      </c>
      <c r="H34" s="27"/>
      <c r="I34" s="27">
        <f>G34*AO34</f>
        <v>0</v>
      </c>
      <c r="J34" s="27">
        <f>G34*AP34</f>
        <v>0</v>
      </c>
      <c r="K34" s="27">
        <f>G34*H34</f>
        <v>0</v>
      </c>
      <c r="L34" s="27">
        <v>1E-3</v>
      </c>
      <c r="M34" s="27">
        <f>G34*L34</f>
        <v>0.53803900000000004</v>
      </c>
      <c r="N34" s="37" t="s">
        <v>261</v>
      </c>
      <c r="Z34" s="27">
        <f>IF(AQ34="5",BJ34,0)</f>
        <v>0</v>
      </c>
      <c r="AB34" s="27">
        <f>IF(AQ34="1",BH34,0)</f>
        <v>0</v>
      </c>
      <c r="AC34" s="27">
        <f>IF(AQ34="1",BI34,0)</f>
        <v>0</v>
      </c>
      <c r="AD34" s="27">
        <f>IF(AQ34="7",BH34,0)</f>
        <v>0</v>
      </c>
      <c r="AE34" s="27">
        <f>IF(AQ34="7",BI34,0)</f>
        <v>0</v>
      </c>
      <c r="AF34" s="27">
        <f>IF(AQ34="2",BH34,0)</f>
        <v>0</v>
      </c>
      <c r="AG34" s="27">
        <f>IF(AQ34="2",BI34,0)</f>
        <v>0</v>
      </c>
      <c r="AH34" s="27">
        <f>IF(AQ34="0",BJ34,0)</f>
        <v>0</v>
      </c>
      <c r="AI34" s="8" t="s">
        <v>266</v>
      </c>
      <c r="AJ34" s="27">
        <f>IF(AN34=0,K34,0)</f>
        <v>0</v>
      </c>
      <c r="AK34" s="27">
        <f>IF(AN34=15,K34,0)</f>
        <v>0</v>
      </c>
      <c r="AL34" s="27">
        <f>IF(AN34=21,K34,0)</f>
        <v>0</v>
      </c>
      <c r="AN34" s="27">
        <v>21</v>
      </c>
      <c r="AO34" s="27">
        <f>H34*1</f>
        <v>0</v>
      </c>
      <c r="AP34" s="27">
        <f>H34*(1-1)</f>
        <v>0</v>
      </c>
      <c r="AQ34" s="15" t="s">
        <v>376</v>
      </c>
      <c r="AV34" s="27">
        <f>AW34+AX34</f>
        <v>0</v>
      </c>
      <c r="AW34" s="27">
        <f>G34*AO34</f>
        <v>0</v>
      </c>
      <c r="AX34" s="27">
        <f>G34*AP34</f>
        <v>0</v>
      </c>
      <c r="AY34" s="15" t="s">
        <v>165</v>
      </c>
      <c r="AZ34" s="15" t="s">
        <v>310</v>
      </c>
      <c r="BA34" s="8" t="s">
        <v>288</v>
      </c>
      <c r="BC34" s="27">
        <f>AW34+AX34</f>
        <v>0</v>
      </c>
      <c r="BD34" s="27">
        <f>H34/(100-BE34)*100</f>
        <v>0</v>
      </c>
      <c r="BE34" s="27">
        <v>0</v>
      </c>
      <c r="BF34" s="27">
        <f>M34</f>
        <v>0.53803900000000004</v>
      </c>
      <c r="BH34" s="27">
        <f>G34*AO34</f>
        <v>0</v>
      </c>
      <c r="BI34" s="27">
        <f>G34*AP34</f>
        <v>0</v>
      </c>
      <c r="BJ34" s="27">
        <f>G34*H34</f>
        <v>0</v>
      </c>
      <c r="BK34" s="27"/>
      <c r="BL34" s="27">
        <v>712</v>
      </c>
    </row>
    <row r="35" spans="1:64" ht="15" customHeight="1" x14ac:dyDescent="0.25">
      <c r="A35" s="7"/>
      <c r="D35" s="22" t="s">
        <v>224</v>
      </c>
      <c r="E35" s="22" t="s">
        <v>266</v>
      </c>
      <c r="G35" s="6">
        <v>538.03899999999999</v>
      </c>
      <c r="N35" s="25"/>
    </row>
    <row r="36" spans="1:64" ht="15" customHeight="1" x14ac:dyDescent="0.25">
      <c r="A36" s="1" t="s">
        <v>219</v>
      </c>
      <c r="B36" s="36" t="s">
        <v>266</v>
      </c>
      <c r="C36" s="36" t="s">
        <v>91</v>
      </c>
      <c r="D36" s="55" t="s">
        <v>329</v>
      </c>
      <c r="E36" s="55"/>
      <c r="F36" s="36" t="s">
        <v>368</v>
      </c>
      <c r="G36" s="27">
        <v>40.049999999999997</v>
      </c>
      <c r="H36" s="27"/>
      <c r="I36" s="27">
        <f>G36*AO36</f>
        <v>0</v>
      </c>
      <c r="J36" s="27">
        <f>G36*AP36</f>
        <v>0</v>
      </c>
      <c r="K36" s="27">
        <f>G36*H36</f>
        <v>0</v>
      </c>
      <c r="L36" s="27">
        <v>0</v>
      </c>
      <c r="M36" s="27">
        <f>G36*L36</f>
        <v>0</v>
      </c>
      <c r="N36" s="37" t="s">
        <v>261</v>
      </c>
      <c r="Z36" s="27">
        <f>IF(AQ36="5",BJ36,0)</f>
        <v>0</v>
      </c>
      <c r="AB36" s="27">
        <f>IF(AQ36="1",BH36,0)</f>
        <v>0</v>
      </c>
      <c r="AC36" s="27">
        <f>IF(AQ36="1",BI36,0)</f>
        <v>0</v>
      </c>
      <c r="AD36" s="27">
        <f>IF(AQ36="7",BH36,0)</f>
        <v>0</v>
      </c>
      <c r="AE36" s="27">
        <f>IF(AQ36="7",BI36,0)</f>
        <v>0</v>
      </c>
      <c r="AF36" s="27">
        <f>IF(AQ36="2",BH36,0)</f>
        <v>0</v>
      </c>
      <c r="AG36" s="27">
        <f>IF(AQ36="2",BI36,0)</f>
        <v>0</v>
      </c>
      <c r="AH36" s="27">
        <f>IF(AQ36="0",BJ36,0)</f>
        <v>0</v>
      </c>
      <c r="AI36" s="8" t="s">
        <v>266</v>
      </c>
      <c r="AJ36" s="27">
        <f>IF(AN36=0,K36,0)</f>
        <v>0</v>
      </c>
      <c r="AK36" s="27">
        <f>IF(AN36=15,K36,0)</f>
        <v>0</v>
      </c>
      <c r="AL36" s="27">
        <f>IF(AN36=21,K36,0)</f>
        <v>0</v>
      </c>
      <c r="AN36" s="27">
        <v>21</v>
      </c>
      <c r="AO36" s="27">
        <f>H36*0</f>
        <v>0</v>
      </c>
      <c r="AP36" s="27">
        <f>H36*(1-0)</f>
        <v>0</v>
      </c>
      <c r="AQ36" s="15" t="s">
        <v>376</v>
      </c>
      <c r="AV36" s="27">
        <f>AW36+AX36</f>
        <v>0</v>
      </c>
      <c r="AW36" s="27">
        <f>G36*AO36</f>
        <v>0</v>
      </c>
      <c r="AX36" s="27">
        <f>G36*AP36</f>
        <v>0</v>
      </c>
      <c r="AY36" s="15" t="s">
        <v>165</v>
      </c>
      <c r="AZ36" s="15" t="s">
        <v>310</v>
      </c>
      <c r="BA36" s="8" t="s">
        <v>288</v>
      </c>
      <c r="BC36" s="27">
        <f>AW36+AX36</f>
        <v>0</v>
      </c>
      <c r="BD36" s="27">
        <f>H36/(100-BE36)*100</f>
        <v>0</v>
      </c>
      <c r="BE36" s="27">
        <v>0</v>
      </c>
      <c r="BF36" s="27">
        <f>M36</f>
        <v>0</v>
      </c>
      <c r="BH36" s="27">
        <f>G36*AO36</f>
        <v>0</v>
      </c>
      <c r="BI36" s="27">
        <f>G36*AP36</f>
        <v>0</v>
      </c>
      <c r="BJ36" s="27">
        <f>G36*H36</f>
        <v>0</v>
      </c>
      <c r="BK36" s="27"/>
      <c r="BL36" s="27">
        <v>712</v>
      </c>
    </row>
    <row r="37" spans="1:64" ht="15" customHeight="1" x14ac:dyDescent="0.25">
      <c r="A37" s="7"/>
      <c r="D37" s="22" t="s">
        <v>142</v>
      </c>
      <c r="E37" s="22" t="s">
        <v>266</v>
      </c>
      <c r="G37" s="6">
        <v>40.050000000000004</v>
      </c>
      <c r="N37" s="25"/>
    </row>
    <row r="38" spans="1:64" ht="15" customHeight="1" x14ac:dyDescent="0.25">
      <c r="A38" s="1" t="s">
        <v>318</v>
      </c>
      <c r="B38" s="36" t="s">
        <v>266</v>
      </c>
      <c r="C38" s="36" t="s">
        <v>86</v>
      </c>
      <c r="D38" s="55" t="s">
        <v>103</v>
      </c>
      <c r="E38" s="55"/>
      <c r="F38" s="36" t="s">
        <v>349</v>
      </c>
      <c r="G38" s="27">
        <v>23.028749999999999</v>
      </c>
      <c r="H38" s="27"/>
      <c r="I38" s="27">
        <f>G38*AO38</f>
        <v>0</v>
      </c>
      <c r="J38" s="27">
        <f>G38*AP38</f>
        <v>0</v>
      </c>
      <c r="K38" s="27">
        <f>G38*H38</f>
        <v>0</v>
      </c>
      <c r="L38" s="27">
        <v>1E-3</v>
      </c>
      <c r="M38" s="27">
        <f>G38*L38</f>
        <v>2.3028750000000001E-2</v>
      </c>
      <c r="N38" s="37" t="s">
        <v>261</v>
      </c>
      <c r="Z38" s="27">
        <f>IF(AQ38="5",BJ38,0)</f>
        <v>0</v>
      </c>
      <c r="AB38" s="27">
        <f>IF(AQ38="1",BH38,0)</f>
        <v>0</v>
      </c>
      <c r="AC38" s="27">
        <f>IF(AQ38="1",BI38,0)</f>
        <v>0</v>
      </c>
      <c r="AD38" s="27">
        <f>IF(AQ38="7",BH38,0)</f>
        <v>0</v>
      </c>
      <c r="AE38" s="27">
        <f>IF(AQ38="7",BI38,0)</f>
        <v>0</v>
      </c>
      <c r="AF38" s="27">
        <f>IF(AQ38="2",BH38,0)</f>
        <v>0</v>
      </c>
      <c r="AG38" s="27">
        <f>IF(AQ38="2",BI38,0)</f>
        <v>0</v>
      </c>
      <c r="AH38" s="27">
        <f>IF(AQ38="0",BJ38,0)</f>
        <v>0</v>
      </c>
      <c r="AI38" s="8" t="s">
        <v>266</v>
      </c>
      <c r="AJ38" s="27">
        <f>IF(AN38=0,K38,0)</f>
        <v>0</v>
      </c>
      <c r="AK38" s="27">
        <f>IF(AN38=15,K38,0)</f>
        <v>0</v>
      </c>
      <c r="AL38" s="27">
        <f>IF(AN38=21,K38,0)</f>
        <v>0</v>
      </c>
      <c r="AN38" s="27">
        <v>21</v>
      </c>
      <c r="AO38" s="27">
        <f>H38*1</f>
        <v>0</v>
      </c>
      <c r="AP38" s="27">
        <f>H38*(1-1)</f>
        <v>0</v>
      </c>
      <c r="AQ38" s="15" t="s">
        <v>376</v>
      </c>
      <c r="AV38" s="27">
        <f>AW38+AX38</f>
        <v>0</v>
      </c>
      <c r="AW38" s="27">
        <f>G38*AO38</f>
        <v>0</v>
      </c>
      <c r="AX38" s="27">
        <f>G38*AP38</f>
        <v>0</v>
      </c>
      <c r="AY38" s="15" t="s">
        <v>165</v>
      </c>
      <c r="AZ38" s="15" t="s">
        <v>310</v>
      </c>
      <c r="BA38" s="8" t="s">
        <v>288</v>
      </c>
      <c r="BC38" s="27">
        <f>AW38+AX38</f>
        <v>0</v>
      </c>
      <c r="BD38" s="27">
        <f>H38/(100-BE38)*100</f>
        <v>0</v>
      </c>
      <c r="BE38" s="27">
        <v>0</v>
      </c>
      <c r="BF38" s="27">
        <f>M38</f>
        <v>2.3028750000000001E-2</v>
      </c>
      <c r="BH38" s="27">
        <f>G38*AO38</f>
        <v>0</v>
      </c>
      <c r="BI38" s="27">
        <f>G38*AP38</f>
        <v>0</v>
      </c>
      <c r="BJ38" s="27">
        <f>G38*H38</f>
        <v>0</v>
      </c>
      <c r="BK38" s="27"/>
      <c r="BL38" s="27">
        <v>712</v>
      </c>
    </row>
    <row r="39" spans="1:64" ht="15" customHeight="1" x14ac:dyDescent="0.25">
      <c r="A39" s="7"/>
      <c r="D39" s="22" t="s">
        <v>67</v>
      </c>
      <c r="E39" s="22" t="s">
        <v>266</v>
      </c>
      <c r="G39" s="6">
        <v>23.028750000000002</v>
      </c>
      <c r="N39" s="25"/>
    </row>
    <row r="40" spans="1:64" ht="15" customHeight="1" x14ac:dyDescent="0.25">
      <c r="A40" s="1" t="s">
        <v>278</v>
      </c>
      <c r="B40" s="36" t="s">
        <v>266</v>
      </c>
      <c r="C40" s="36" t="s">
        <v>177</v>
      </c>
      <c r="D40" s="55" t="s">
        <v>271</v>
      </c>
      <c r="E40" s="55"/>
      <c r="F40" s="36" t="s">
        <v>368</v>
      </c>
      <c r="G40" s="27">
        <v>40.049999999999997</v>
      </c>
      <c r="H40" s="27"/>
      <c r="I40" s="27">
        <f>G40*AO40</f>
        <v>0</v>
      </c>
      <c r="J40" s="27">
        <f>G40*AP40</f>
        <v>0</v>
      </c>
      <c r="K40" s="27">
        <f>G40*H40</f>
        <v>0</v>
      </c>
      <c r="L40" s="27">
        <v>3.5E-4</v>
      </c>
      <c r="M40" s="27">
        <f>G40*L40</f>
        <v>1.4017499999999999E-2</v>
      </c>
      <c r="N40" s="37" t="s">
        <v>261</v>
      </c>
      <c r="Z40" s="27">
        <f>IF(AQ40="5",BJ40,0)</f>
        <v>0</v>
      </c>
      <c r="AB40" s="27">
        <f>IF(AQ40="1",BH40,0)</f>
        <v>0</v>
      </c>
      <c r="AC40" s="27">
        <f>IF(AQ40="1",BI40,0)</f>
        <v>0</v>
      </c>
      <c r="AD40" s="27">
        <f>IF(AQ40="7",BH40,0)</f>
        <v>0</v>
      </c>
      <c r="AE40" s="27">
        <f>IF(AQ40="7",BI40,0)</f>
        <v>0</v>
      </c>
      <c r="AF40" s="27">
        <f>IF(AQ40="2",BH40,0)</f>
        <v>0</v>
      </c>
      <c r="AG40" s="27">
        <f>IF(AQ40="2",BI40,0)</f>
        <v>0</v>
      </c>
      <c r="AH40" s="27">
        <f>IF(AQ40="0",BJ40,0)</f>
        <v>0</v>
      </c>
      <c r="AI40" s="8" t="s">
        <v>266</v>
      </c>
      <c r="AJ40" s="27">
        <f>IF(AN40=0,K40,0)</f>
        <v>0</v>
      </c>
      <c r="AK40" s="27">
        <f>IF(AN40=15,K40,0)</f>
        <v>0</v>
      </c>
      <c r="AL40" s="27">
        <f>IF(AN40=21,K40,0)</f>
        <v>0</v>
      </c>
      <c r="AN40" s="27">
        <v>21</v>
      </c>
      <c r="AO40" s="27">
        <f>H40*0.120241935483871</f>
        <v>0</v>
      </c>
      <c r="AP40" s="27">
        <f>H40*(1-0.120241935483871)</f>
        <v>0</v>
      </c>
      <c r="AQ40" s="15" t="s">
        <v>376</v>
      </c>
      <c r="AV40" s="27">
        <f>AW40+AX40</f>
        <v>0</v>
      </c>
      <c r="AW40" s="27">
        <f>G40*AO40</f>
        <v>0</v>
      </c>
      <c r="AX40" s="27">
        <f>G40*AP40</f>
        <v>0</v>
      </c>
      <c r="AY40" s="15" t="s">
        <v>165</v>
      </c>
      <c r="AZ40" s="15" t="s">
        <v>310</v>
      </c>
      <c r="BA40" s="8" t="s">
        <v>288</v>
      </c>
      <c r="BC40" s="27">
        <f>AW40+AX40</f>
        <v>0</v>
      </c>
      <c r="BD40" s="27">
        <f>H40/(100-BE40)*100</f>
        <v>0</v>
      </c>
      <c r="BE40" s="27">
        <v>0</v>
      </c>
      <c r="BF40" s="27">
        <f>M40</f>
        <v>1.4017499999999999E-2</v>
      </c>
      <c r="BH40" s="27">
        <f>G40*AO40</f>
        <v>0</v>
      </c>
      <c r="BI40" s="27">
        <f>G40*AP40</f>
        <v>0</v>
      </c>
      <c r="BJ40" s="27">
        <f>G40*H40</f>
        <v>0</v>
      </c>
      <c r="BK40" s="27"/>
      <c r="BL40" s="27">
        <v>712</v>
      </c>
    </row>
    <row r="41" spans="1:64" ht="15" customHeight="1" x14ac:dyDescent="0.25">
      <c r="A41" s="7"/>
      <c r="D41" s="22" t="s">
        <v>142</v>
      </c>
      <c r="E41" s="22" t="s">
        <v>266</v>
      </c>
      <c r="G41" s="6">
        <v>40.050000000000004</v>
      </c>
      <c r="N41" s="25"/>
    </row>
    <row r="42" spans="1:64" ht="15" customHeight="1" x14ac:dyDescent="0.25">
      <c r="A42" s="1" t="s">
        <v>116</v>
      </c>
      <c r="B42" s="36" t="s">
        <v>266</v>
      </c>
      <c r="C42" s="36" t="s">
        <v>26</v>
      </c>
      <c r="D42" s="55" t="s">
        <v>71</v>
      </c>
      <c r="E42" s="55"/>
      <c r="F42" s="36" t="s">
        <v>368</v>
      </c>
      <c r="G42" s="27">
        <v>46.057499999999997</v>
      </c>
      <c r="H42" s="27"/>
      <c r="I42" s="27">
        <f>G42*AO42</f>
        <v>0</v>
      </c>
      <c r="J42" s="27">
        <f>G42*AP42</f>
        <v>0</v>
      </c>
      <c r="K42" s="27">
        <f>G42*H42</f>
        <v>0</v>
      </c>
      <c r="L42" s="27">
        <v>4.4999999999999997E-3</v>
      </c>
      <c r="M42" s="27">
        <f>G42*L42</f>
        <v>0.20725874999999996</v>
      </c>
      <c r="N42" s="37" t="s">
        <v>261</v>
      </c>
      <c r="Z42" s="27">
        <f>IF(AQ42="5",BJ42,0)</f>
        <v>0</v>
      </c>
      <c r="AB42" s="27">
        <f>IF(AQ42="1",BH42,0)</f>
        <v>0</v>
      </c>
      <c r="AC42" s="27">
        <f>IF(AQ42="1",BI42,0)</f>
        <v>0</v>
      </c>
      <c r="AD42" s="27">
        <f>IF(AQ42="7",BH42,0)</f>
        <v>0</v>
      </c>
      <c r="AE42" s="27">
        <f>IF(AQ42="7",BI42,0)</f>
        <v>0</v>
      </c>
      <c r="AF42" s="27">
        <f>IF(AQ42="2",BH42,0)</f>
        <v>0</v>
      </c>
      <c r="AG42" s="27">
        <f>IF(AQ42="2",BI42,0)</f>
        <v>0</v>
      </c>
      <c r="AH42" s="27">
        <f>IF(AQ42="0",BJ42,0)</f>
        <v>0</v>
      </c>
      <c r="AI42" s="8" t="s">
        <v>266</v>
      </c>
      <c r="AJ42" s="27">
        <f>IF(AN42=0,K42,0)</f>
        <v>0</v>
      </c>
      <c r="AK42" s="27">
        <f>IF(AN42=15,K42,0)</f>
        <v>0</v>
      </c>
      <c r="AL42" s="27">
        <f>IF(AN42=21,K42,0)</f>
        <v>0</v>
      </c>
      <c r="AN42" s="27">
        <v>21</v>
      </c>
      <c r="AO42" s="27">
        <f>H42*1</f>
        <v>0</v>
      </c>
      <c r="AP42" s="27">
        <f>H42*(1-1)</f>
        <v>0</v>
      </c>
      <c r="AQ42" s="15" t="s">
        <v>376</v>
      </c>
      <c r="AV42" s="27">
        <f>AW42+AX42</f>
        <v>0</v>
      </c>
      <c r="AW42" s="27">
        <f>G42*AO42</f>
        <v>0</v>
      </c>
      <c r="AX42" s="27">
        <f>G42*AP42</f>
        <v>0</v>
      </c>
      <c r="AY42" s="15" t="s">
        <v>165</v>
      </c>
      <c r="AZ42" s="15" t="s">
        <v>310</v>
      </c>
      <c r="BA42" s="8" t="s">
        <v>288</v>
      </c>
      <c r="BC42" s="27">
        <f>AW42+AX42</f>
        <v>0</v>
      </c>
      <c r="BD42" s="27">
        <f>H42/(100-BE42)*100</f>
        <v>0</v>
      </c>
      <c r="BE42" s="27">
        <v>0</v>
      </c>
      <c r="BF42" s="27">
        <f>M42</f>
        <v>0.20725874999999996</v>
      </c>
      <c r="BH42" s="27">
        <f>G42*AO42</f>
        <v>0</v>
      </c>
      <c r="BI42" s="27">
        <f>G42*AP42</f>
        <v>0</v>
      </c>
      <c r="BJ42" s="27">
        <f>G42*H42</f>
        <v>0</v>
      </c>
      <c r="BK42" s="27"/>
      <c r="BL42" s="27">
        <v>712</v>
      </c>
    </row>
    <row r="43" spans="1:64" ht="15" customHeight="1" x14ac:dyDescent="0.25">
      <c r="A43" s="7"/>
      <c r="D43" s="22" t="s">
        <v>98</v>
      </c>
      <c r="E43" s="22" t="s">
        <v>266</v>
      </c>
      <c r="G43" s="6">
        <v>46.057500000000005</v>
      </c>
      <c r="N43" s="25"/>
    </row>
    <row r="44" spans="1:64" ht="15" customHeight="1" x14ac:dyDescent="0.25">
      <c r="A44" s="1" t="s">
        <v>222</v>
      </c>
      <c r="B44" s="36" t="s">
        <v>266</v>
      </c>
      <c r="C44" s="36" t="s">
        <v>237</v>
      </c>
      <c r="D44" s="55" t="s">
        <v>389</v>
      </c>
      <c r="E44" s="55"/>
      <c r="F44" s="36" t="s">
        <v>368</v>
      </c>
      <c r="G44" s="27">
        <v>40.049999999999997</v>
      </c>
      <c r="H44" s="27"/>
      <c r="I44" s="27">
        <f>G44*AO44</f>
        <v>0</v>
      </c>
      <c r="J44" s="27">
        <f>G44*AP44</f>
        <v>0</v>
      </c>
      <c r="K44" s="27">
        <f>G44*H44</f>
        <v>0</v>
      </c>
      <c r="L44" s="27">
        <v>0</v>
      </c>
      <c r="M44" s="27">
        <f>G44*L44</f>
        <v>0</v>
      </c>
      <c r="N44" s="37" t="s">
        <v>261</v>
      </c>
      <c r="Z44" s="27">
        <f>IF(AQ44="5",BJ44,0)</f>
        <v>0</v>
      </c>
      <c r="AB44" s="27">
        <f>IF(AQ44="1",BH44,0)</f>
        <v>0</v>
      </c>
      <c r="AC44" s="27">
        <f>IF(AQ44="1",BI44,0)</f>
        <v>0</v>
      </c>
      <c r="AD44" s="27">
        <f>IF(AQ44="7",BH44,0)</f>
        <v>0</v>
      </c>
      <c r="AE44" s="27">
        <f>IF(AQ44="7",BI44,0)</f>
        <v>0</v>
      </c>
      <c r="AF44" s="27">
        <f>IF(AQ44="2",BH44,0)</f>
        <v>0</v>
      </c>
      <c r="AG44" s="27">
        <f>IF(AQ44="2",BI44,0)</f>
        <v>0</v>
      </c>
      <c r="AH44" s="27">
        <f>IF(AQ44="0",BJ44,0)</f>
        <v>0</v>
      </c>
      <c r="AI44" s="8" t="s">
        <v>266</v>
      </c>
      <c r="AJ44" s="27">
        <f>IF(AN44=0,K44,0)</f>
        <v>0</v>
      </c>
      <c r="AK44" s="27">
        <f>IF(AN44=15,K44,0)</f>
        <v>0</v>
      </c>
      <c r="AL44" s="27">
        <f>IF(AN44=21,K44,0)</f>
        <v>0</v>
      </c>
      <c r="AN44" s="27">
        <v>21</v>
      </c>
      <c r="AO44" s="27">
        <f>H44*0</f>
        <v>0</v>
      </c>
      <c r="AP44" s="27">
        <f>H44*(1-0)</f>
        <v>0</v>
      </c>
      <c r="AQ44" s="15" t="s">
        <v>376</v>
      </c>
      <c r="AV44" s="27">
        <f>AW44+AX44</f>
        <v>0</v>
      </c>
      <c r="AW44" s="27">
        <f>G44*AO44</f>
        <v>0</v>
      </c>
      <c r="AX44" s="27">
        <f>G44*AP44</f>
        <v>0</v>
      </c>
      <c r="AY44" s="15" t="s">
        <v>165</v>
      </c>
      <c r="AZ44" s="15" t="s">
        <v>310</v>
      </c>
      <c r="BA44" s="8" t="s">
        <v>288</v>
      </c>
      <c r="BC44" s="27">
        <f>AW44+AX44</f>
        <v>0</v>
      </c>
      <c r="BD44" s="27">
        <f>H44/(100-BE44)*100</f>
        <v>0</v>
      </c>
      <c r="BE44" s="27">
        <v>0</v>
      </c>
      <c r="BF44" s="27">
        <f>M44</f>
        <v>0</v>
      </c>
      <c r="BH44" s="27">
        <f>G44*AO44</f>
        <v>0</v>
      </c>
      <c r="BI44" s="27">
        <f>G44*AP44</f>
        <v>0</v>
      </c>
      <c r="BJ44" s="27">
        <f>G44*H44</f>
        <v>0</v>
      </c>
      <c r="BK44" s="27"/>
      <c r="BL44" s="27">
        <v>712</v>
      </c>
    </row>
    <row r="45" spans="1:64" ht="15" customHeight="1" x14ac:dyDescent="0.25">
      <c r="A45" s="7"/>
      <c r="D45" s="22" t="s">
        <v>142</v>
      </c>
      <c r="E45" s="22" t="s">
        <v>266</v>
      </c>
      <c r="G45" s="6">
        <v>40.050000000000004</v>
      </c>
      <c r="N45" s="25"/>
    </row>
    <row r="46" spans="1:64" ht="15" customHeight="1" x14ac:dyDescent="0.25">
      <c r="A46" s="1" t="s">
        <v>149</v>
      </c>
      <c r="B46" s="36" t="s">
        <v>266</v>
      </c>
      <c r="C46" s="36" t="s">
        <v>92</v>
      </c>
      <c r="D46" s="55" t="s">
        <v>57</v>
      </c>
      <c r="E46" s="55"/>
      <c r="F46" s="36" t="s">
        <v>368</v>
      </c>
      <c r="G46" s="27">
        <v>46.057499999999997</v>
      </c>
      <c r="H46" s="27"/>
      <c r="I46" s="27">
        <f>G46*AO46</f>
        <v>0</v>
      </c>
      <c r="J46" s="27">
        <f>G46*AP46</f>
        <v>0</v>
      </c>
      <c r="K46" s="27">
        <f>G46*H46</f>
        <v>0</v>
      </c>
      <c r="L46" s="27">
        <v>3.7000000000000002E-3</v>
      </c>
      <c r="M46" s="27">
        <f>G46*L46</f>
        <v>0.17041275</v>
      </c>
      <c r="N46" s="37" t="s">
        <v>261</v>
      </c>
      <c r="Z46" s="27">
        <f>IF(AQ46="5",BJ46,0)</f>
        <v>0</v>
      </c>
      <c r="AB46" s="27">
        <f>IF(AQ46="1",BH46,0)</f>
        <v>0</v>
      </c>
      <c r="AC46" s="27">
        <f>IF(AQ46="1",BI46,0)</f>
        <v>0</v>
      </c>
      <c r="AD46" s="27">
        <f>IF(AQ46="7",BH46,0)</f>
        <v>0</v>
      </c>
      <c r="AE46" s="27">
        <f>IF(AQ46="7",BI46,0)</f>
        <v>0</v>
      </c>
      <c r="AF46" s="27">
        <f>IF(AQ46="2",BH46,0)</f>
        <v>0</v>
      </c>
      <c r="AG46" s="27">
        <f>IF(AQ46="2",BI46,0)</f>
        <v>0</v>
      </c>
      <c r="AH46" s="27">
        <f>IF(AQ46="0",BJ46,0)</f>
        <v>0</v>
      </c>
      <c r="AI46" s="8" t="s">
        <v>266</v>
      </c>
      <c r="AJ46" s="27">
        <f>IF(AN46=0,K46,0)</f>
        <v>0</v>
      </c>
      <c r="AK46" s="27">
        <f>IF(AN46=15,K46,0)</f>
        <v>0</v>
      </c>
      <c r="AL46" s="27">
        <f>IF(AN46=21,K46,0)</f>
        <v>0</v>
      </c>
      <c r="AN46" s="27">
        <v>21</v>
      </c>
      <c r="AO46" s="27">
        <f>H46*1</f>
        <v>0</v>
      </c>
      <c r="AP46" s="27">
        <f>H46*(1-1)</f>
        <v>0</v>
      </c>
      <c r="AQ46" s="15" t="s">
        <v>376</v>
      </c>
      <c r="AV46" s="27">
        <f>AW46+AX46</f>
        <v>0</v>
      </c>
      <c r="AW46" s="27">
        <f>G46*AO46</f>
        <v>0</v>
      </c>
      <c r="AX46" s="27">
        <f>G46*AP46</f>
        <v>0</v>
      </c>
      <c r="AY46" s="15" t="s">
        <v>165</v>
      </c>
      <c r="AZ46" s="15" t="s">
        <v>310</v>
      </c>
      <c r="BA46" s="8" t="s">
        <v>288</v>
      </c>
      <c r="BC46" s="27">
        <f>AW46+AX46</f>
        <v>0</v>
      </c>
      <c r="BD46" s="27">
        <f>H46/(100-BE46)*100</f>
        <v>0</v>
      </c>
      <c r="BE46" s="27">
        <v>0</v>
      </c>
      <c r="BF46" s="27">
        <f>M46</f>
        <v>0.17041275</v>
      </c>
      <c r="BH46" s="27">
        <f>G46*AO46</f>
        <v>0</v>
      </c>
      <c r="BI46" s="27">
        <f>G46*AP46</f>
        <v>0</v>
      </c>
      <c r="BJ46" s="27">
        <f>G46*H46</f>
        <v>0</v>
      </c>
      <c r="BK46" s="27"/>
      <c r="BL46" s="27">
        <v>712</v>
      </c>
    </row>
    <row r="47" spans="1:64" ht="15" customHeight="1" x14ac:dyDescent="0.25">
      <c r="A47" s="7"/>
      <c r="D47" s="22" t="s">
        <v>98</v>
      </c>
      <c r="E47" s="22" t="s">
        <v>266</v>
      </c>
      <c r="G47" s="6">
        <v>46.057500000000005</v>
      </c>
      <c r="N47" s="25"/>
    </row>
    <row r="48" spans="1:64" ht="15" customHeight="1" x14ac:dyDescent="0.25">
      <c r="A48" s="1" t="s">
        <v>31</v>
      </c>
      <c r="B48" s="36" t="s">
        <v>266</v>
      </c>
      <c r="C48" s="36" t="s">
        <v>177</v>
      </c>
      <c r="D48" s="55" t="s">
        <v>271</v>
      </c>
      <c r="E48" s="55"/>
      <c r="F48" s="36" t="s">
        <v>368</v>
      </c>
      <c r="G48" s="27">
        <v>40.049999999999997</v>
      </c>
      <c r="H48" s="27"/>
      <c r="I48" s="27">
        <f>G48*AO48</f>
        <v>0</v>
      </c>
      <c r="J48" s="27">
        <f>G48*AP48</f>
        <v>0</v>
      </c>
      <c r="K48" s="27">
        <f>G48*H48</f>
        <v>0</v>
      </c>
      <c r="L48" s="27">
        <v>3.5E-4</v>
      </c>
      <c r="M48" s="27">
        <f>G48*L48</f>
        <v>1.4017499999999999E-2</v>
      </c>
      <c r="N48" s="37" t="s">
        <v>261</v>
      </c>
      <c r="Z48" s="27">
        <f>IF(AQ48="5",BJ48,0)</f>
        <v>0</v>
      </c>
      <c r="AB48" s="27">
        <f>IF(AQ48="1",BH48,0)</f>
        <v>0</v>
      </c>
      <c r="AC48" s="27">
        <f>IF(AQ48="1",BI48,0)</f>
        <v>0</v>
      </c>
      <c r="AD48" s="27">
        <f>IF(AQ48="7",BH48,0)</f>
        <v>0</v>
      </c>
      <c r="AE48" s="27">
        <f>IF(AQ48="7",BI48,0)</f>
        <v>0</v>
      </c>
      <c r="AF48" s="27">
        <f>IF(AQ48="2",BH48,0)</f>
        <v>0</v>
      </c>
      <c r="AG48" s="27">
        <f>IF(AQ48="2",BI48,0)</f>
        <v>0</v>
      </c>
      <c r="AH48" s="27">
        <f>IF(AQ48="0",BJ48,0)</f>
        <v>0</v>
      </c>
      <c r="AI48" s="8" t="s">
        <v>266</v>
      </c>
      <c r="AJ48" s="27">
        <f>IF(AN48=0,K48,0)</f>
        <v>0</v>
      </c>
      <c r="AK48" s="27">
        <f>IF(AN48=15,K48,0)</f>
        <v>0</v>
      </c>
      <c r="AL48" s="27">
        <f>IF(AN48=21,K48,0)</f>
        <v>0</v>
      </c>
      <c r="AN48" s="27">
        <v>21</v>
      </c>
      <c r="AO48" s="27">
        <f>H48*0.120241935483871</f>
        <v>0</v>
      </c>
      <c r="AP48" s="27">
        <f>H48*(1-0.120241935483871)</f>
        <v>0</v>
      </c>
      <c r="AQ48" s="15" t="s">
        <v>376</v>
      </c>
      <c r="AV48" s="27">
        <f>AW48+AX48</f>
        <v>0</v>
      </c>
      <c r="AW48" s="27">
        <f>G48*AO48</f>
        <v>0</v>
      </c>
      <c r="AX48" s="27">
        <f>G48*AP48</f>
        <v>0</v>
      </c>
      <c r="AY48" s="15" t="s">
        <v>165</v>
      </c>
      <c r="AZ48" s="15" t="s">
        <v>310</v>
      </c>
      <c r="BA48" s="8" t="s">
        <v>288</v>
      </c>
      <c r="BC48" s="27">
        <f>AW48+AX48</f>
        <v>0</v>
      </c>
      <c r="BD48" s="27">
        <f>H48/(100-BE48)*100</f>
        <v>0</v>
      </c>
      <c r="BE48" s="27">
        <v>0</v>
      </c>
      <c r="BF48" s="27">
        <f>M48</f>
        <v>1.4017499999999999E-2</v>
      </c>
      <c r="BH48" s="27">
        <f>G48*AO48</f>
        <v>0</v>
      </c>
      <c r="BI48" s="27">
        <f>G48*AP48</f>
        <v>0</v>
      </c>
      <c r="BJ48" s="27">
        <f>G48*H48</f>
        <v>0</v>
      </c>
      <c r="BK48" s="27"/>
      <c r="BL48" s="27">
        <v>712</v>
      </c>
    </row>
    <row r="49" spans="1:64" ht="15" customHeight="1" x14ac:dyDescent="0.25">
      <c r="A49" s="7"/>
      <c r="D49" s="22" t="s">
        <v>142</v>
      </c>
      <c r="E49" s="22" t="s">
        <v>266</v>
      </c>
      <c r="G49" s="6">
        <v>40.050000000000004</v>
      </c>
      <c r="N49" s="25"/>
    </row>
    <row r="50" spans="1:64" ht="15" customHeight="1" x14ac:dyDescent="0.25">
      <c r="A50" s="1" t="s">
        <v>267</v>
      </c>
      <c r="B50" s="36" t="s">
        <v>266</v>
      </c>
      <c r="C50" s="36" t="s">
        <v>169</v>
      </c>
      <c r="D50" s="55" t="s">
        <v>311</v>
      </c>
      <c r="E50" s="55"/>
      <c r="F50" s="36" t="s">
        <v>368</v>
      </c>
      <c r="G50" s="27">
        <v>46.057499999999997</v>
      </c>
      <c r="H50" s="27"/>
      <c r="I50" s="27">
        <f>G50*AO50</f>
        <v>0</v>
      </c>
      <c r="J50" s="27">
        <f>G50*AP50</f>
        <v>0</v>
      </c>
      <c r="K50" s="27">
        <f>G50*H50</f>
        <v>0</v>
      </c>
      <c r="L50" s="27">
        <v>2E-3</v>
      </c>
      <c r="M50" s="27">
        <f>G50*L50</f>
        <v>9.2115000000000002E-2</v>
      </c>
      <c r="N50" s="37" t="s">
        <v>266</v>
      </c>
      <c r="Z50" s="27">
        <f>IF(AQ50="5",BJ50,0)</f>
        <v>0</v>
      </c>
      <c r="AB50" s="27">
        <f>IF(AQ50="1",BH50,0)</f>
        <v>0</v>
      </c>
      <c r="AC50" s="27">
        <f>IF(AQ50="1",BI50,0)</f>
        <v>0</v>
      </c>
      <c r="AD50" s="27">
        <f>IF(AQ50="7",BH50,0)</f>
        <v>0</v>
      </c>
      <c r="AE50" s="27">
        <f>IF(AQ50="7",BI50,0)</f>
        <v>0</v>
      </c>
      <c r="AF50" s="27">
        <f>IF(AQ50="2",BH50,0)</f>
        <v>0</v>
      </c>
      <c r="AG50" s="27">
        <f>IF(AQ50="2",BI50,0)</f>
        <v>0</v>
      </c>
      <c r="AH50" s="27">
        <f>IF(AQ50="0",BJ50,0)</f>
        <v>0</v>
      </c>
      <c r="AI50" s="8" t="s">
        <v>266</v>
      </c>
      <c r="AJ50" s="27">
        <f>IF(AN50=0,K50,0)</f>
        <v>0</v>
      </c>
      <c r="AK50" s="27">
        <f>IF(AN50=15,K50,0)</f>
        <v>0</v>
      </c>
      <c r="AL50" s="27">
        <f>IF(AN50=21,K50,0)</f>
        <v>0</v>
      </c>
      <c r="AN50" s="27">
        <v>21</v>
      </c>
      <c r="AO50" s="27">
        <f>H50*1</f>
        <v>0</v>
      </c>
      <c r="AP50" s="27">
        <f>H50*(1-1)</f>
        <v>0</v>
      </c>
      <c r="AQ50" s="15" t="s">
        <v>376</v>
      </c>
      <c r="AV50" s="27">
        <f>AW50+AX50</f>
        <v>0</v>
      </c>
      <c r="AW50" s="27">
        <f>G50*AO50</f>
        <v>0</v>
      </c>
      <c r="AX50" s="27">
        <f>G50*AP50</f>
        <v>0</v>
      </c>
      <c r="AY50" s="15" t="s">
        <v>165</v>
      </c>
      <c r="AZ50" s="15" t="s">
        <v>310</v>
      </c>
      <c r="BA50" s="8" t="s">
        <v>288</v>
      </c>
      <c r="BC50" s="27">
        <f>AW50+AX50</f>
        <v>0</v>
      </c>
      <c r="BD50" s="27">
        <f>H50/(100-BE50)*100</f>
        <v>0</v>
      </c>
      <c r="BE50" s="27">
        <v>0</v>
      </c>
      <c r="BF50" s="27">
        <f>M50</f>
        <v>9.2115000000000002E-2</v>
      </c>
      <c r="BH50" s="27">
        <f>G50*AO50</f>
        <v>0</v>
      </c>
      <c r="BI50" s="27">
        <f>G50*AP50</f>
        <v>0</v>
      </c>
      <c r="BJ50" s="27">
        <f>G50*H50</f>
        <v>0</v>
      </c>
      <c r="BK50" s="27"/>
      <c r="BL50" s="27">
        <v>712</v>
      </c>
    </row>
    <row r="51" spans="1:64" ht="15" customHeight="1" x14ac:dyDescent="0.25">
      <c r="A51" s="7"/>
      <c r="D51" s="22" t="s">
        <v>98</v>
      </c>
      <c r="E51" s="22" t="s">
        <v>266</v>
      </c>
      <c r="G51" s="6">
        <v>46.057500000000005</v>
      </c>
      <c r="N51" s="25"/>
    </row>
    <row r="52" spans="1:64" ht="15" customHeight="1" x14ac:dyDescent="0.25">
      <c r="A52" s="1" t="s">
        <v>302</v>
      </c>
      <c r="B52" s="36" t="s">
        <v>266</v>
      </c>
      <c r="C52" s="36" t="s">
        <v>177</v>
      </c>
      <c r="D52" s="55" t="s">
        <v>271</v>
      </c>
      <c r="E52" s="55"/>
      <c r="F52" s="36" t="s">
        <v>368</v>
      </c>
      <c r="G52" s="27">
        <v>40.049999999999997</v>
      </c>
      <c r="H52" s="27"/>
      <c r="I52" s="27">
        <f>G52*AO52</f>
        <v>0</v>
      </c>
      <c r="J52" s="27">
        <f>G52*AP52</f>
        <v>0</v>
      </c>
      <c r="K52" s="27">
        <f>G52*H52</f>
        <v>0</v>
      </c>
      <c r="L52" s="27">
        <v>3.5E-4</v>
      </c>
      <c r="M52" s="27">
        <f>G52*L52</f>
        <v>1.4017499999999999E-2</v>
      </c>
      <c r="N52" s="37" t="s">
        <v>261</v>
      </c>
      <c r="Z52" s="27">
        <f>IF(AQ52="5",BJ52,0)</f>
        <v>0</v>
      </c>
      <c r="AB52" s="27">
        <f>IF(AQ52="1",BH52,0)</f>
        <v>0</v>
      </c>
      <c r="AC52" s="27">
        <f>IF(AQ52="1",BI52,0)</f>
        <v>0</v>
      </c>
      <c r="AD52" s="27">
        <f>IF(AQ52="7",BH52,0)</f>
        <v>0</v>
      </c>
      <c r="AE52" s="27">
        <f>IF(AQ52="7",BI52,0)</f>
        <v>0</v>
      </c>
      <c r="AF52" s="27">
        <f>IF(AQ52="2",BH52,0)</f>
        <v>0</v>
      </c>
      <c r="AG52" s="27">
        <f>IF(AQ52="2",BI52,0)</f>
        <v>0</v>
      </c>
      <c r="AH52" s="27">
        <f>IF(AQ52="0",BJ52,0)</f>
        <v>0</v>
      </c>
      <c r="AI52" s="8" t="s">
        <v>266</v>
      </c>
      <c r="AJ52" s="27">
        <f>IF(AN52=0,K52,0)</f>
        <v>0</v>
      </c>
      <c r="AK52" s="27">
        <f>IF(AN52=15,K52,0)</f>
        <v>0</v>
      </c>
      <c r="AL52" s="27">
        <f>IF(AN52=21,K52,0)</f>
        <v>0</v>
      </c>
      <c r="AN52" s="27">
        <v>21</v>
      </c>
      <c r="AO52" s="27">
        <f>H52*0.120241935483871</f>
        <v>0</v>
      </c>
      <c r="AP52" s="27">
        <f>H52*(1-0.120241935483871)</f>
        <v>0</v>
      </c>
      <c r="AQ52" s="15" t="s">
        <v>376</v>
      </c>
      <c r="AV52" s="27">
        <f>AW52+AX52</f>
        <v>0</v>
      </c>
      <c r="AW52" s="27">
        <f>G52*AO52</f>
        <v>0</v>
      </c>
      <c r="AX52" s="27">
        <f>G52*AP52</f>
        <v>0</v>
      </c>
      <c r="AY52" s="15" t="s">
        <v>165</v>
      </c>
      <c r="AZ52" s="15" t="s">
        <v>310</v>
      </c>
      <c r="BA52" s="8" t="s">
        <v>288</v>
      </c>
      <c r="BC52" s="27">
        <f>AW52+AX52</f>
        <v>0</v>
      </c>
      <c r="BD52" s="27">
        <f>H52/(100-BE52)*100</f>
        <v>0</v>
      </c>
      <c r="BE52" s="27">
        <v>0</v>
      </c>
      <c r="BF52" s="27">
        <f>M52</f>
        <v>1.4017499999999999E-2</v>
      </c>
      <c r="BH52" s="27">
        <f>G52*AO52</f>
        <v>0</v>
      </c>
      <c r="BI52" s="27">
        <f>G52*AP52</f>
        <v>0</v>
      </c>
      <c r="BJ52" s="27">
        <f>G52*H52</f>
        <v>0</v>
      </c>
      <c r="BK52" s="27"/>
      <c r="BL52" s="27">
        <v>712</v>
      </c>
    </row>
    <row r="53" spans="1:64" ht="15" customHeight="1" x14ac:dyDescent="0.25">
      <c r="A53" s="7"/>
      <c r="D53" s="22" t="s">
        <v>142</v>
      </c>
      <c r="E53" s="22" t="s">
        <v>266</v>
      </c>
      <c r="G53" s="6">
        <v>40.050000000000004</v>
      </c>
      <c r="N53" s="25"/>
    </row>
    <row r="54" spans="1:64" ht="15" customHeight="1" x14ac:dyDescent="0.25">
      <c r="A54" s="1" t="s">
        <v>239</v>
      </c>
      <c r="B54" s="36" t="s">
        <v>266</v>
      </c>
      <c r="C54" s="36" t="s">
        <v>173</v>
      </c>
      <c r="D54" s="55" t="s">
        <v>192</v>
      </c>
      <c r="E54" s="55"/>
      <c r="F54" s="36" t="s">
        <v>368</v>
      </c>
      <c r="G54" s="27">
        <v>46.057499999999997</v>
      </c>
      <c r="H54" s="27"/>
      <c r="I54" s="27">
        <f>G54*AO54</f>
        <v>0</v>
      </c>
      <c r="J54" s="27">
        <f>G54*AP54</f>
        <v>0</v>
      </c>
      <c r="K54" s="27">
        <f>G54*H54</f>
        <v>0</v>
      </c>
      <c r="L54" s="27">
        <v>5.4999999999999997E-3</v>
      </c>
      <c r="M54" s="27">
        <f>G54*L54</f>
        <v>0.25331624999999997</v>
      </c>
      <c r="N54" s="37" t="s">
        <v>261</v>
      </c>
      <c r="Z54" s="27">
        <f>IF(AQ54="5",BJ54,0)</f>
        <v>0</v>
      </c>
      <c r="AB54" s="27">
        <f>IF(AQ54="1",BH54,0)</f>
        <v>0</v>
      </c>
      <c r="AC54" s="27">
        <f>IF(AQ54="1",BI54,0)</f>
        <v>0</v>
      </c>
      <c r="AD54" s="27">
        <f>IF(AQ54="7",BH54,0)</f>
        <v>0</v>
      </c>
      <c r="AE54" s="27">
        <f>IF(AQ54="7",BI54,0)</f>
        <v>0</v>
      </c>
      <c r="AF54" s="27">
        <f>IF(AQ54="2",BH54,0)</f>
        <v>0</v>
      </c>
      <c r="AG54" s="27">
        <f>IF(AQ54="2",BI54,0)</f>
        <v>0</v>
      </c>
      <c r="AH54" s="27">
        <f>IF(AQ54="0",BJ54,0)</f>
        <v>0</v>
      </c>
      <c r="AI54" s="8" t="s">
        <v>266</v>
      </c>
      <c r="AJ54" s="27">
        <f>IF(AN54=0,K54,0)</f>
        <v>0</v>
      </c>
      <c r="AK54" s="27">
        <f>IF(AN54=15,K54,0)</f>
        <v>0</v>
      </c>
      <c r="AL54" s="27">
        <f>IF(AN54=21,K54,0)</f>
        <v>0</v>
      </c>
      <c r="AN54" s="27">
        <v>21</v>
      </c>
      <c r="AO54" s="27">
        <f>H54*1</f>
        <v>0</v>
      </c>
      <c r="AP54" s="27">
        <f>H54*(1-1)</f>
        <v>0</v>
      </c>
      <c r="AQ54" s="15" t="s">
        <v>376</v>
      </c>
      <c r="AV54" s="27">
        <f>AW54+AX54</f>
        <v>0</v>
      </c>
      <c r="AW54" s="27">
        <f>G54*AO54</f>
        <v>0</v>
      </c>
      <c r="AX54" s="27">
        <f>G54*AP54</f>
        <v>0</v>
      </c>
      <c r="AY54" s="15" t="s">
        <v>165</v>
      </c>
      <c r="AZ54" s="15" t="s">
        <v>310</v>
      </c>
      <c r="BA54" s="8" t="s">
        <v>288</v>
      </c>
      <c r="BC54" s="27">
        <f>AW54+AX54</f>
        <v>0</v>
      </c>
      <c r="BD54" s="27">
        <f>H54/(100-BE54)*100</f>
        <v>0</v>
      </c>
      <c r="BE54" s="27">
        <v>0</v>
      </c>
      <c r="BF54" s="27">
        <f>M54</f>
        <v>0.25331624999999997</v>
      </c>
      <c r="BH54" s="27">
        <f>G54*AO54</f>
        <v>0</v>
      </c>
      <c r="BI54" s="27">
        <f>G54*AP54</f>
        <v>0</v>
      </c>
      <c r="BJ54" s="27">
        <f>G54*H54</f>
        <v>0</v>
      </c>
      <c r="BK54" s="27"/>
      <c r="BL54" s="27">
        <v>712</v>
      </c>
    </row>
    <row r="55" spans="1:64" ht="15" customHeight="1" x14ac:dyDescent="0.25">
      <c r="A55" s="7"/>
      <c r="D55" s="22" t="s">
        <v>98</v>
      </c>
      <c r="E55" s="22" t="s">
        <v>266</v>
      </c>
      <c r="G55" s="6">
        <v>46.057500000000005</v>
      </c>
      <c r="N55" s="25"/>
    </row>
    <row r="56" spans="1:64" ht="15" customHeight="1" x14ac:dyDescent="0.25">
      <c r="A56" s="1" t="s">
        <v>12</v>
      </c>
      <c r="B56" s="36" t="s">
        <v>266</v>
      </c>
      <c r="C56" s="36" t="s">
        <v>237</v>
      </c>
      <c r="D56" s="55" t="s">
        <v>146</v>
      </c>
      <c r="E56" s="55"/>
      <c r="F56" s="36" t="s">
        <v>368</v>
      </c>
      <c r="G56" s="27">
        <v>855.62</v>
      </c>
      <c r="H56" s="27"/>
      <c r="I56" s="27">
        <f>G56*AO56</f>
        <v>0</v>
      </c>
      <c r="J56" s="27">
        <f>G56*AP56</f>
        <v>0</v>
      </c>
      <c r="K56" s="27">
        <f>G56*H56</f>
        <v>0</v>
      </c>
      <c r="L56" s="27">
        <v>0</v>
      </c>
      <c r="M56" s="27">
        <f>G56*L56</f>
        <v>0</v>
      </c>
      <c r="N56" s="37" t="s">
        <v>261</v>
      </c>
      <c r="Z56" s="27">
        <f>IF(AQ56="5",BJ56,0)</f>
        <v>0</v>
      </c>
      <c r="AB56" s="27">
        <f>IF(AQ56="1",BH56,0)</f>
        <v>0</v>
      </c>
      <c r="AC56" s="27">
        <f>IF(AQ56="1",BI56,0)</f>
        <v>0</v>
      </c>
      <c r="AD56" s="27">
        <f>IF(AQ56="7",BH56,0)</f>
        <v>0</v>
      </c>
      <c r="AE56" s="27">
        <f>IF(AQ56="7",BI56,0)</f>
        <v>0</v>
      </c>
      <c r="AF56" s="27">
        <f>IF(AQ56="2",BH56,0)</f>
        <v>0</v>
      </c>
      <c r="AG56" s="27">
        <f>IF(AQ56="2",BI56,0)</f>
        <v>0</v>
      </c>
      <c r="AH56" s="27">
        <f>IF(AQ56="0",BJ56,0)</f>
        <v>0</v>
      </c>
      <c r="AI56" s="8" t="s">
        <v>266</v>
      </c>
      <c r="AJ56" s="27">
        <f>IF(AN56=0,K56,0)</f>
        <v>0</v>
      </c>
      <c r="AK56" s="27">
        <f>IF(AN56=15,K56,0)</f>
        <v>0</v>
      </c>
      <c r="AL56" s="27">
        <f>IF(AN56=21,K56,0)</f>
        <v>0</v>
      </c>
      <c r="AN56" s="27">
        <v>21</v>
      </c>
      <c r="AO56" s="27">
        <f>H56*0</f>
        <v>0</v>
      </c>
      <c r="AP56" s="27">
        <f>H56*(1-0)</f>
        <v>0</v>
      </c>
      <c r="AQ56" s="15" t="s">
        <v>376</v>
      </c>
      <c r="AV56" s="27">
        <f>AW56+AX56</f>
        <v>0</v>
      </c>
      <c r="AW56" s="27">
        <f>G56*AO56</f>
        <v>0</v>
      </c>
      <c r="AX56" s="27">
        <f>G56*AP56</f>
        <v>0</v>
      </c>
      <c r="AY56" s="15" t="s">
        <v>165</v>
      </c>
      <c r="AZ56" s="15" t="s">
        <v>310</v>
      </c>
      <c r="BA56" s="8" t="s">
        <v>288</v>
      </c>
      <c r="BC56" s="27">
        <f>AW56+AX56</f>
        <v>0</v>
      </c>
      <c r="BD56" s="27">
        <f>H56/(100-BE56)*100</f>
        <v>0</v>
      </c>
      <c r="BE56" s="27">
        <v>0</v>
      </c>
      <c r="BF56" s="27">
        <f>M56</f>
        <v>0</v>
      </c>
      <c r="BH56" s="27">
        <f>G56*AO56</f>
        <v>0</v>
      </c>
      <c r="BI56" s="27">
        <f>G56*AP56</f>
        <v>0</v>
      </c>
      <c r="BJ56" s="27">
        <f>G56*H56</f>
        <v>0</v>
      </c>
      <c r="BK56" s="27"/>
      <c r="BL56" s="27">
        <v>712</v>
      </c>
    </row>
    <row r="57" spans="1:64" ht="15" customHeight="1" x14ac:dyDescent="0.25">
      <c r="A57" s="7"/>
      <c r="D57" s="22" t="s">
        <v>309</v>
      </c>
      <c r="E57" s="22" t="s">
        <v>266</v>
      </c>
      <c r="G57" s="6">
        <v>855.62000000000012</v>
      </c>
      <c r="N57" s="25"/>
    </row>
    <row r="58" spans="1:64" ht="15" customHeight="1" x14ac:dyDescent="0.25">
      <c r="A58" s="1" t="s">
        <v>268</v>
      </c>
      <c r="B58" s="36" t="s">
        <v>266</v>
      </c>
      <c r="C58" s="36" t="s">
        <v>92</v>
      </c>
      <c r="D58" s="55" t="s">
        <v>57</v>
      </c>
      <c r="E58" s="55"/>
      <c r="F58" s="36" t="s">
        <v>368</v>
      </c>
      <c r="G58" s="27">
        <v>983.96299999999997</v>
      </c>
      <c r="H58" s="27"/>
      <c r="I58" s="27">
        <f>G58*AO58</f>
        <v>0</v>
      </c>
      <c r="J58" s="27">
        <f>G58*AP58</f>
        <v>0</v>
      </c>
      <c r="K58" s="27">
        <f>G58*H58</f>
        <v>0</v>
      </c>
      <c r="L58" s="27">
        <v>3.7000000000000002E-3</v>
      </c>
      <c r="M58" s="27">
        <f>G58*L58</f>
        <v>3.6406630999999998</v>
      </c>
      <c r="N58" s="37" t="s">
        <v>261</v>
      </c>
      <c r="Z58" s="27">
        <f>IF(AQ58="5",BJ58,0)</f>
        <v>0</v>
      </c>
      <c r="AB58" s="27">
        <f>IF(AQ58="1",BH58,0)</f>
        <v>0</v>
      </c>
      <c r="AC58" s="27">
        <f>IF(AQ58="1",BI58,0)</f>
        <v>0</v>
      </c>
      <c r="AD58" s="27">
        <f>IF(AQ58="7",BH58,0)</f>
        <v>0</v>
      </c>
      <c r="AE58" s="27">
        <f>IF(AQ58="7",BI58,0)</f>
        <v>0</v>
      </c>
      <c r="AF58" s="27">
        <f>IF(AQ58="2",BH58,0)</f>
        <v>0</v>
      </c>
      <c r="AG58" s="27">
        <f>IF(AQ58="2",BI58,0)</f>
        <v>0</v>
      </c>
      <c r="AH58" s="27">
        <f>IF(AQ58="0",BJ58,0)</f>
        <v>0</v>
      </c>
      <c r="AI58" s="8" t="s">
        <v>266</v>
      </c>
      <c r="AJ58" s="27">
        <f>IF(AN58=0,K58,0)</f>
        <v>0</v>
      </c>
      <c r="AK58" s="27">
        <f>IF(AN58=15,K58,0)</f>
        <v>0</v>
      </c>
      <c r="AL58" s="27">
        <f>IF(AN58=21,K58,0)</f>
        <v>0</v>
      </c>
      <c r="AN58" s="27">
        <v>21</v>
      </c>
      <c r="AO58" s="27">
        <f>H58*1</f>
        <v>0</v>
      </c>
      <c r="AP58" s="27">
        <f>H58*(1-1)</f>
        <v>0</v>
      </c>
      <c r="AQ58" s="15" t="s">
        <v>376</v>
      </c>
      <c r="AV58" s="27">
        <f>AW58+AX58</f>
        <v>0</v>
      </c>
      <c r="AW58" s="27">
        <f>G58*AO58</f>
        <v>0</v>
      </c>
      <c r="AX58" s="27">
        <f>G58*AP58</f>
        <v>0</v>
      </c>
      <c r="AY58" s="15" t="s">
        <v>165</v>
      </c>
      <c r="AZ58" s="15" t="s">
        <v>310</v>
      </c>
      <c r="BA58" s="8" t="s">
        <v>288</v>
      </c>
      <c r="BC58" s="27">
        <f>AW58+AX58</f>
        <v>0</v>
      </c>
      <c r="BD58" s="27">
        <f>H58/(100-BE58)*100</f>
        <v>0</v>
      </c>
      <c r="BE58" s="27">
        <v>0</v>
      </c>
      <c r="BF58" s="27">
        <f>M58</f>
        <v>3.6406630999999998</v>
      </c>
      <c r="BH58" s="27">
        <f>G58*AO58</f>
        <v>0</v>
      </c>
      <c r="BI58" s="27">
        <f>G58*AP58</f>
        <v>0</v>
      </c>
      <c r="BJ58" s="27">
        <f>G58*H58</f>
        <v>0</v>
      </c>
      <c r="BK58" s="27"/>
      <c r="BL58" s="27">
        <v>712</v>
      </c>
    </row>
    <row r="59" spans="1:64" ht="15" customHeight="1" x14ac:dyDescent="0.25">
      <c r="A59" s="7"/>
      <c r="D59" s="22" t="s">
        <v>115</v>
      </c>
      <c r="E59" s="22" t="s">
        <v>266</v>
      </c>
      <c r="G59" s="6">
        <v>983.96300000000008</v>
      </c>
      <c r="N59" s="25"/>
    </row>
    <row r="60" spans="1:64" ht="15" customHeight="1" x14ac:dyDescent="0.25">
      <c r="A60" s="1" t="s">
        <v>354</v>
      </c>
      <c r="B60" s="36" t="s">
        <v>266</v>
      </c>
      <c r="C60" s="36" t="s">
        <v>177</v>
      </c>
      <c r="D60" s="55" t="s">
        <v>42</v>
      </c>
      <c r="E60" s="55"/>
      <c r="F60" s="36" t="s">
        <v>368</v>
      </c>
      <c r="G60" s="27">
        <v>855.62</v>
      </c>
      <c r="H60" s="27"/>
      <c r="I60" s="27">
        <f>G60*AO60</f>
        <v>0</v>
      </c>
      <c r="J60" s="27">
        <f>G60*AP60</f>
        <v>0</v>
      </c>
      <c r="K60" s="27">
        <f>G60*H60</f>
        <v>0</v>
      </c>
      <c r="L60" s="27">
        <v>3.5E-4</v>
      </c>
      <c r="M60" s="27">
        <f>G60*L60</f>
        <v>0.29946699999999998</v>
      </c>
      <c r="N60" s="37" t="s">
        <v>261</v>
      </c>
      <c r="Z60" s="27">
        <f>IF(AQ60="5",BJ60,0)</f>
        <v>0</v>
      </c>
      <c r="AB60" s="27">
        <f>IF(AQ60="1",BH60,0)</f>
        <v>0</v>
      </c>
      <c r="AC60" s="27">
        <f>IF(AQ60="1",BI60,0)</f>
        <v>0</v>
      </c>
      <c r="AD60" s="27">
        <f>IF(AQ60="7",BH60,0)</f>
        <v>0</v>
      </c>
      <c r="AE60" s="27">
        <f>IF(AQ60="7",BI60,0)</f>
        <v>0</v>
      </c>
      <c r="AF60" s="27">
        <f>IF(AQ60="2",BH60,0)</f>
        <v>0</v>
      </c>
      <c r="AG60" s="27">
        <f>IF(AQ60="2",BI60,0)</f>
        <v>0</v>
      </c>
      <c r="AH60" s="27">
        <f>IF(AQ60="0",BJ60,0)</f>
        <v>0</v>
      </c>
      <c r="AI60" s="8" t="s">
        <v>266</v>
      </c>
      <c r="AJ60" s="27">
        <f>IF(AN60=0,K60,0)</f>
        <v>0</v>
      </c>
      <c r="AK60" s="27">
        <f>IF(AN60=15,K60,0)</f>
        <v>0</v>
      </c>
      <c r="AL60" s="27">
        <f>IF(AN60=21,K60,0)</f>
        <v>0</v>
      </c>
      <c r="AN60" s="27">
        <v>21</v>
      </c>
      <c r="AO60" s="27">
        <f>H60*0.120241935483871</f>
        <v>0</v>
      </c>
      <c r="AP60" s="27">
        <f>H60*(1-0.120241935483871)</f>
        <v>0</v>
      </c>
      <c r="AQ60" s="15" t="s">
        <v>376</v>
      </c>
      <c r="AV60" s="27">
        <f>AW60+AX60</f>
        <v>0</v>
      </c>
      <c r="AW60" s="27">
        <f>G60*AO60</f>
        <v>0</v>
      </c>
      <c r="AX60" s="27">
        <f>G60*AP60</f>
        <v>0</v>
      </c>
      <c r="AY60" s="15" t="s">
        <v>165</v>
      </c>
      <c r="AZ60" s="15" t="s">
        <v>310</v>
      </c>
      <c r="BA60" s="8" t="s">
        <v>288</v>
      </c>
      <c r="BC60" s="27">
        <f>AW60+AX60</f>
        <v>0</v>
      </c>
      <c r="BD60" s="27">
        <f>H60/(100-BE60)*100</f>
        <v>0</v>
      </c>
      <c r="BE60" s="27">
        <v>0</v>
      </c>
      <c r="BF60" s="27">
        <f>M60</f>
        <v>0.29946699999999998</v>
      </c>
      <c r="BH60" s="27">
        <f>G60*AO60</f>
        <v>0</v>
      </c>
      <c r="BI60" s="27">
        <f>G60*AP60</f>
        <v>0</v>
      </c>
      <c r="BJ60" s="27">
        <f>G60*H60</f>
        <v>0</v>
      </c>
      <c r="BK60" s="27"/>
      <c r="BL60" s="27">
        <v>712</v>
      </c>
    </row>
    <row r="61" spans="1:64" ht="15" customHeight="1" x14ac:dyDescent="0.25">
      <c r="A61" s="7"/>
      <c r="D61" s="22" t="s">
        <v>309</v>
      </c>
      <c r="E61" s="22" t="s">
        <v>266</v>
      </c>
      <c r="G61" s="6">
        <v>855.62000000000012</v>
      </c>
      <c r="N61" s="25"/>
    </row>
    <row r="62" spans="1:64" ht="15" customHeight="1" x14ac:dyDescent="0.25">
      <c r="A62" s="1" t="s">
        <v>171</v>
      </c>
      <c r="B62" s="36" t="s">
        <v>266</v>
      </c>
      <c r="C62" s="36" t="s">
        <v>173</v>
      </c>
      <c r="D62" s="55" t="s">
        <v>192</v>
      </c>
      <c r="E62" s="55"/>
      <c r="F62" s="36" t="s">
        <v>368</v>
      </c>
      <c r="G62" s="27">
        <v>983.96299999999997</v>
      </c>
      <c r="H62" s="27"/>
      <c r="I62" s="27">
        <f>G62*AO62</f>
        <v>0</v>
      </c>
      <c r="J62" s="27">
        <f>G62*AP62</f>
        <v>0</v>
      </c>
      <c r="K62" s="27">
        <f>G62*H62</f>
        <v>0</v>
      </c>
      <c r="L62" s="27">
        <v>5.4999999999999997E-3</v>
      </c>
      <c r="M62" s="27">
        <f>G62*L62</f>
        <v>5.4117964999999995</v>
      </c>
      <c r="N62" s="37" t="s">
        <v>261</v>
      </c>
      <c r="Z62" s="27">
        <f>IF(AQ62="5",BJ62,0)</f>
        <v>0</v>
      </c>
      <c r="AB62" s="27">
        <f>IF(AQ62="1",BH62,0)</f>
        <v>0</v>
      </c>
      <c r="AC62" s="27">
        <f>IF(AQ62="1",BI62,0)</f>
        <v>0</v>
      </c>
      <c r="AD62" s="27">
        <f>IF(AQ62="7",BH62,0)</f>
        <v>0</v>
      </c>
      <c r="AE62" s="27">
        <f>IF(AQ62="7",BI62,0)</f>
        <v>0</v>
      </c>
      <c r="AF62" s="27">
        <f>IF(AQ62="2",BH62,0)</f>
        <v>0</v>
      </c>
      <c r="AG62" s="27">
        <f>IF(AQ62="2",BI62,0)</f>
        <v>0</v>
      </c>
      <c r="AH62" s="27">
        <f>IF(AQ62="0",BJ62,0)</f>
        <v>0</v>
      </c>
      <c r="AI62" s="8" t="s">
        <v>266</v>
      </c>
      <c r="AJ62" s="27">
        <f>IF(AN62=0,K62,0)</f>
        <v>0</v>
      </c>
      <c r="AK62" s="27">
        <f>IF(AN62=15,K62,0)</f>
        <v>0</v>
      </c>
      <c r="AL62" s="27">
        <f>IF(AN62=21,K62,0)</f>
        <v>0</v>
      </c>
      <c r="AN62" s="27">
        <v>21</v>
      </c>
      <c r="AO62" s="27">
        <f>H62*1</f>
        <v>0</v>
      </c>
      <c r="AP62" s="27">
        <f>H62*(1-1)</f>
        <v>0</v>
      </c>
      <c r="AQ62" s="15" t="s">
        <v>376</v>
      </c>
      <c r="AV62" s="27">
        <f>AW62+AX62</f>
        <v>0</v>
      </c>
      <c r="AW62" s="27">
        <f>G62*AO62</f>
        <v>0</v>
      </c>
      <c r="AX62" s="27">
        <f>G62*AP62</f>
        <v>0</v>
      </c>
      <c r="AY62" s="15" t="s">
        <v>165</v>
      </c>
      <c r="AZ62" s="15" t="s">
        <v>310</v>
      </c>
      <c r="BA62" s="8" t="s">
        <v>288</v>
      </c>
      <c r="BC62" s="27">
        <f>AW62+AX62</f>
        <v>0</v>
      </c>
      <c r="BD62" s="27">
        <f>H62/(100-BE62)*100</f>
        <v>0</v>
      </c>
      <c r="BE62" s="27">
        <v>0</v>
      </c>
      <c r="BF62" s="27">
        <f>M62</f>
        <v>5.4117964999999995</v>
      </c>
      <c r="BH62" s="27">
        <f>G62*AO62</f>
        <v>0</v>
      </c>
      <c r="BI62" s="27">
        <f>G62*AP62</f>
        <v>0</v>
      </c>
      <c r="BJ62" s="27">
        <f>G62*H62</f>
        <v>0</v>
      </c>
      <c r="BK62" s="27"/>
      <c r="BL62" s="27">
        <v>712</v>
      </c>
    </row>
    <row r="63" spans="1:64" ht="15" customHeight="1" x14ac:dyDescent="0.25">
      <c r="A63" s="7"/>
      <c r="D63" s="22" t="s">
        <v>115</v>
      </c>
      <c r="E63" s="22" t="s">
        <v>266</v>
      </c>
      <c r="G63" s="6">
        <v>983.96300000000008</v>
      </c>
      <c r="N63" s="25"/>
    </row>
    <row r="64" spans="1:64" ht="15" customHeight="1" x14ac:dyDescent="0.25">
      <c r="A64" s="1" t="s">
        <v>33</v>
      </c>
      <c r="B64" s="36" t="s">
        <v>266</v>
      </c>
      <c r="C64" s="36" t="s">
        <v>237</v>
      </c>
      <c r="D64" s="55" t="s">
        <v>378</v>
      </c>
      <c r="E64" s="55"/>
      <c r="F64" s="36" t="s">
        <v>368</v>
      </c>
      <c r="G64" s="27">
        <v>80.099999999999994</v>
      </c>
      <c r="H64" s="27"/>
      <c r="I64" s="27">
        <f>G64*AO64</f>
        <v>0</v>
      </c>
      <c r="J64" s="27">
        <f>G64*AP64</f>
        <v>0</v>
      </c>
      <c r="K64" s="27">
        <f>G64*H64</f>
        <v>0</v>
      </c>
      <c r="L64" s="27">
        <v>0</v>
      </c>
      <c r="M64" s="27">
        <f>G64*L64</f>
        <v>0</v>
      </c>
      <c r="N64" s="37" t="s">
        <v>261</v>
      </c>
      <c r="Z64" s="27">
        <f>IF(AQ64="5",BJ64,0)</f>
        <v>0</v>
      </c>
      <c r="AB64" s="27">
        <f>IF(AQ64="1",BH64,0)</f>
        <v>0</v>
      </c>
      <c r="AC64" s="27">
        <f>IF(AQ64="1",BI64,0)</f>
        <v>0</v>
      </c>
      <c r="AD64" s="27">
        <f>IF(AQ64="7",BH64,0)</f>
        <v>0</v>
      </c>
      <c r="AE64" s="27">
        <f>IF(AQ64="7",BI64,0)</f>
        <v>0</v>
      </c>
      <c r="AF64" s="27">
        <f>IF(AQ64="2",BH64,0)</f>
        <v>0</v>
      </c>
      <c r="AG64" s="27">
        <f>IF(AQ64="2",BI64,0)</f>
        <v>0</v>
      </c>
      <c r="AH64" s="27">
        <f>IF(AQ64="0",BJ64,0)</f>
        <v>0</v>
      </c>
      <c r="AI64" s="8" t="s">
        <v>266</v>
      </c>
      <c r="AJ64" s="27">
        <f>IF(AN64=0,K64,0)</f>
        <v>0</v>
      </c>
      <c r="AK64" s="27">
        <f>IF(AN64=15,K64,0)</f>
        <v>0</v>
      </c>
      <c r="AL64" s="27">
        <f>IF(AN64=21,K64,0)</f>
        <v>0</v>
      </c>
      <c r="AN64" s="27">
        <v>21</v>
      </c>
      <c r="AO64" s="27">
        <f>H64*0</f>
        <v>0</v>
      </c>
      <c r="AP64" s="27">
        <f>H64*(1-0)</f>
        <v>0</v>
      </c>
      <c r="AQ64" s="15" t="s">
        <v>376</v>
      </c>
      <c r="AV64" s="27">
        <f>AW64+AX64</f>
        <v>0</v>
      </c>
      <c r="AW64" s="27">
        <f>G64*AO64</f>
        <v>0</v>
      </c>
      <c r="AX64" s="27">
        <f>G64*AP64</f>
        <v>0</v>
      </c>
      <c r="AY64" s="15" t="s">
        <v>165</v>
      </c>
      <c r="AZ64" s="15" t="s">
        <v>310</v>
      </c>
      <c r="BA64" s="8" t="s">
        <v>288</v>
      </c>
      <c r="BC64" s="27">
        <f>AW64+AX64</f>
        <v>0</v>
      </c>
      <c r="BD64" s="27">
        <f>H64/(100-BE64)*100</f>
        <v>0</v>
      </c>
      <c r="BE64" s="27">
        <v>0</v>
      </c>
      <c r="BF64" s="27">
        <f>M64</f>
        <v>0</v>
      </c>
      <c r="BH64" s="27">
        <f>G64*AO64</f>
        <v>0</v>
      </c>
      <c r="BI64" s="27">
        <f>G64*AP64</f>
        <v>0</v>
      </c>
      <c r="BJ64" s="27">
        <f>G64*H64</f>
        <v>0</v>
      </c>
      <c r="BK64" s="27"/>
      <c r="BL64" s="27">
        <v>712</v>
      </c>
    </row>
    <row r="65" spans="1:64" ht="15" customHeight="1" x14ac:dyDescent="0.25">
      <c r="A65" s="7"/>
      <c r="D65" s="22" t="s">
        <v>207</v>
      </c>
      <c r="E65" s="22" t="s">
        <v>266</v>
      </c>
      <c r="G65" s="6">
        <v>80.100000000000009</v>
      </c>
      <c r="N65" s="25"/>
    </row>
    <row r="66" spans="1:64" ht="15" customHeight="1" x14ac:dyDescent="0.25">
      <c r="A66" s="1" t="s">
        <v>94</v>
      </c>
      <c r="B66" s="36" t="s">
        <v>266</v>
      </c>
      <c r="C66" s="36" t="s">
        <v>92</v>
      </c>
      <c r="D66" s="55" t="s">
        <v>57</v>
      </c>
      <c r="E66" s="55"/>
      <c r="F66" s="36" t="s">
        <v>368</v>
      </c>
      <c r="G66" s="27">
        <v>92.114999999999995</v>
      </c>
      <c r="H66" s="27"/>
      <c r="I66" s="27">
        <f>G66*AO66</f>
        <v>0</v>
      </c>
      <c r="J66" s="27">
        <f>G66*AP66</f>
        <v>0</v>
      </c>
      <c r="K66" s="27">
        <f>G66*H66</f>
        <v>0</v>
      </c>
      <c r="L66" s="27">
        <v>3.7000000000000002E-3</v>
      </c>
      <c r="M66" s="27">
        <f>G66*L66</f>
        <v>0.3408255</v>
      </c>
      <c r="N66" s="37" t="s">
        <v>261</v>
      </c>
      <c r="Z66" s="27">
        <f>IF(AQ66="5",BJ66,0)</f>
        <v>0</v>
      </c>
      <c r="AB66" s="27">
        <f>IF(AQ66="1",BH66,0)</f>
        <v>0</v>
      </c>
      <c r="AC66" s="27">
        <f>IF(AQ66="1",BI66,0)</f>
        <v>0</v>
      </c>
      <c r="AD66" s="27">
        <f>IF(AQ66="7",BH66,0)</f>
        <v>0</v>
      </c>
      <c r="AE66" s="27">
        <f>IF(AQ66="7",BI66,0)</f>
        <v>0</v>
      </c>
      <c r="AF66" s="27">
        <f>IF(AQ66="2",BH66,0)</f>
        <v>0</v>
      </c>
      <c r="AG66" s="27">
        <f>IF(AQ66="2",BI66,0)</f>
        <v>0</v>
      </c>
      <c r="AH66" s="27">
        <f>IF(AQ66="0",BJ66,0)</f>
        <v>0</v>
      </c>
      <c r="AI66" s="8" t="s">
        <v>266</v>
      </c>
      <c r="AJ66" s="27">
        <f>IF(AN66=0,K66,0)</f>
        <v>0</v>
      </c>
      <c r="AK66" s="27">
        <f>IF(AN66=15,K66,0)</f>
        <v>0</v>
      </c>
      <c r="AL66" s="27">
        <f>IF(AN66=21,K66,0)</f>
        <v>0</v>
      </c>
      <c r="AN66" s="27">
        <v>21</v>
      </c>
      <c r="AO66" s="27">
        <f>H66*1</f>
        <v>0</v>
      </c>
      <c r="AP66" s="27">
        <f>H66*(1-1)</f>
        <v>0</v>
      </c>
      <c r="AQ66" s="15" t="s">
        <v>376</v>
      </c>
      <c r="AV66" s="27">
        <f>AW66+AX66</f>
        <v>0</v>
      </c>
      <c r="AW66" s="27">
        <f>G66*AO66</f>
        <v>0</v>
      </c>
      <c r="AX66" s="27">
        <f>G66*AP66</f>
        <v>0</v>
      </c>
      <c r="AY66" s="15" t="s">
        <v>165</v>
      </c>
      <c r="AZ66" s="15" t="s">
        <v>310</v>
      </c>
      <c r="BA66" s="8" t="s">
        <v>288</v>
      </c>
      <c r="BC66" s="27">
        <f>AW66+AX66</f>
        <v>0</v>
      </c>
      <c r="BD66" s="27">
        <f>H66/(100-BE66)*100</f>
        <v>0</v>
      </c>
      <c r="BE66" s="27">
        <v>0</v>
      </c>
      <c r="BF66" s="27">
        <f>M66</f>
        <v>0.3408255</v>
      </c>
      <c r="BH66" s="27">
        <f>G66*AO66</f>
        <v>0</v>
      </c>
      <c r="BI66" s="27">
        <f>G66*AP66</f>
        <v>0</v>
      </c>
      <c r="BJ66" s="27">
        <f>G66*H66</f>
        <v>0</v>
      </c>
      <c r="BK66" s="27"/>
      <c r="BL66" s="27">
        <v>712</v>
      </c>
    </row>
    <row r="67" spans="1:64" ht="15" customHeight="1" x14ac:dyDescent="0.25">
      <c r="A67" s="7"/>
      <c r="D67" s="22" t="s">
        <v>341</v>
      </c>
      <c r="E67" s="22" t="s">
        <v>266</v>
      </c>
      <c r="G67" s="6">
        <v>92.115000000000009</v>
      </c>
      <c r="N67" s="25"/>
    </row>
    <row r="68" spans="1:64" ht="15" customHeight="1" x14ac:dyDescent="0.25">
      <c r="A68" s="1" t="s">
        <v>45</v>
      </c>
      <c r="B68" s="36" t="s">
        <v>266</v>
      </c>
      <c r="C68" s="36" t="s">
        <v>237</v>
      </c>
      <c r="D68" s="55" t="s">
        <v>378</v>
      </c>
      <c r="E68" s="55"/>
      <c r="F68" s="36" t="s">
        <v>368</v>
      </c>
      <c r="G68" s="27">
        <v>40.049999999999997</v>
      </c>
      <c r="H68" s="27"/>
      <c r="I68" s="27">
        <f>G68*AO68</f>
        <v>0</v>
      </c>
      <c r="J68" s="27">
        <f>G68*AP68</f>
        <v>0</v>
      </c>
      <c r="K68" s="27">
        <f>G68*H68</f>
        <v>0</v>
      </c>
      <c r="L68" s="27">
        <v>0</v>
      </c>
      <c r="M68" s="27">
        <f>G68*L68</f>
        <v>0</v>
      </c>
      <c r="N68" s="37" t="s">
        <v>261</v>
      </c>
      <c r="Z68" s="27">
        <f>IF(AQ68="5",BJ68,0)</f>
        <v>0</v>
      </c>
      <c r="AB68" s="27">
        <f>IF(AQ68="1",BH68,0)</f>
        <v>0</v>
      </c>
      <c r="AC68" s="27">
        <f>IF(AQ68="1",BI68,0)</f>
        <v>0</v>
      </c>
      <c r="AD68" s="27">
        <f>IF(AQ68="7",BH68,0)</f>
        <v>0</v>
      </c>
      <c r="AE68" s="27">
        <f>IF(AQ68="7",BI68,0)</f>
        <v>0</v>
      </c>
      <c r="AF68" s="27">
        <f>IF(AQ68="2",BH68,0)</f>
        <v>0</v>
      </c>
      <c r="AG68" s="27">
        <f>IF(AQ68="2",BI68,0)</f>
        <v>0</v>
      </c>
      <c r="AH68" s="27">
        <f>IF(AQ68="0",BJ68,0)</f>
        <v>0</v>
      </c>
      <c r="AI68" s="8" t="s">
        <v>266</v>
      </c>
      <c r="AJ68" s="27">
        <f>IF(AN68=0,K68,0)</f>
        <v>0</v>
      </c>
      <c r="AK68" s="27">
        <f>IF(AN68=15,K68,0)</f>
        <v>0</v>
      </c>
      <c r="AL68" s="27">
        <f>IF(AN68=21,K68,0)</f>
        <v>0</v>
      </c>
      <c r="AN68" s="27">
        <v>21</v>
      </c>
      <c r="AO68" s="27">
        <f>H68*0</f>
        <v>0</v>
      </c>
      <c r="AP68" s="27">
        <f>H68*(1-0)</f>
        <v>0</v>
      </c>
      <c r="AQ68" s="15" t="s">
        <v>376</v>
      </c>
      <c r="AV68" s="27">
        <f>AW68+AX68</f>
        <v>0</v>
      </c>
      <c r="AW68" s="27">
        <f>G68*AO68</f>
        <v>0</v>
      </c>
      <c r="AX68" s="27">
        <f>G68*AP68</f>
        <v>0</v>
      </c>
      <c r="AY68" s="15" t="s">
        <v>165</v>
      </c>
      <c r="AZ68" s="15" t="s">
        <v>310</v>
      </c>
      <c r="BA68" s="8" t="s">
        <v>288</v>
      </c>
      <c r="BC68" s="27">
        <f>AW68+AX68</f>
        <v>0</v>
      </c>
      <c r="BD68" s="27">
        <f>H68/(100-BE68)*100</f>
        <v>0</v>
      </c>
      <c r="BE68" s="27">
        <v>0</v>
      </c>
      <c r="BF68" s="27">
        <f>M68</f>
        <v>0</v>
      </c>
      <c r="BH68" s="27">
        <f>G68*AO68</f>
        <v>0</v>
      </c>
      <c r="BI68" s="27">
        <f>G68*AP68</f>
        <v>0</v>
      </c>
      <c r="BJ68" s="27">
        <f>G68*H68</f>
        <v>0</v>
      </c>
      <c r="BK68" s="27"/>
      <c r="BL68" s="27">
        <v>712</v>
      </c>
    </row>
    <row r="69" spans="1:64" ht="15" customHeight="1" x14ac:dyDescent="0.25">
      <c r="A69" s="7"/>
      <c r="D69" s="22" t="s">
        <v>140</v>
      </c>
      <c r="E69" s="22" t="s">
        <v>266</v>
      </c>
      <c r="G69" s="6">
        <v>40.050000000000004</v>
      </c>
      <c r="N69" s="25"/>
    </row>
    <row r="70" spans="1:64" ht="15" customHeight="1" x14ac:dyDescent="0.25">
      <c r="A70" s="1" t="s">
        <v>363</v>
      </c>
      <c r="B70" s="36" t="s">
        <v>266</v>
      </c>
      <c r="C70" s="36" t="s">
        <v>26</v>
      </c>
      <c r="D70" s="55" t="s">
        <v>71</v>
      </c>
      <c r="E70" s="55"/>
      <c r="F70" s="36" t="s">
        <v>368</v>
      </c>
      <c r="G70" s="27">
        <v>46.057499999999997</v>
      </c>
      <c r="H70" s="27"/>
      <c r="I70" s="27">
        <f>G70*AO70</f>
        <v>0</v>
      </c>
      <c r="J70" s="27">
        <f>G70*AP70</f>
        <v>0</v>
      </c>
      <c r="K70" s="27">
        <f>G70*H70</f>
        <v>0</v>
      </c>
      <c r="L70" s="27">
        <v>4.4999999999999997E-3</v>
      </c>
      <c r="M70" s="27">
        <f>G70*L70</f>
        <v>0.20725874999999996</v>
      </c>
      <c r="N70" s="37" t="s">
        <v>261</v>
      </c>
      <c r="Z70" s="27">
        <f>IF(AQ70="5",BJ70,0)</f>
        <v>0</v>
      </c>
      <c r="AB70" s="27">
        <f>IF(AQ70="1",BH70,0)</f>
        <v>0</v>
      </c>
      <c r="AC70" s="27">
        <f>IF(AQ70="1",BI70,0)</f>
        <v>0</v>
      </c>
      <c r="AD70" s="27">
        <f>IF(AQ70="7",BH70,0)</f>
        <v>0</v>
      </c>
      <c r="AE70" s="27">
        <f>IF(AQ70="7",BI70,0)</f>
        <v>0</v>
      </c>
      <c r="AF70" s="27">
        <f>IF(AQ70="2",BH70,0)</f>
        <v>0</v>
      </c>
      <c r="AG70" s="27">
        <f>IF(AQ70="2",BI70,0)</f>
        <v>0</v>
      </c>
      <c r="AH70" s="27">
        <f>IF(AQ70="0",BJ70,0)</f>
        <v>0</v>
      </c>
      <c r="AI70" s="8" t="s">
        <v>266</v>
      </c>
      <c r="AJ70" s="27">
        <f>IF(AN70=0,K70,0)</f>
        <v>0</v>
      </c>
      <c r="AK70" s="27">
        <f>IF(AN70=15,K70,0)</f>
        <v>0</v>
      </c>
      <c r="AL70" s="27">
        <f>IF(AN70=21,K70,0)</f>
        <v>0</v>
      </c>
      <c r="AN70" s="27">
        <v>21</v>
      </c>
      <c r="AO70" s="27">
        <f>H70*1</f>
        <v>0</v>
      </c>
      <c r="AP70" s="27">
        <f>H70*(1-1)</f>
        <v>0</v>
      </c>
      <c r="AQ70" s="15" t="s">
        <v>376</v>
      </c>
      <c r="AV70" s="27">
        <f>AW70+AX70</f>
        <v>0</v>
      </c>
      <c r="AW70" s="27">
        <f>G70*AO70</f>
        <v>0</v>
      </c>
      <c r="AX70" s="27">
        <f>G70*AP70</f>
        <v>0</v>
      </c>
      <c r="AY70" s="15" t="s">
        <v>165</v>
      </c>
      <c r="AZ70" s="15" t="s">
        <v>310</v>
      </c>
      <c r="BA70" s="8" t="s">
        <v>288</v>
      </c>
      <c r="BC70" s="27">
        <f>AW70+AX70</f>
        <v>0</v>
      </c>
      <c r="BD70" s="27">
        <f>H70/(100-BE70)*100</f>
        <v>0</v>
      </c>
      <c r="BE70" s="27">
        <v>0</v>
      </c>
      <c r="BF70" s="27">
        <f>M70</f>
        <v>0.20725874999999996</v>
      </c>
      <c r="BH70" s="27">
        <f>G70*AO70</f>
        <v>0</v>
      </c>
      <c r="BI70" s="27">
        <f>G70*AP70</f>
        <v>0</v>
      </c>
      <c r="BJ70" s="27">
        <f>G70*H70</f>
        <v>0</v>
      </c>
      <c r="BK70" s="27"/>
      <c r="BL70" s="27">
        <v>712</v>
      </c>
    </row>
    <row r="71" spans="1:64" ht="15" customHeight="1" x14ac:dyDescent="0.25">
      <c r="A71" s="7"/>
      <c r="D71" s="22" t="s">
        <v>98</v>
      </c>
      <c r="E71" s="22" t="s">
        <v>266</v>
      </c>
      <c r="G71" s="6">
        <v>46.057500000000005</v>
      </c>
      <c r="N71" s="25"/>
    </row>
    <row r="72" spans="1:64" ht="15" customHeight="1" x14ac:dyDescent="0.25">
      <c r="A72" s="1" t="s">
        <v>400</v>
      </c>
      <c r="B72" s="36" t="s">
        <v>266</v>
      </c>
      <c r="C72" s="36" t="s">
        <v>177</v>
      </c>
      <c r="D72" s="55" t="s">
        <v>324</v>
      </c>
      <c r="E72" s="55"/>
      <c r="F72" s="36" t="s">
        <v>368</v>
      </c>
      <c r="G72" s="27">
        <v>40.049999999999997</v>
      </c>
      <c r="H72" s="27"/>
      <c r="I72" s="27">
        <f>G72*AO72</f>
        <v>0</v>
      </c>
      <c r="J72" s="27">
        <f>G72*AP72</f>
        <v>0</v>
      </c>
      <c r="K72" s="27">
        <f>G72*H72</f>
        <v>0</v>
      </c>
      <c r="L72" s="27">
        <v>3.5E-4</v>
      </c>
      <c r="M72" s="27">
        <f>G72*L72</f>
        <v>1.4017499999999999E-2</v>
      </c>
      <c r="N72" s="37" t="s">
        <v>261</v>
      </c>
      <c r="Z72" s="27">
        <f>IF(AQ72="5",BJ72,0)</f>
        <v>0</v>
      </c>
      <c r="AB72" s="27">
        <f>IF(AQ72="1",BH72,0)</f>
        <v>0</v>
      </c>
      <c r="AC72" s="27">
        <f>IF(AQ72="1",BI72,0)</f>
        <v>0</v>
      </c>
      <c r="AD72" s="27">
        <f>IF(AQ72="7",BH72,0)</f>
        <v>0</v>
      </c>
      <c r="AE72" s="27">
        <f>IF(AQ72="7",BI72,0)</f>
        <v>0</v>
      </c>
      <c r="AF72" s="27">
        <f>IF(AQ72="2",BH72,0)</f>
        <v>0</v>
      </c>
      <c r="AG72" s="27">
        <f>IF(AQ72="2",BI72,0)</f>
        <v>0</v>
      </c>
      <c r="AH72" s="27">
        <f>IF(AQ72="0",BJ72,0)</f>
        <v>0</v>
      </c>
      <c r="AI72" s="8" t="s">
        <v>266</v>
      </c>
      <c r="AJ72" s="27">
        <f>IF(AN72=0,K72,0)</f>
        <v>0</v>
      </c>
      <c r="AK72" s="27">
        <f>IF(AN72=15,K72,0)</f>
        <v>0</v>
      </c>
      <c r="AL72" s="27">
        <f>IF(AN72=21,K72,0)</f>
        <v>0</v>
      </c>
      <c r="AN72" s="27">
        <v>21</v>
      </c>
      <c r="AO72" s="27">
        <f>H72*0.120241935483871</f>
        <v>0</v>
      </c>
      <c r="AP72" s="27">
        <f>H72*(1-0.120241935483871)</f>
        <v>0</v>
      </c>
      <c r="AQ72" s="15" t="s">
        <v>376</v>
      </c>
      <c r="AV72" s="27">
        <f>AW72+AX72</f>
        <v>0</v>
      </c>
      <c r="AW72" s="27">
        <f>G72*AO72</f>
        <v>0</v>
      </c>
      <c r="AX72" s="27">
        <f>G72*AP72</f>
        <v>0</v>
      </c>
      <c r="AY72" s="15" t="s">
        <v>165</v>
      </c>
      <c r="AZ72" s="15" t="s">
        <v>310</v>
      </c>
      <c r="BA72" s="8" t="s">
        <v>288</v>
      </c>
      <c r="BC72" s="27">
        <f>AW72+AX72</f>
        <v>0</v>
      </c>
      <c r="BD72" s="27">
        <f>H72/(100-BE72)*100</f>
        <v>0</v>
      </c>
      <c r="BE72" s="27">
        <v>0</v>
      </c>
      <c r="BF72" s="27">
        <f>M72</f>
        <v>1.4017499999999999E-2</v>
      </c>
      <c r="BH72" s="27">
        <f>G72*AO72</f>
        <v>0</v>
      </c>
      <c r="BI72" s="27">
        <f>G72*AP72</f>
        <v>0</v>
      </c>
      <c r="BJ72" s="27">
        <f>G72*H72</f>
        <v>0</v>
      </c>
      <c r="BK72" s="27"/>
      <c r="BL72" s="27">
        <v>712</v>
      </c>
    </row>
    <row r="73" spans="1:64" ht="15" customHeight="1" x14ac:dyDescent="0.25">
      <c r="A73" s="7"/>
      <c r="D73" s="22" t="s">
        <v>140</v>
      </c>
      <c r="E73" s="22" t="s">
        <v>266</v>
      </c>
      <c r="G73" s="6">
        <v>40.050000000000004</v>
      </c>
      <c r="N73" s="25"/>
    </row>
    <row r="74" spans="1:64" ht="15" customHeight="1" x14ac:dyDescent="0.25">
      <c r="A74" s="1" t="s">
        <v>20</v>
      </c>
      <c r="B74" s="36" t="s">
        <v>266</v>
      </c>
      <c r="C74" s="36" t="s">
        <v>169</v>
      </c>
      <c r="D74" s="55" t="s">
        <v>311</v>
      </c>
      <c r="E74" s="55"/>
      <c r="F74" s="36" t="s">
        <v>368</v>
      </c>
      <c r="G74" s="27">
        <v>46.057499999999997</v>
      </c>
      <c r="H74" s="27"/>
      <c r="I74" s="27">
        <f>G74*AO74</f>
        <v>0</v>
      </c>
      <c r="J74" s="27">
        <f>G74*AP74</f>
        <v>0</v>
      </c>
      <c r="K74" s="27">
        <f>G74*H74</f>
        <v>0</v>
      </c>
      <c r="L74" s="27">
        <v>2E-3</v>
      </c>
      <c r="M74" s="27">
        <f>G74*L74</f>
        <v>9.2115000000000002E-2</v>
      </c>
      <c r="N74" s="37" t="s">
        <v>266</v>
      </c>
      <c r="Z74" s="27">
        <f>IF(AQ74="5",BJ74,0)</f>
        <v>0</v>
      </c>
      <c r="AB74" s="27">
        <f>IF(AQ74="1",BH74,0)</f>
        <v>0</v>
      </c>
      <c r="AC74" s="27">
        <f>IF(AQ74="1",BI74,0)</f>
        <v>0</v>
      </c>
      <c r="AD74" s="27">
        <f>IF(AQ74="7",BH74,0)</f>
        <v>0</v>
      </c>
      <c r="AE74" s="27">
        <f>IF(AQ74="7",BI74,0)</f>
        <v>0</v>
      </c>
      <c r="AF74" s="27">
        <f>IF(AQ74="2",BH74,0)</f>
        <v>0</v>
      </c>
      <c r="AG74" s="27">
        <f>IF(AQ74="2",BI74,0)</f>
        <v>0</v>
      </c>
      <c r="AH74" s="27">
        <f>IF(AQ74="0",BJ74,0)</f>
        <v>0</v>
      </c>
      <c r="AI74" s="8" t="s">
        <v>266</v>
      </c>
      <c r="AJ74" s="27">
        <f>IF(AN74=0,K74,0)</f>
        <v>0</v>
      </c>
      <c r="AK74" s="27">
        <f>IF(AN74=15,K74,0)</f>
        <v>0</v>
      </c>
      <c r="AL74" s="27">
        <f>IF(AN74=21,K74,0)</f>
        <v>0</v>
      </c>
      <c r="AN74" s="27">
        <v>21</v>
      </c>
      <c r="AO74" s="27">
        <f>H74*1</f>
        <v>0</v>
      </c>
      <c r="AP74" s="27">
        <f>H74*(1-1)</f>
        <v>0</v>
      </c>
      <c r="AQ74" s="15" t="s">
        <v>376</v>
      </c>
      <c r="AV74" s="27">
        <f>AW74+AX74</f>
        <v>0</v>
      </c>
      <c r="AW74" s="27">
        <f>G74*AO74</f>
        <v>0</v>
      </c>
      <c r="AX74" s="27">
        <f>G74*AP74</f>
        <v>0</v>
      </c>
      <c r="AY74" s="15" t="s">
        <v>165</v>
      </c>
      <c r="AZ74" s="15" t="s">
        <v>310</v>
      </c>
      <c r="BA74" s="8" t="s">
        <v>288</v>
      </c>
      <c r="BC74" s="27">
        <f>AW74+AX74</f>
        <v>0</v>
      </c>
      <c r="BD74" s="27">
        <f>H74/(100-BE74)*100</f>
        <v>0</v>
      </c>
      <c r="BE74" s="27">
        <v>0</v>
      </c>
      <c r="BF74" s="27">
        <f>M74</f>
        <v>9.2115000000000002E-2</v>
      </c>
      <c r="BH74" s="27">
        <f>G74*AO74</f>
        <v>0</v>
      </c>
      <c r="BI74" s="27">
        <f>G74*AP74</f>
        <v>0</v>
      </c>
      <c r="BJ74" s="27">
        <f>G74*H74</f>
        <v>0</v>
      </c>
      <c r="BK74" s="27"/>
      <c r="BL74" s="27">
        <v>712</v>
      </c>
    </row>
    <row r="75" spans="1:64" ht="15" customHeight="1" x14ac:dyDescent="0.25">
      <c r="A75" s="7"/>
      <c r="D75" s="22" t="s">
        <v>98</v>
      </c>
      <c r="E75" s="22" t="s">
        <v>266</v>
      </c>
      <c r="G75" s="6">
        <v>46.057500000000005</v>
      </c>
      <c r="N75" s="25"/>
    </row>
    <row r="76" spans="1:64" ht="15" customHeight="1" x14ac:dyDescent="0.25">
      <c r="A76" s="1" t="s">
        <v>245</v>
      </c>
      <c r="B76" s="36" t="s">
        <v>266</v>
      </c>
      <c r="C76" s="36" t="s">
        <v>177</v>
      </c>
      <c r="D76" s="55" t="s">
        <v>324</v>
      </c>
      <c r="E76" s="55"/>
      <c r="F76" s="36" t="s">
        <v>368</v>
      </c>
      <c r="G76" s="27">
        <v>80.099999999999994</v>
      </c>
      <c r="H76" s="27"/>
      <c r="I76" s="27">
        <f>G76*AO76</f>
        <v>0</v>
      </c>
      <c r="J76" s="27">
        <f>G76*AP76</f>
        <v>0</v>
      </c>
      <c r="K76" s="27">
        <f>G76*H76</f>
        <v>0</v>
      </c>
      <c r="L76" s="27">
        <v>3.5E-4</v>
      </c>
      <c r="M76" s="27">
        <f>G76*L76</f>
        <v>2.8034999999999997E-2</v>
      </c>
      <c r="N76" s="37" t="s">
        <v>261</v>
      </c>
      <c r="Z76" s="27">
        <f>IF(AQ76="5",BJ76,0)</f>
        <v>0</v>
      </c>
      <c r="AB76" s="27">
        <f>IF(AQ76="1",BH76,0)</f>
        <v>0</v>
      </c>
      <c r="AC76" s="27">
        <f>IF(AQ76="1",BI76,0)</f>
        <v>0</v>
      </c>
      <c r="AD76" s="27">
        <f>IF(AQ76="7",BH76,0)</f>
        <v>0</v>
      </c>
      <c r="AE76" s="27">
        <f>IF(AQ76="7",BI76,0)</f>
        <v>0</v>
      </c>
      <c r="AF76" s="27">
        <f>IF(AQ76="2",BH76,0)</f>
        <v>0</v>
      </c>
      <c r="AG76" s="27">
        <f>IF(AQ76="2",BI76,0)</f>
        <v>0</v>
      </c>
      <c r="AH76" s="27">
        <f>IF(AQ76="0",BJ76,0)</f>
        <v>0</v>
      </c>
      <c r="AI76" s="8" t="s">
        <v>266</v>
      </c>
      <c r="AJ76" s="27">
        <f>IF(AN76=0,K76,0)</f>
        <v>0</v>
      </c>
      <c r="AK76" s="27">
        <f>IF(AN76=15,K76,0)</f>
        <v>0</v>
      </c>
      <c r="AL76" s="27">
        <f>IF(AN76=21,K76,0)</f>
        <v>0</v>
      </c>
      <c r="AN76" s="27">
        <v>21</v>
      </c>
      <c r="AO76" s="27">
        <f>H76*0.120241935483871</f>
        <v>0</v>
      </c>
      <c r="AP76" s="27">
        <f>H76*(1-0.120241935483871)</f>
        <v>0</v>
      </c>
      <c r="AQ76" s="15" t="s">
        <v>376</v>
      </c>
      <c r="AV76" s="27">
        <f>AW76+AX76</f>
        <v>0</v>
      </c>
      <c r="AW76" s="27">
        <f>G76*AO76</f>
        <v>0</v>
      </c>
      <c r="AX76" s="27">
        <f>G76*AP76</f>
        <v>0</v>
      </c>
      <c r="AY76" s="15" t="s">
        <v>165</v>
      </c>
      <c r="AZ76" s="15" t="s">
        <v>310</v>
      </c>
      <c r="BA76" s="8" t="s">
        <v>288</v>
      </c>
      <c r="BC76" s="27">
        <f>AW76+AX76</f>
        <v>0</v>
      </c>
      <c r="BD76" s="27">
        <f>H76/(100-BE76)*100</f>
        <v>0</v>
      </c>
      <c r="BE76" s="27">
        <v>0</v>
      </c>
      <c r="BF76" s="27">
        <f>M76</f>
        <v>2.8034999999999997E-2</v>
      </c>
      <c r="BH76" s="27">
        <f>G76*AO76</f>
        <v>0</v>
      </c>
      <c r="BI76" s="27">
        <f>G76*AP76</f>
        <v>0</v>
      </c>
      <c r="BJ76" s="27">
        <f>G76*H76</f>
        <v>0</v>
      </c>
      <c r="BK76" s="27"/>
      <c r="BL76" s="27">
        <v>712</v>
      </c>
    </row>
    <row r="77" spans="1:64" ht="15" customHeight="1" x14ac:dyDescent="0.25">
      <c r="A77" s="7"/>
      <c r="D77" s="22" t="s">
        <v>207</v>
      </c>
      <c r="E77" s="22" t="s">
        <v>266</v>
      </c>
      <c r="G77" s="6">
        <v>80.100000000000009</v>
      </c>
      <c r="N77" s="25"/>
    </row>
    <row r="78" spans="1:64" ht="15" customHeight="1" x14ac:dyDescent="0.25">
      <c r="A78" s="1" t="s">
        <v>223</v>
      </c>
      <c r="B78" s="36" t="s">
        <v>266</v>
      </c>
      <c r="C78" s="36" t="s">
        <v>173</v>
      </c>
      <c r="D78" s="55" t="s">
        <v>192</v>
      </c>
      <c r="E78" s="55"/>
      <c r="F78" s="36" t="s">
        <v>368</v>
      </c>
      <c r="G78" s="27">
        <v>92.114999999999995</v>
      </c>
      <c r="H78" s="27"/>
      <c r="I78" s="27">
        <f>G78*AO78</f>
        <v>0</v>
      </c>
      <c r="J78" s="27">
        <f>G78*AP78</f>
        <v>0</v>
      </c>
      <c r="K78" s="27">
        <f>G78*H78</f>
        <v>0</v>
      </c>
      <c r="L78" s="27">
        <v>5.4999999999999997E-3</v>
      </c>
      <c r="M78" s="27">
        <f>G78*L78</f>
        <v>0.50663249999999993</v>
      </c>
      <c r="N78" s="37" t="s">
        <v>261</v>
      </c>
      <c r="Z78" s="27">
        <f>IF(AQ78="5",BJ78,0)</f>
        <v>0</v>
      </c>
      <c r="AB78" s="27">
        <f>IF(AQ78="1",BH78,0)</f>
        <v>0</v>
      </c>
      <c r="AC78" s="27">
        <f>IF(AQ78="1",BI78,0)</f>
        <v>0</v>
      </c>
      <c r="AD78" s="27">
        <f>IF(AQ78="7",BH78,0)</f>
        <v>0</v>
      </c>
      <c r="AE78" s="27">
        <f>IF(AQ78="7",BI78,0)</f>
        <v>0</v>
      </c>
      <c r="AF78" s="27">
        <f>IF(AQ78="2",BH78,0)</f>
        <v>0</v>
      </c>
      <c r="AG78" s="27">
        <f>IF(AQ78="2",BI78,0)</f>
        <v>0</v>
      </c>
      <c r="AH78" s="27">
        <f>IF(AQ78="0",BJ78,0)</f>
        <v>0</v>
      </c>
      <c r="AI78" s="8" t="s">
        <v>266</v>
      </c>
      <c r="AJ78" s="27">
        <f>IF(AN78=0,K78,0)</f>
        <v>0</v>
      </c>
      <c r="AK78" s="27">
        <f>IF(AN78=15,K78,0)</f>
        <v>0</v>
      </c>
      <c r="AL78" s="27">
        <f>IF(AN78=21,K78,0)</f>
        <v>0</v>
      </c>
      <c r="AN78" s="27">
        <v>21</v>
      </c>
      <c r="AO78" s="27">
        <f>H78*1</f>
        <v>0</v>
      </c>
      <c r="AP78" s="27">
        <f>H78*(1-1)</f>
        <v>0</v>
      </c>
      <c r="AQ78" s="15" t="s">
        <v>376</v>
      </c>
      <c r="AV78" s="27">
        <f>AW78+AX78</f>
        <v>0</v>
      </c>
      <c r="AW78" s="27">
        <f>G78*AO78</f>
        <v>0</v>
      </c>
      <c r="AX78" s="27">
        <f>G78*AP78</f>
        <v>0</v>
      </c>
      <c r="AY78" s="15" t="s">
        <v>165</v>
      </c>
      <c r="AZ78" s="15" t="s">
        <v>310</v>
      </c>
      <c r="BA78" s="8" t="s">
        <v>288</v>
      </c>
      <c r="BC78" s="27">
        <f>AW78+AX78</f>
        <v>0</v>
      </c>
      <c r="BD78" s="27">
        <f>H78/(100-BE78)*100</f>
        <v>0</v>
      </c>
      <c r="BE78" s="27">
        <v>0</v>
      </c>
      <c r="BF78" s="27">
        <f>M78</f>
        <v>0.50663249999999993</v>
      </c>
      <c r="BH78" s="27">
        <f>G78*AO78</f>
        <v>0</v>
      </c>
      <c r="BI78" s="27">
        <f>G78*AP78</f>
        <v>0</v>
      </c>
      <c r="BJ78" s="27">
        <f>G78*H78</f>
        <v>0</v>
      </c>
      <c r="BK78" s="27"/>
      <c r="BL78" s="27">
        <v>712</v>
      </c>
    </row>
    <row r="79" spans="1:64" ht="15" customHeight="1" x14ac:dyDescent="0.25">
      <c r="A79" s="7"/>
      <c r="D79" s="22" t="s">
        <v>341</v>
      </c>
      <c r="E79" s="22" t="s">
        <v>266</v>
      </c>
      <c r="G79" s="6">
        <v>92.115000000000009</v>
      </c>
      <c r="N79" s="25"/>
    </row>
    <row r="80" spans="1:64" ht="15" customHeight="1" x14ac:dyDescent="0.25">
      <c r="A80" s="1" t="s">
        <v>320</v>
      </c>
      <c r="B80" s="36" t="s">
        <v>266</v>
      </c>
      <c r="C80" s="36" t="s">
        <v>237</v>
      </c>
      <c r="D80" s="55" t="s">
        <v>139</v>
      </c>
      <c r="E80" s="55"/>
      <c r="F80" s="36" t="s">
        <v>368</v>
      </c>
      <c r="G80" s="27">
        <v>3.2</v>
      </c>
      <c r="H80" s="27"/>
      <c r="I80" s="27">
        <f>G80*AO80</f>
        <v>0</v>
      </c>
      <c r="J80" s="27">
        <f>G80*AP80</f>
        <v>0</v>
      </c>
      <c r="K80" s="27">
        <f>G80*H80</f>
        <v>0</v>
      </c>
      <c r="L80" s="27">
        <v>0</v>
      </c>
      <c r="M80" s="27">
        <f>G80*L80</f>
        <v>0</v>
      </c>
      <c r="N80" s="37" t="s">
        <v>261</v>
      </c>
      <c r="Z80" s="27">
        <f>IF(AQ80="5",BJ80,0)</f>
        <v>0</v>
      </c>
      <c r="AB80" s="27">
        <f>IF(AQ80="1",BH80,0)</f>
        <v>0</v>
      </c>
      <c r="AC80" s="27">
        <f>IF(AQ80="1",BI80,0)</f>
        <v>0</v>
      </c>
      <c r="AD80" s="27">
        <f>IF(AQ80="7",BH80,0)</f>
        <v>0</v>
      </c>
      <c r="AE80" s="27">
        <f>IF(AQ80="7",BI80,0)</f>
        <v>0</v>
      </c>
      <c r="AF80" s="27">
        <f>IF(AQ80="2",BH80,0)</f>
        <v>0</v>
      </c>
      <c r="AG80" s="27">
        <f>IF(AQ80="2",BI80,0)</f>
        <v>0</v>
      </c>
      <c r="AH80" s="27">
        <f>IF(AQ80="0",BJ80,0)</f>
        <v>0</v>
      </c>
      <c r="AI80" s="8" t="s">
        <v>266</v>
      </c>
      <c r="AJ80" s="27">
        <f>IF(AN80=0,K80,0)</f>
        <v>0</v>
      </c>
      <c r="AK80" s="27">
        <f>IF(AN80=15,K80,0)</f>
        <v>0</v>
      </c>
      <c r="AL80" s="27">
        <f>IF(AN80=21,K80,0)</f>
        <v>0</v>
      </c>
      <c r="AN80" s="27">
        <v>21</v>
      </c>
      <c r="AO80" s="27">
        <f>H80*0</f>
        <v>0</v>
      </c>
      <c r="AP80" s="27">
        <f>H80*(1-0)</f>
        <v>0</v>
      </c>
      <c r="AQ80" s="15" t="s">
        <v>376</v>
      </c>
      <c r="AV80" s="27">
        <f>AW80+AX80</f>
        <v>0</v>
      </c>
      <c r="AW80" s="27">
        <f>G80*AO80</f>
        <v>0</v>
      </c>
      <c r="AX80" s="27">
        <f>G80*AP80</f>
        <v>0</v>
      </c>
      <c r="AY80" s="15" t="s">
        <v>165</v>
      </c>
      <c r="AZ80" s="15" t="s">
        <v>310</v>
      </c>
      <c r="BA80" s="8" t="s">
        <v>288</v>
      </c>
      <c r="BC80" s="27">
        <f>AW80+AX80</f>
        <v>0</v>
      </c>
      <c r="BD80" s="27">
        <f>H80/(100-BE80)*100</f>
        <v>0</v>
      </c>
      <c r="BE80" s="27">
        <v>0</v>
      </c>
      <c r="BF80" s="27">
        <f>M80</f>
        <v>0</v>
      </c>
      <c r="BH80" s="27">
        <f>G80*AO80</f>
        <v>0</v>
      </c>
      <c r="BI80" s="27">
        <f>G80*AP80</f>
        <v>0</v>
      </c>
      <c r="BJ80" s="27">
        <f>G80*H80</f>
        <v>0</v>
      </c>
      <c r="BK80" s="27"/>
      <c r="BL80" s="27">
        <v>712</v>
      </c>
    </row>
    <row r="81" spans="1:64" ht="15" customHeight="1" x14ac:dyDescent="0.25">
      <c r="A81" s="7"/>
      <c r="D81" s="22" t="s">
        <v>7</v>
      </c>
      <c r="E81" s="22" t="s">
        <v>266</v>
      </c>
      <c r="G81" s="6">
        <v>3.2</v>
      </c>
      <c r="N81" s="25"/>
    </row>
    <row r="82" spans="1:64" ht="15" customHeight="1" x14ac:dyDescent="0.25">
      <c r="A82" s="1" t="s">
        <v>83</v>
      </c>
      <c r="B82" s="36" t="s">
        <v>266</v>
      </c>
      <c r="C82" s="36" t="s">
        <v>92</v>
      </c>
      <c r="D82" s="55" t="s">
        <v>57</v>
      </c>
      <c r="E82" s="55"/>
      <c r="F82" s="36" t="s">
        <v>368</v>
      </c>
      <c r="G82" s="27">
        <v>3.68</v>
      </c>
      <c r="H82" s="27"/>
      <c r="I82" s="27">
        <f>G82*AO82</f>
        <v>0</v>
      </c>
      <c r="J82" s="27">
        <f>G82*AP82</f>
        <v>0</v>
      </c>
      <c r="K82" s="27">
        <f>G82*H82</f>
        <v>0</v>
      </c>
      <c r="L82" s="27">
        <v>3.7000000000000002E-3</v>
      </c>
      <c r="M82" s="27">
        <f>G82*L82</f>
        <v>1.3616000000000001E-2</v>
      </c>
      <c r="N82" s="37" t="s">
        <v>261</v>
      </c>
      <c r="Z82" s="27">
        <f>IF(AQ82="5",BJ82,0)</f>
        <v>0</v>
      </c>
      <c r="AB82" s="27">
        <f>IF(AQ82="1",BH82,0)</f>
        <v>0</v>
      </c>
      <c r="AC82" s="27">
        <f>IF(AQ82="1",BI82,0)</f>
        <v>0</v>
      </c>
      <c r="AD82" s="27">
        <f>IF(AQ82="7",BH82,0)</f>
        <v>0</v>
      </c>
      <c r="AE82" s="27">
        <f>IF(AQ82="7",BI82,0)</f>
        <v>0</v>
      </c>
      <c r="AF82" s="27">
        <f>IF(AQ82="2",BH82,0)</f>
        <v>0</v>
      </c>
      <c r="AG82" s="27">
        <f>IF(AQ82="2",BI82,0)</f>
        <v>0</v>
      </c>
      <c r="AH82" s="27">
        <f>IF(AQ82="0",BJ82,0)</f>
        <v>0</v>
      </c>
      <c r="AI82" s="8" t="s">
        <v>266</v>
      </c>
      <c r="AJ82" s="27">
        <f>IF(AN82=0,K82,0)</f>
        <v>0</v>
      </c>
      <c r="AK82" s="27">
        <f>IF(AN82=15,K82,0)</f>
        <v>0</v>
      </c>
      <c r="AL82" s="27">
        <f>IF(AN82=21,K82,0)</f>
        <v>0</v>
      </c>
      <c r="AN82" s="27">
        <v>21</v>
      </c>
      <c r="AO82" s="27">
        <f>H82*1</f>
        <v>0</v>
      </c>
      <c r="AP82" s="27">
        <f>H82*(1-1)</f>
        <v>0</v>
      </c>
      <c r="AQ82" s="15" t="s">
        <v>376</v>
      </c>
      <c r="AV82" s="27">
        <f>AW82+AX82</f>
        <v>0</v>
      </c>
      <c r="AW82" s="27">
        <f>G82*AO82</f>
        <v>0</v>
      </c>
      <c r="AX82" s="27">
        <f>G82*AP82</f>
        <v>0</v>
      </c>
      <c r="AY82" s="15" t="s">
        <v>165</v>
      </c>
      <c r="AZ82" s="15" t="s">
        <v>310</v>
      </c>
      <c r="BA82" s="8" t="s">
        <v>288</v>
      </c>
      <c r="BC82" s="27">
        <f>AW82+AX82</f>
        <v>0</v>
      </c>
      <c r="BD82" s="27">
        <f>H82/(100-BE82)*100</f>
        <v>0</v>
      </c>
      <c r="BE82" s="27">
        <v>0</v>
      </c>
      <c r="BF82" s="27">
        <f>M82</f>
        <v>1.3616000000000001E-2</v>
      </c>
      <c r="BH82" s="27">
        <f>G82*AO82</f>
        <v>0</v>
      </c>
      <c r="BI82" s="27">
        <f>G82*AP82</f>
        <v>0</v>
      </c>
      <c r="BJ82" s="27">
        <f>G82*H82</f>
        <v>0</v>
      </c>
      <c r="BK82" s="27"/>
      <c r="BL82" s="27">
        <v>712</v>
      </c>
    </row>
    <row r="83" spans="1:64" ht="15" customHeight="1" x14ac:dyDescent="0.25">
      <c r="A83" s="7"/>
      <c r="D83" s="22" t="s">
        <v>150</v>
      </c>
      <c r="E83" s="22" t="s">
        <v>266</v>
      </c>
      <c r="G83" s="6">
        <v>3.68</v>
      </c>
      <c r="N83" s="25"/>
    </row>
    <row r="84" spans="1:64" ht="15" customHeight="1" x14ac:dyDescent="0.25">
      <c r="A84" s="1" t="s">
        <v>407</v>
      </c>
      <c r="B84" s="36" t="s">
        <v>266</v>
      </c>
      <c r="C84" s="36" t="s">
        <v>177</v>
      </c>
      <c r="D84" s="55" t="s">
        <v>326</v>
      </c>
      <c r="E84" s="55"/>
      <c r="F84" s="36" t="s">
        <v>368</v>
      </c>
      <c r="G84" s="27">
        <v>2.8</v>
      </c>
      <c r="H84" s="27"/>
      <c r="I84" s="27">
        <f>G84*AO84</f>
        <v>0</v>
      </c>
      <c r="J84" s="27">
        <f>G84*AP84</f>
        <v>0</v>
      </c>
      <c r="K84" s="27">
        <f>G84*H84</f>
        <v>0</v>
      </c>
      <c r="L84" s="27">
        <v>3.5E-4</v>
      </c>
      <c r="M84" s="27">
        <f>G84*L84</f>
        <v>9.7999999999999997E-4</v>
      </c>
      <c r="N84" s="37" t="s">
        <v>261</v>
      </c>
      <c r="Z84" s="27">
        <f>IF(AQ84="5",BJ84,0)</f>
        <v>0</v>
      </c>
      <c r="AB84" s="27">
        <f>IF(AQ84="1",BH84,0)</f>
        <v>0</v>
      </c>
      <c r="AC84" s="27">
        <f>IF(AQ84="1",BI84,0)</f>
        <v>0</v>
      </c>
      <c r="AD84" s="27">
        <f>IF(AQ84="7",BH84,0)</f>
        <v>0</v>
      </c>
      <c r="AE84" s="27">
        <f>IF(AQ84="7",BI84,0)</f>
        <v>0</v>
      </c>
      <c r="AF84" s="27">
        <f>IF(AQ84="2",BH84,0)</f>
        <v>0</v>
      </c>
      <c r="AG84" s="27">
        <f>IF(AQ84="2",BI84,0)</f>
        <v>0</v>
      </c>
      <c r="AH84" s="27">
        <f>IF(AQ84="0",BJ84,0)</f>
        <v>0</v>
      </c>
      <c r="AI84" s="8" t="s">
        <v>266</v>
      </c>
      <c r="AJ84" s="27">
        <f>IF(AN84=0,K84,0)</f>
        <v>0</v>
      </c>
      <c r="AK84" s="27">
        <f>IF(AN84=15,K84,0)</f>
        <v>0</v>
      </c>
      <c r="AL84" s="27">
        <f>IF(AN84=21,K84,0)</f>
        <v>0</v>
      </c>
      <c r="AN84" s="27">
        <v>21</v>
      </c>
      <c r="AO84" s="27">
        <f>H84*0.120241935483871</f>
        <v>0</v>
      </c>
      <c r="AP84" s="27">
        <f>H84*(1-0.120241935483871)</f>
        <v>0</v>
      </c>
      <c r="AQ84" s="15" t="s">
        <v>376</v>
      </c>
      <c r="AV84" s="27">
        <f>AW84+AX84</f>
        <v>0</v>
      </c>
      <c r="AW84" s="27">
        <f>G84*AO84</f>
        <v>0</v>
      </c>
      <c r="AX84" s="27">
        <f>G84*AP84</f>
        <v>0</v>
      </c>
      <c r="AY84" s="15" t="s">
        <v>165</v>
      </c>
      <c r="AZ84" s="15" t="s">
        <v>310</v>
      </c>
      <c r="BA84" s="8" t="s">
        <v>288</v>
      </c>
      <c r="BC84" s="27">
        <f>AW84+AX84</f>
        <v>0</v>
      </c>
      <c r="BD84" s="27">
        <f>H84/(100-BE84)*100</f>
        <v>0</v>
      </c>
      <c r="BE84" s="27">
        <v>0</v>
      </c>
      <c r="BF84" s="27">
        <f>M84</f>
        <v>9.7999999999999997E-4</v>
      </c>
      <c r="BH84" s="27">
        <f>G84*AO84</f>
        <v>0</v>
      </c>
      <c r="BI84" s="27">
        <f>G84*AP84</f>
        <v>0</v>
      </c>
      <c r="BJ84" s="27">
        <f>G84*H84</f>
        <v>0</v>
      </c>
      <c r="BK84" s="27"/>
      <c r="BL84" s="27">
        <v>712</v>
      </c>
    </row>
    <row r="85" spans="1:64" ht="15" customHeight="1" x14ac:dyDescent="0.25">
      <c r="A85" s="7"/>
      <c r="D85" s="22" t="s">
        <v>226</v>
      </c>
      <c r="E85" s="22" t="s">
        <v>266</v>
      </c>
      <c r="G85" s="6">
        <v>1.6</v>
      </c>
      <c r="N85" s="25"/>
    </row>
    <row r="86" spans="1:64" ht="15" customHeight="1" x14ac:dyDescent="0.25">
      <c r="A86" s="7"/>
      <c r="D86" s="22" t="s">
        <v>409</v>
      </c>
      <c r="E86" s="22" t="s">
        <v>266</v>
      </c>
      <c r="G86" s="6">
        <v>1.2000000000000002</v>
      </c>
      <c r="N86" s="25"/>
    </row>
    <row r="87" spans="1:64" ht="15" customHeight="1" x14ac:dyDescent="0.25">
      <c r="A87" s="1" t="s">
        <v>336</v>
      </c>
      <c r="B87" s="36" t="s">
        <v>266</v>
      </c>
      <c r="C87" s="36" t="s">
        <v>169</v>
      </c>
      <c r="D87" s="55" t="s">
        <v>311</v>
      </c>
      <c r="E87" s="55"/>
      <c r="F87" s="36" t="s">
        <v>368</v>
      </c>
      <c r="G87" s="27">
        <v>3.22</v>
      </c>
      <c r="H87" s="27"/>
      <c r="I87" s="27">
        <f>G87*AO87</f>
        <v>0</v>
      </c>
      <c r="J87" s="27">
        <f>G87*AP87</f>
        <v>0</v>
      </c>
      <c r="K87" s="27">
        <f>G87*H87</f>
        <v>0</v>
      </c>
      <c r="L87" s="27">
        <v>2E-3</v>
      </c>
      <c r="M87" s="27">
        <f>G87*L87</f>
        <v>6.4400000000000004E-3</v>
      </c>
      <c r="N87" s="37" t="s">
        <v>266</v>
      </c>
      <c r="Z87" s="27">
        <f>IF(AQ87="5",BJ87,0)</f>
        <v>0</v>
      </c>
      <c r="AB87" s="27">
        <f>IF(AQ87="1",BH87,0)</f>
        <v>0</v>
      </c>
      <c r="AC87" s="27">
        <f>IF(AQ87="1",BI87,0)</f>
        <v>0</v>
      </c>
      <c r="AD87" s="27">
        <f>IF(AQ87="7",BH87,0)</f>
        <v>0</v>
      </c>
      <c r="AE87" s="27">
        <f>IF(AQ87="7",BI87,0)</f>
        <v>0</v>
      </c>
      <c r="AF87" s="27">
        <f>IF(AQ87="2",BH87,0)</f>
        <v>0</v>
      </c>
      <c r="AG87" s="27">
        <f>IF(AQ87="2",BI87,0)</f>
        <v>0</v>
      </c>
      <c r="AH87" s="27">
        <f>IF(AQ87="0",BJ87,0)</f>
        <v>0</v>
      </c>
      <c r="AI87" s="8" t="s">
        <v>266</v>
      </c>
      <c r="AJ87" s="27">
        <f>IF(AN87=0,K87,0)</f>
        <v>0</v>
      </c>
      <c r="AK87" s="27">
        <f>IF(AN87=15,K87,0)</f>
        <v>0</v>
      </c>
      <c r="AL87" s="27">
        <f>IF(AN87=21,K87,0)</f>
        <v>0</v>
      </c>
      <c r="AN87" s="27">
        <v>21</v>
      </c>
      <c r="AO87" s="27">
        <f>H87*1</f>
        <v>0</v>
      </c>
      <c r="AP87" s="27">
        <f>H87*(1-1)</f>
        <v>0</v>
      </c>
      <c r="AQ87" s="15" t="s">
        <v>376</v>
      </c>
      <c r="AV87" s="27">
        <f>AW87+AX87</f>
        <v>0</v>
      </c>
      <c r="AW87" s="27">
        <f>G87*AO87</f>
        <v>0</v>
      </c>
      <c r="AX87" s="27">
        <f>G87*AP87</f>
        <v>0</v>
      </c>
      <c r="AY87" s="15" t="s">
        <v>165</v>
      </c>
      <c r="AZ87" s="15" t="s">
        <v>310</v>
      </c>
      <c r="BA87" s="8" t="s">
        <v>288</v>
      </c>
      <c r="BC87" s="27">
        <f>AW87+AX87</f>
        <v>0</v>
      </c>
      <c r="BD87" s="27">
        <f>H87/(100-BE87)*100</f>
        <v>0</v>
      </c>
      <c r="BE87" s="27">
        <v>0</v>
      </c>
      <c r="BF87" s="27">
        <f>M87</f>
        <v>6.4400000000000004E-3</v>
      </c>
      <c r="BH87" s="27">
        <f>G87*AO87</f>
        <v>0</v>
      </c>
      <c r="BI87" s="27">
        <f>G87*AP87</f>
        <v>0</v>
      </c>
      <c r="BJ87" s="27">
        <f>G87*H87</f>
        <v>0</v>
      </c>
      <c r="BK87" s="27"/>
      <c r="BL87" s="27">
        <v>712</v>
      </c>
    </row>
    <row r="88" spans="1:64" ht="15" customHeight="1" x14ac:dyDescent="0.25">
      <c r="A88" s="7"/>
      <c r="D88" s="22" t="s">
        <v>317</v>
      </c>
      <c r="E88" s="22" t="s">
        <v>266</v>
      </c>
      <c r="G88" s="6">
        <v>3.22</v>
      </c>
      <c r="N88" s="25"/>
    </row>
    <row r="89" spans="1:64" ht="15" customHeight="1" x14ac:dyDescent="0.25">
      <c r="A89" s="1" t="s">
        <v>221</v>
      </c>
      <c r="B89" s="36" t="s">
        <v>266</v>
      </c>
      <c r="C89" s="36" t="s">
        <v>177</v>
      </c>
      <c r="D89" s="55" t="s">
        <v>326</v>
      </c>
      <c r="E89" s="55"/>
      <c r="F89" s="36" t="s">
        <v>368</v>
      </c>
      <c r="G89" s="27">
        <v>4.4000000000000004</v>
      </c>
      <c r="H89" s="27"/>
      <c r="I89" s="27">
        <f>G89*AO89</f>
        <v>0</v>
      </c>
      <c r="J89" s="27">
        <f>G89*AP89</f>
        <v>0</v>
      </c>
      <c r="K89" s="27">
        <f>G89*H89</f>
        <v>0</v>
      </c>
      <c r="L89" s="27">
        <v>3.5E-4</v>
      </c>
      <c r="M89" s="27">
        <f>G89*L89</f>
        <v>1.5400000000000001E-3</v>
      </c>
      <c r="N89" s="37" t="s">
        <v>261</v>
      </c>
      <c r="Z89" s="27">
        <f>IF(AQ89="5",BJ89,0)</f>
        <v>0</v>
      </c>
      <c r="AB89" s="27">
        <f>IF(AQ89="1",BH89,0)</f>
        <v>0</v>
      </c>
      <c r="AC89" s="27">
        <f>IF(AQ89="1",BI89,0)</f>
        <v>0</v>
      </c>
      <c r="AD89" s="27">
        <f>IF(AQ89="7",BH89,0)</f>
        <v>0</v>
      </c>
      <c r="AE89" s="27">
        <f>IF(AQ89="7",BI89,0)</f>
        <v>0</v>
      </c>
      <c r="AF89" s="27">
        <f>IF(AQ89="2",BH89,0)</f>
        <v>0</v>
      </c>
      <c r="AG89" s="27">
        <f>IF(AQ89="2",BI89,0)</f>
        <v>0</v>
      </c>
      <c r="AH89" s="27">
        <f>IF(AQ89="0",BJ89,0)</f>
        <v>0</v>
      </c>
      <c r="AI89" s="8" t="s">
        <v>266</v>
      </c>
      <c r="AJ89" s="27">
        <f>IF(AN89=0,K89,0)</f>
        <v>0</v>
      </c>
      <c r="AK89" s="27">
        <f>IF(AN89=15,K89,0)</f>
        <v>0</v>
      </c>
      <c r="AL89" s="27">
        <f>IF(AN89=21,K89,0)</f>
        <v>0</v>
      </c>
      <c r="AN89" s="27">
        <v>21</v>
      </c>
      <c r="AO89" s="27">
        <f>H89*0.120241935483871</f>
        <v>0</v>
      </c>
      <c r="AP89" s="27">
        <f>H89*(1-0.120241935483871)</f>
        <v>0</v>
      </c>
      <c r="AQ89" s="15" t="s">
        <v>376</v>
      </c>
      <c r="AV89" s="27">
        <f>AW89+AX89</f>
        <v>0</v>
      </c>
      <c r="AW89" s="27">
        <f>G89*AO89</f>
        <v>0</v>
      </c>
      <c r="AX89" s="27">
        <f>G89*AP89</f>
        <v>0</v>
      </c>
      <c r="AY89" s="15" t="s">
        <v>165</v>
      </c>
      <c r="AZ89" s="15" t="s">
        <v>310</v>
      </c>
      <c r="BA89" s="8" t="s">
        <v>288</v>
      </c>
      <c r="BC89" s="27">
        <f>AW89+AX89</f>
        <v>0</v>
      </c>
      <c r="BD89" s="27">
        <f>H89/(100-BE89)*100</f>
        <v>0</v>
      </c>
      <c r="BE89" s="27">
        <v>0</v>
      </c>
      <c r="BF89" s="27">
        <f>M89</f>
        <v>1.5400000000000001E-3</v>
      </c>
      <c r="BH89" s="27">
        <f>G89*AO89</f>
        <v>0</v>
      </c>
      <c r="BI89" s="27">
        <f>G89*AP89</f>
        <v>0</v>
      </c>
      <c r="BJ89" s="27">
        <f>G89*H89</f>
        <v>0</v>
      </c>
      <c r="BK89" s="27"/>
      <c r="BL89" s="27">
        <v>712</v>
      </c>
    </row>
    <row r="90" spans="1:64" ht="15" customHeight="1" x14ac:dyDescent="0.25">
      <c r="A90" s="7"/>
      <c r="D90" s="22" t="s">
        <v>7</v>
      </c>
      <c r="E90" s="22" t="s">
        <v>266</v>
      </c>
      <c r="G90" s="6">
        <v>3.2</v>
      </c>
      <c r="N90" s="25"/>
    </row>
    <row r="91" spans="1:64" ht="15" customHeight="1" x14ac:dyDescent="0.25">
      <c r="A91" s="7"/>
      <c r="D91" s="22" t="s">
        <v>409</v>
      </c>
      <c r="E91" s="22" t="s">
        <v>266</v>
      </c>
      <c r="G91" s="6">
        <v>1.2000000000000002</v>
      </c>
      <c r="N91" s="25"/>
    </row>
    <row r="92" spans="1:64" ht="15" customHeight="1" x14ac:dyDescent="0.25">
      <c r="A92" s="1" t="s">
        <v>365</v>
      </c>
      <c r="B92" s="36" t="s">
        <v>266</v>
      </c>
      <c r="C92" s="36" t="s">
        <v>173</v>
      </c>
      <c r="D92" s="55" t="s">
        <v>192</v>
      </c>
      <c r="E92" s="55"/>
      <c r="F92" s="36" t="s">
        <v>368</v>
      </c>
      <c r="G92" s="27">
        <v>5.0599999999999996</v>
      </c>
      <c r="H92" s="27"/>
      <c r="I92" s="27">
        <f>G92*AO92</f>
        <v>0</v>
      </c>
      <c r="J92" s="27">
        <f>G92*AP92</f>
        <v>0</v>
      </c>
      <c r="K92" s="27">
        <f>G92*H92</f>
        <v>0</v>
      </c>
      <c r="L92" s="27">
        <v>5.4999999999999997E-3</v>
      </c>
      <c r="M92" s="27">
        <f>G92*L92</f>
        <v>2.7829999999999997E-2</v>
      </c>
      <c r="N92" s="37" t="s">
        <v>261</v>
      </c>
      <c r="Z92" s="27">
        <f>IF(AQ92="5",BJ92,0)</f>
        <v>0</v>
      </c>
      <c r="AB92" s="27">
        <f>IF(AQ92="1",BH92,0)</f>
        <v>0</v>
      </c>
      <c r="AC92" s="27">
        <f>IF(AQ92="1",BI92,0)</f>
        <v>0</v>
      </c>
      <c r="AD92" s="27">
        <f>IF(AQ92="7",BH92,0)</f>
        <v>0</v>
      </c>
      <c r="AE92" s="27">
        <f>IF(AQ92="7",BI92,0)</f>
        <v>0</v>
      </c>
      <c r="AF92" s="27">
        <f>IF(AQ92="2",BH92,0)</f>
        <v>0</v>
      </c>
      <c r="AG92" s="27">
        <f>IF(AQ92="2",BI92,0)</f>
        <v>0</v>
      </c>
      <c r="AH92" s="27">
        <f>IF(AQ92="0",BJ92,0)</f>
        <v>0</v>
      </c>
      <c r="AI92" s="8" t="s">
        <v>266</v>
      </c>
      <c r="AJ92" s="27">
        <f>IF(AN92=0,K92,0)</f>
        <v>0</v>
      </c>
      <c r="AK92" s="27">
        <f>IF(AN92=15,K92,0)</f>
        <v>0</v>
      </c>
      <c r="AL92" s="27">
        <f>IF(AN92=21,K92,0)</f>
        <v>0</v>
      </c>
      <c r="AN92" s="27">
        <v>21</v>
      </c>
      <c r="AO92" s="27">
        <f>H92*1</f>
        <v>0</v>
      </c>
      <c r="AP92" s="27">
        <f>H92*(1-1)</f>
        <v>0</v>
      </c>
      <c r="AQ92" s="15" t="s">
        <v>376</v>
      </c>
      <c r="AV92" s="27">
        <f>AW92+AX92</f>
        <v>0</v>
      </c>
      <c r="AW92" s="27">
        <f>G92*AO92</f>
        <v>0</v>
      </c>
      <c r="AX92" s="27">
        <f>G92*AP92</f>
        <v>0</v>
      </c>
      <c r="AY92" s="15" t="s">
        <v>165</v>
      </c>
      <c r="AZ92" s="15" t="s">
        <v>310</v>
      </c>
      <c r="BA92" s="8" t="s">
        <v>288</v>
      </c>
      <c r="BC92" s="27">
        <f>AW92+AX92</f>
        <v>0</v>
      </c>
      <c r="BD92" s="27">
        <f>H92/(100-BE92)*100</f>
        <v>0</v>
      </c>
      <c r="BE92" s="27">
        <v>0</v>
      </c>
      <c r="BF92" s="27">
        <f>M92</f>
        <v>2.7829999999999997E-2</v>
      </c>
      <c r="BH92" s="27">
        <f>G92*AO92</f>
        <v>0</v>
      </c>
      <c r="BI92" s="27">
        <f>G92*AP92</f>
        <v>0</v>
      </c>
      <c r="BJ92" s="27">
        <f>G92*H92</f>
        <v>0</v>
      </c>
      <c r="BK92" s="27"/>
      <c r="BL92" s="27">
        <v>712</v>
      </c>
    </row>
    <row r="93" spans="1:64" ht="15" customHeight="1" x14ac:dyDescent="0.25">
      <c r="A93" s="7"/>
      <c r="D93" s="22" t="s">
        <v>287</v>
      </c>
      <c r="E93" s="22" t="s">
        <v>266</v>
      </c>
      <c r="G93" s="6">
        <v>5.0600000000000005</v>
      </c>
      <c r="N93" s="25"/>
    </row>
    <row r="94" spans="1:64" ht="15" customHeight="1" x14ac:dyDescent="0.25">
      <c r="A94" s="1" t="s">
        <v>228</v>
      </c>
      <c r="B94" s="36" t="s">
        <v>266</v>
      </c>
      <c r="C94" s="36" t="s">
        <v>253</v>
      </c>
      <c r="D94" s="55" t="s">
        <v>262</v>
      </c>
      <c r="E94" s="55"/>
      <c r="F94" s="36" t="s">
        <v>316</v>
      </c>
      <c r="G94" s="27">
        <v>4</v>
      </c>
      <c r="H94" s="27"/>
      <c r="I94" s="27">
        <f>G94*AO94</f>
        <v>0</v>
      </c>
      <c r="J94" s="27">
        <f>G94*AP94</f>
        <v>0</v>
      </c>
      <c r="K94" s="27">
        <f>G94*H94</f>
        <v>0</v>
      </c>
      <c r="L94" s="27">
        <v>0</v>
      </c>
      <c r="M94" s="27">
        <f>G94*L94</f>
        <v>0</v>
      </c>
      <c r="N94" s="37" t="s">
        <v>266</v>
      </c>
      <c r="Z94" s="27">
        <f>IF(AQ94="5",BJ94,0)</f>
        <v>0</v>
      </c>
      <c r="AB94" s="27">
        <f>IF(AQ94="1",BH94,0)</f>
        <v>0</v>
      </c>
      <c r="AC94" s="27">
        <f>IF(AQ94="1",BI94,0)</f>
        <v>0</v>
      </c>
      <c r="AD94" s="27">
        <f>IF(AQ94="7",BH94,0)</f>
        <v>0</v>
      </c>
      <c r="AE94" s="27">
        <f>IF(AQ94="7",BI94,0)</f>
        <v>0</v>
      </c>
      <c r="AF94" s="27">
        <f>IF(AQ94="2",BH94,0)</f>
        <v>0</v>
      </c>
      <c r="AG94" s="27">
        <f>IF(AQ94="2",BI94,0)</f>
        <v>0</v>
      </c>
      <c r="AH94" s="27">
        <f>IF(AQ94="0",BJ94,0)</f>
        <v>0</v>
      </c>
      <c r="AI94" s="8" t="s">
        <v>266</v>
      </c>
      <c r="AJ94" s="27">
        <f>IF(AN94=0,K94,0)</f>
        <v>0</v>
      </c>
      <c r="AK94" s="27">
        <f>IF(AN94=15,K94,0)</f>
        <v>0</v>
      </c>
      <c r="AL94" s="27">
        <f>IF(AN94=21,K94,0)</f>
        <v>0</v>
      </c>
      <c r="AN94" s="27">
        <v>21</v>
      </c>
      <c r="AO94" s="27">
        <f>H94*0</f>
        <v>0</v>
      </c>
      <c r="AP94" s="27">
        <f>H94*(1-0)</f>
        <v>0</v>
      </c>
      <c r="AQ94" s="15" t="s">
        <v>376</v>
      </c>
      <c r="AV94" s="27">
        <f>AW94+AX94</f>
        <v>0</v>
      </c>
      <c r="AW94" s="27">
        <f>G94*AO94</f>
        <v>0</v>
      </c>
      <c r="AX94" s="27">
        <f>G94*AP94</f>
        <v>0</v>
      </c>
      <c r="AY94" s="15" t="s">
        <v>165</v>
      </c>
      <c r="AZ94" s="15" t="s">
        <v>310</v>
      </c>
      <c r="BA94" s="8" t="s">
        <v>288</v>
      </c>
      <c r="BC94" s="27">
        <f>AW94+AX94</f>
        <v>0</v>
      </c>
      <c r="BD94" s="27">
        <f>H94/(100-BE94)*100</f>
        <v>0</v>
      </c>
      <c r="BE94" s="27">
        <v>0</v>
      </c>
      <c r="BF94" s="27">
        <f>M94</f>
        <v>0</v>
      </c>
      <c r="BH94" s="27">
        <f>G94*AO94</f>
        <v>0</v>
      </c>
      <c r="BI94" s="27">
        <f>G94*AP94</f>
        <v>0</v>
      </c>
      <c r="BJ94" s="27">
        <f>G94*H94</f>
        <v>0</v>
      </c>
      <c r="BK94" s="27"/>
      <c r="BL94" s="27">
        <v>712</v>
      </c>
    </row>
    <row r="95" spans="1:64" ht="15" customHeight="1" x14ac:dyDescent="0.25">
      <c r="A95" s="7"/>
      <c r="D95" s="22" t="s">
        <v>47</v>
      </c>
      <c r="E95" s="22" t="s">
        <v>266</v>
      </c>
      <c r="G95" s="6">
        <v>4</v>
      </c>
      <c r="N95" s="25"/>
    </row>
    <row r="96" spans="1:64" ht="15" customHeight="1" x14ac:dyDescent="0.25">
      <c r="A96" s="1" t="s">
        <v>244</v>
      </c>
      <c r="B96" s="36" t="s">
        <v>266</v>
      </c>
      <c r="C96" s="36" t="s">
        <v>23</v>
      </c>
      <c r="D96" s="55" t="s">
        <v>375</v>
      </c>
      <c r="E96" s="55"/>
      <c r="F96" s="36" t="s">
        <v>316</v>
      </c>
      <c r="G96" s="27">
        <v>4.5999999999999996</v>
      </c>
      <c r="H96" s="27"/>
      <c r="I96" s="27">
        <f>G96*AO96</f>
        <v>0</v>
      </c>
      <c r="J96" s="27">
        <f>G96*AP96</f>
        <v>0</v>
      </c>
      <c r="K96" s="27">
        <f>G96*H96</f>
        <v>0</v>
      </c>
      <c r="L96" s="27">
        <v>0</v>
      </c>
      <c r="M96" s="27">
        <f>G96*L96</f>
        <v>0</v>
      </c>
      <c r="N96" s="37" t="s">
        <v>261</v>
      </c>
      <c r="Z96" s="27">
        <f>IF(AQ96="5",BJ96,0)</f>
        <v>0</v>
      </c>
      <c r="AB96" s="27">
        <f>IF(AQ96="1",BH96,0)</f>
        <v>0</v>
      </c>
      <c r="AC96" s="27">
        <f>IF(AQ96="1",BI96,0)</f>
        <v>0</v>
      </c>
      <c r="AD96" s="27">
        <f>IF(AQ96="7",BH96,0)</f>
        <v>0</v>
      </c>
      <c r="AE96" s="27">
        <f>IF(AQ96="7",BI96,0)</f>
        <v>0</v>
      </c>
      <c r="AF96" s="27">
        <f>IF(AQ96="2",BH96,0)</f>
        <v>0</v>
      </c>
      <c r="AG96" s="27">
        <f>IF(AQ96="2",BI96,0)</f>
        <v>0</v>
      </c>
      <c r="AH96" s="27">
        <f>IF(AQ96="0",BJ96,0)</f>
        <v>0</v>
      </c>
      <c r="AI96" s="8" t="s">
        <v>266</v>
      </c>
      <c r="AJ96" s="27">
        <f>IF(AN96=0,K96,0)</f>
        <v>0</v>
      </c>
      <c r="AK96" s="27">
        <f>IF(AN96=15,K96,0)</f>
        <v>0</v>
      </c>
      <c r="AL96" s="27">
        <f>IF(AN96=21,K96,0)</f>
        <v>0</v>
      </c>
      <c r="AN96" s="27">
        <v>21</v>
      </c>
      <c r="AO96" s="27">
        <f>H96*1</f>
        <v>0</v>
      </c>
      <c r="AP96" s="27">
        <f>H96*(1-1)</f>
        <v>0</v>
      </c>
      <c r="AQ96" s="15" t="s">
        <v>376</v>
      </c>
      <c r="AV96" s="27">
        <f>AW96+AX96</f>
        <v>0</v>
      </c>
      <c r="AW96" s="27">
        <f>G96*AO96</f>
        <v>0</v>
      </c>
      <c r="AX96" s="27">
        <f>G96*AP96</f>
        <v>0</v>
      </c>
      <c r="AY96" s="15" t="s">
        <v>165</v>
      </c>
      <c r="AZ96" s="15" t="s">
        <v>310</v>
      </c>
      <c r="BA96" s="8" t="s">
        <v>288</v>
      </c>
      <c r="BC96" s="27">
        <f>AW96+AX96</f>
        <v>0</v>
      </c>
      <c r="BD96" s="27">
        <f>H96/(100-BE96)*100</f>
        <v>0</v>
      </c>
      <c r="BE96" s="27">
        <v>0</v>
      </c>
      <c r="BF96" s="27">
        <f>M96</f>
        <v>0</v>
      </c>
      <c r="BH96" s="27">
        <f>G96*AO96</f>
        <v>0</v>
      </c>
      <c r="BI96" s="27">
        <f>G96*AP96</f>
        <v>0</v>
      </c>
      <c r="BJ96" s="27">
        <f>G96*H96</f>
        <v>0</v>
      </c>
      <c r="BK96" s="27"/>
      <c r="BL96" s="27">
        <v>712</v>
      </c>
    </row>
    <row r="97" spans="1:64" ht="15" customHeight="1" x14ac:dyDescent="0.25">
      <c r="A97" s="7"/>
      <c r="D97" s="22" t="s">
        <v>59</v>
      </c>
      <c r="E97" s="22" t="s">
        <v>266</v>
      </c>
      <c r="G97" s="6">
        <v>4.6000000000000005</v>
      </c>
      <c r="N97" s="25"/>
    </row>
    <row r="98" spans="1:64" ht="15" customHeight="1" x14ac:dyDescent="0.25">
      <c r="A98" s="1" t="s">
        <v>138</v>
      </c>
      <c r="B98" s="36" t="s">
        <v>266</v>
      </c>
      <c r="C98" s="36" t="s">
        <v>91</v>
      </c>
      <c r="D98" s="55" t="s">
        <v>413</v>
      </c>
      <c r="E98" s="55"/>
      <c r="F98" s="36" t="s">
        <v>368</v>
      </c>
      <c r="G98" s="27">
        <v>1.2</v>
      </c>
      <c r="H98" s="27"/>
      <c r="I98" s="27">
        <f>G98*AO98</f>
        <v>0</v>
      </c>
      <c r="J98" s="27">
        <f>G98*AP98</f>
        <v>0</v>
      </c>
      <c r="K98" s="27">
        <f>G98*H98</f>
        <v>0</v>
      </c>
      <c r="L98" s="27">
        <v>0</v>
      </c>
      <c r="M98" s="27">
        <f>G98*L98</f>
        <v>0</v>
      </c>
      <c r="N98" s="37" t="s">
        <v>261</v>
      </c>
      <c r="Z98" s="27">
        <f>IF(AQ98="5",BJ98,0)</f>
        <v>0</v>
      </c>
      <c r="AB98" s="27">
        <f>IF(AQ98="1",BH98,0)</f>
        <v>0</v>
      </c>
      <c r="AC98" s="27">
        <f>IF(AQ98="1",BI98,0)</f>
        <v>0</v>
      </c>
      <c r="AD98" s="27">
        <f>IF(AQ98="7",BH98,0)</f>
        <v>0</v>
      </c>
      <c r="AE98" s="27">
        <f>IF(AQ98="7",BI98,0)</f>
        <v>0</v>
      </c>
      <c r="AF98" s="27">
        <f>IF(AQ98="2",BH98,0)</f>
        <v>0</v>
      </c>
      <c r="AG98" s="27">
        <f>IF(AQ98="2",BI98,0)</f>
        <v>0</v>
      </c>
      <c r="AH98" s="27">
        <f>IF(AQ98="0",BJ98,0)</f>
        <v>0</v>
      </c>
      <c r="AI98" s="8" t="s">
        <v>266</v>
      </c>
      <c r="AJ98" s="27">
        <f>IF(AN98=0,K98,0)</f>
        <v>0</v>
      </c>
      <c r="AK98" s="27">
        <f>IF(AN98=15,K98,0)</f>
        <v>0</v>
      </c>
      <c r="AL98" s="27">
        <f>IF(AN98=21,K98,0)</f>
        <v>0</v>
      </c>
      <c r="AN98" s="27">
        <v>21</v>
      </c>
      <c r="AO98" s="27">
        <f>H98*0</f>
        <v>0</v>
      </c>
      <c r="AP98" s="27">
        <f>H98*(1-0)</f>
        <v>0</v>
      </c>
      <c r="AQ98" s="15" t="s">
        <v>376</v>
      </c>
      <c r="AV98" s="27">
        <f>AW98+AX98</f>
        <v>0</v>
      </c>
      <c r="AW98" s="27">
        <f>G98*AO98</f>
        <v>0</v>
      </c>
      <c r="AX98" s="27">
        <f>G98*AP98</f>
        <v>0</v>
      </c>
      <c r="AY98" s="15" t="s">
        <v>165</v>
      </c>
      <c r="AZ98" s="15" t="s">
        <v>310</v>
      </c>
      <c r="BA98" s="8" t="s">
        <v>288</v>
      </c>
      <c r="BC98" s="27">
        <f>AW98+AX98</f>
        <v>0</v>
      </c>
      <c r="BD98" s="27">
        <f>H98/(100-BE98)*100</f>
        <v>0</v>
      </c>
      <c r="BE98" s="27">
        <v>0</v>
      </c>
      <c r="BF98" s="27">
        <f>M98</f>
        <v>0</v>
      </c>
      <c r="BH98" s="27">
        <f>G98*AO98</f>
        <v>0</v>
      </c>
      <c r="BI98" s="27">
        <f>G98*AP98</f>
        <v>0</v>
      </c>
      <c r="BJ98" s="27">
        <f>G98*H98</f>
        <v>0</v>
      </c>
      <c r="BK98" s="27"/>
      <c r="BL98" s="27">
        <v>712</v>
      </c>
    </row>
    <row r="99" spans="1:64" ht="15" customHeight="1" x14ac:dyDescent="0.25">
      <c r="A99" s="7"/>
      <c r="D99" s="22" t="s">
        <v>409</v>
      </c>
      <c r="E99" s="22" t="s">
        <v>266</v>
      </c>
      <c r="G99" s="6">
        <v>1.2000000000000002</v>
      </c>
      <c r="N99" s="25"/>
    </row>
    <row r="100" spans="1:64" ht="15" customHeight="1" x14ac:dyDescent="0.25">
      <c r="A100" s="1" t="s">
        <v>369</v>
      </c>
      <c r="B100" s="36" t="s">
        <v>266</v>
      </c>
      <c r="C100" s="36" t="s">
        <v>355</v>
      </c>
      <c r="D100" s="55" t="s">
        <v>196</v>
      </c>
      <c r="E100" s="55"/>
      <c r="F100" s="36" t="s">
        <v>349</v>
      </c>
      <c r="G100" s="27">
        <v>0.69</v>
      </c>
      <c r="H100" s="27"/>
      <c r="I100" s="27">
        <f>G100*AO100</f>
        <v>0</v>
      </c>
      <c r="J100" s="27">
        <f>G100*AP100</f>
        <v>0</v>
      </c>
      <c r="K100" s="27">
        <f>G100*H100</f>
        <v>0</v>
      </c>
      <c r="L100" s="27">
        <v>1E-3</v>
      </c>
      <c r="M100" s="27">
        <f>G100*L100</f>
        <v>6.8999999999999997E-4</v>
      </c>
      <c r="N100" s="37" t="s">
        <v>261</v>
      </c>
      <c r="Z100" s="27">
        <f>IF(AQ100="5",BJ100,0)</f>
        <v>0</v>
      </c>
      <c r="AB100" s="27">
        <f>IF(AQ100="1",BH100,0)</f>
        <v>0</v>
      </c>
      <c r="AC100" s="27">
        <f>IF(AQ100="1",BI100,0)</f>
        <v>0</v>
      </c>
      <c r="AD100" s="27">
        <f>IF(AQ100="7",BH100,0)</f>
        <v>0</v>
      </c>
      <c r="AE100" s="27">
        <f>IF(AQ100="7",BI100,0)</f>
        <v>0</v>
      </c>
      <c r="AF100" s="27">
        <f>IF(AQ100="2",BH100,0)</f>
        <v>0</v>
      </c>
      <c r="AG100" s="27">
        <f>IF(AQ100="2",BI100,0)</f>
        <v>0</v>
      </c>
      <c r="AH100" s="27">
        <f>IF(AQ100="0",BJ100,0)</f>
        <v>0</v>
      </c>
      <c r="AI100" s="8" t="s">
        <v>266</v>
      </c>
      <c r="AJ100" s="27">
        <f>IF(AN100=0,K100,0)</f>
        <v>0</v>
      </c>
      <c r="AK100" s="27">
        <f>IF(AN100=15,K100,0)</f>
        <v>0</v>
      </c>
      <c r="AL100" s="27">
        <f>IF(AN100=21,K100,0)</f>
        <v>0</v>
      </c>
      <c r="AN100" s="27">
        <v>21</v>
      </c>
      <c r="AO100" s="27">
        <f>H100*1</f>
        <v>0</v>
      </c>
      <c r="AP100" s="27">
        <f>H100*(1-1)</f>
        <v>0</v>
      </c>
      <c r="AQ100" s="15" t="s">
        <v>376</v>
      </c>
      <c r="AV100" s="27">
        <f>AW100+AX100</f>
        <v>0</v>
      </c>
      <c r="AW100" s="27">
        <f>G100*AO100</f>
        <v>0</v>
      </c>
      <c r="AX100" s="27">
        <f>G100*AP100</f>
        <v>0</v>
      </c>
      <c r="AY100" s="15" t="s">
        <v>165</v>
      </c>
      <c r="AZ100" s="15" t="s">
        <v>310</v>
      </c>
      <c r="BA100" s="8" t="s">
        <v>288</v>
      </c>
      <c r="BC100" s="27">
        <f>AW100+AX100</f>
        <v>0</v>
      </c>
      <c r="BD100" s="27">
        <f>H100/(100-BE100)*100</f>
        <v>0</v>
      </c>
      <c r="BE100" s="27">
        <v>0</v>
      </c>
      <c r="BF100" s="27">
        <f>M100</f>
        <v>6.8999999999999997E-4</v>
      </c>
      <c r="BH100" s="27">
        <f>G100*AO100</f>
        <v>0</v>
      </c>
      <c r="BI100" s="27">
        <f>G100*AP100</f>
        <v>0</v>
      </c>
      <c r="BJ100" s="27">
        <f>G100*H100</f>
        <v>0</v>
      </c>
      <c r="BK100" s="27"/>
      <c r="BL100" s="27">
        <v>712</v>
      </c>
    </row>
    <row r="101" spans="1:64" ht="15" customHeight="1" x14ac:dyDescent="0.25">
      <c r="A101" s="7"/>
      <c r="D101" s="22" t="s">
        <v>255</v>
      </c>
      <c r="E101" s="22" t="s">
        <v>266</v>
      </c>
      <c r="G101" s="6">
        <v>0.69000000000000006</v>
      </c>
      <c r="N101" s="25"/>
    </row>
    <row r="102" spans="1:64" ht="15" customHeight="1" x14ac:dyDescent="0.25">
      <c r="A102" s="1" t="s">
        <v>72</v>
      </c>
      <c r="B102" s="36" t="s">
        <v>266</v>
      </c>
      <c r="C102" s="36" t="s">
        <v>177</v>
      </c>
      <c r="D102" s="55" t="s">
        <v>326</v>
      </c>
      <c r="E102" s="55"/>
      <c r="F102" s="36" t="s">
        <v>368</v>
      </c>
      <c r="G102" s="27">
        <v>1.2</v>
      </c>
      <c r="H102" s="27"/>
      <c r="I102" s="27">
        <f>G102*AO102</f>
        <v>0</v>
      </c>
      <c r="J102" s="27">
        <f>G102*AP102</f>
        <v>0</v>
      </c>
      <c r="K102" s="27">
        <f>G102*H102</f>
        <v>0</v>
      </c>
      <c r="L102" s="27">
        <v>3.5E-4</v>
      </c>
      <c r="M102" s="27">
        <f>G102*L102</f>
        <v>4.1999999999999996E-4</v>
      </c>
      <c r="N102" s="37" t="s">
        <v>261</v>
      </c>
      <c r="Z102" s="27">
        <f>IF(AQ102="5",BJ102,0)</f>
        <v>0</v>
      </c>
      <c r="AB102" s="27">
        <f>IF(AQ102="1",BH102,0)</f>
        <v>0</v>
      </c>
      <c r="AC102" s="27">
        <f>IF(AQ102="1",BI102,0)</f>
        <v>0</v>
      </c>
      <c r="AD102" s="27">
        <f>IF(AQ102="7",BH102,0)</f>
        <v>0</v>
      </c>
      <c r="AE102" s="27">
        <f>IF(AQ102="7",BI102,0)</f>
        <v>0</v>
      </c>
      <c r="AF102" s="27">
        <f>IF(AQ102="2",BH102,0)</f>
        <v>0</v>
      </c>
      <c r="AG102" s="27">
        <f>IF(AQ102="2",BI102,0)</f>
        <v>0</v>
      </c>
      <c r="AH102" s="27">
        <f>IF(AQ102="0",BJ102,0)</f>
        <v>0</v>
      </c>
      <c r="AI102" s="8" t="s">
        <v>266</v>
      </c>
      <c r="AJ102" s="27">
        <f>IF(AN102=0,K102,0)</f>
        <v>0</v>
      </c>
      <c r="AK102" s="27">
        <f>IF(AN102=15,K102,0)</f>
        <v>0</v>
      </c>
      <c r="AL102" s="27">
        <f>IF(AN102=21,K102,0)</f>
        <v>0</v>
      </c>
      <c r="AN102" s="27">
        <v>21</v>
      </c>
      <c r="AO102" s="27">
        <f>H102*0.120241935483871</f>
        <v>0</v>
      </c>
      <c r="AP102" s="27">
        <f>H102*(1-0.120241935483871)</f>
        <v>0</v>
      </c>
      <c r="AQ102" s="15" t="s">
        <v>376</v>
      </c>
      <c r="AV102" s="27">
        <f>AW102+AX102</f>
        <v>0</v>
      </c>
      <c r="AW102" s="27">
        <f>G102*AO102</f>
        <v>0</v>
      </c>
      <c r="AX102" s="27">
        <f>G102*AP102</f>
        <v>0</v>
      </c>
      <c r="AY102" s="15" t="s">
        <v>165</v>
      </c>
      <c r="AZ102" s="15" t="s">
        <v>310</v>
      </c>
      <c r="BA102" s="8" t="s">
        <v>288</v>
      </c>
      <c r="BC102" s="27">
        <f>AW102+AX102</f>
        <v>0</v>
      </c>
      <c r="BD102" s="27">
        <f>H102/(100-BE102)*100</f>
        <v>0</v>
      </c>
      <c r="BE102" s="27">
        <v>0</v>
      </c>
      <c r="BF102" s="27">
        <f>M102</f>
        <v>4.1999999999999996E-4</v>
      </c>
      <c r="BH102" s="27">
        <f>G102*AO102</f>
        <v>0</v>
      </c>
      <c r="BI102" s="27">
        <f>G102*AP102</f>
        <v>0</v>
      </c>
      <c r="BJ102" s="27">
        <f>G102*H102</f>
        <v>0</v>
      </c>
      <c r="BK102" s="27"/>
      <c r="BL102" s="27">
        <v>712</v>
      </c>
    </row>
    <row r="103" spans="1:64" ht="15" customHeight="1" x14ac:dyDescent="0.25">
      <c r="A103" s="7"/>
      <c r="D103" s="22" t="s">
        <v>409</v>
      </c>
      <c r="E103" s="22" t="s">
        <v>266</v>
      </c>
      <c r="G103" s="6">
        <v>1.2000000000000002</v>
      </c>
      <c r="N103" s="25"/>
    </row>
    <row r="104" spans="1:64" ht="15" customHeight="1" x14ac:dyDescent="0.25">
      <c r="A104" s="1" t="s">
        <v>133</v>
      </c>
      <c r="B104" s="36" t="s">
        <v>266</v>
      </c>
      <c r="C104" s="36" t="s">
        <v>26</v>
      </c>
      <c r="D104" s="55" t="s">
        <v>71</v>
      </c>
      <c r="E104" s="55"/>
      <c r="F104" s="36" t="s">
        <v>368</v>
      </c>
      <c r="G104" s="27">
        <v>1.38</v>
      </c>
      <c r="H104" s="27"/>
      <c r="I104" s="27">
        <f>G104*AO104</f>
        <v>0</v>
      </c>
      <c r="J104" s="27">
        <f>G104*AP104</f>
        <v>0</v>
      </c>
      <c r="K104" s="27">
        <f>G104*H104</f>
        <v>0</v>
      </c>
      <c r="L104" s="27">
        <v>4.4999999999999997E-3</v>
      </c>
      <c r="M104" s="27">
        <f>G104*L104</f>
        <v>6.2099999999999994E-3</v>
      </c>
      <c r="N104" s="37" t="s">
        <v>261</v>
      </c>
      <c r="Z104" s="27">
        <f>IF(AQ104="5",BJ104,0)</f>
        <v>0</v>
      </c>
      <c r="AB104" s="27">
        <f>IF(AQ104="1",BH104,0)</f>
        <v>0</v>
      </c>
      <c r="AC104" s="27">
        <f>IF(AQ104="1",BI104,0)</f>
        <v>0</v>
      </c>
      <c r="AD104" s="27">
        <f>IF(AQ104="7",BH104,0)</f>
        <v>0</v>
      </c>
      <c r="AE104" s="27">
        <f>IF(AQ104="7",BI104,0)</f>
        <v>0</v>
      </c>
      <c r="AF104" s="27">
        <f>IF(AQ104="2",BH104,0)</f>
        <v>0</v>
      </c>
      <c r="AG104" s="27">
        <f>IF(AQ104="2",BI104,0)</f>
        <v>0</v>
      </c>
      <c r="AH104" s="27">
        <f>IF(AQ104="0",BJ104,0)</f>
        <v>0</v>
      </c>
      <c r="AI104" s="8" t="s">
        <v>266</v>
      </c>
      <c r="AJ104" s="27">
        <f>IF(AN104=0,K104,0)</f>
        <v>0</v>
      </c>
      <c r="AK104" s="27">
        <f>IF(AN104=15,K104,0)</f>
        <v>0</v>
      </c>
      <c r="AL104" s="27">
        <f>IF(AN104=21,K104,0)</f>
        <v>0</v>
      </c>
      <c r="AN104" s="27">
        <v>21</v>
      </c>
      <c r="AO104" s="27">
        <f>H104*1</f>
        <v>0</v>
      </c>
      <c r="AP104" s="27">
        <f>H104*(1-1)</f>
        <v>0</v>
      </c>
      <c r="AQ104" s="15" t="s">
        <v>376</v>
      </c>
      <c r="AV104" s="27">
        <f>AW104+AX104</f>
        <v>0</v>
      </c>
      <c r="AW104" s="27">
        <f>G104*AO104</f>
        <v>0</v>
      </c>
      <c r="AX104" s="27">
        <f>G104*AP104</f>
        <v>0</v>
      </c>
      <c r="AY104" s="15" t="s">
        <v>165</v>
      </c>
      <c r="AZ104" s="15" t="s">
        <v>310</v>
      </c>
      <c r="BA104" s="8" t="s">
        <v>288</v>
      </c>
      <c r="BC104" s="27">
        <f>AW104+AX104</f>
        <v>0</v>
      </c>
      <c r="BD104" s="27">
        <f>H104/(100-BE104)*100</f>
        <v>0</v>
      </c>
      <c r="BE104" s="27">
        <v>0</v>
      </c>
      <c r="BF104" s="27">
        <f>M104</f>
        <v>6.2099999999999994E-3</v>
      </c>
      <c r="BH104" s="27">
        <f>G104*AO104</f>
        <v>0</v>
      </c>
      <c r="BI104" s="27">
        <f>G104*AP104</f>
        <v>0</v>
      </c>
      <c r="BJ104" s="27">
        <f>G104*H104</f>
        <v>0</v>
      </c>
      <c r="BK104" s="27"/>
      <c r="BL104" s="27">
        <v>712</v>
      </c>
    </row>
    <row r="105" spans="1:64" ht="15" customHeight="1" x14ac:dyDescent="0.25">
      <c r="A105" s="7"/>
      <c r="D105" s="22" t="s">
        <v>80</v>
      </c>
      <c r="E105" s="22" t="s">
        <v>266</v>
      </c>
      <c r="G105" s="6">
        <v>1.3800000000000001</v>
      </c>
      <c r="N105" s="25"/>
    </row>
    <row r="106" spans="1:64" ht="15" customHeight="1" x14ac:dyDescent="0.25">
      <c r="A106" s="1" t="s">
        <v>164</v>
      </c>
      <c r="B106" s="36" t="s">
        <v>266</v>
      </c>
      <c r="C106" s="48" t="s">
        <v>177</v>
      </c>
      <c r="D106" s="55" t="s">
        <v>326</v>
      </c>
      <c r="E106" s="55"/>
      <c r="F106" s="36" t="s">
        <v>368</v>
      </c>
      <c r="G106" s="27">
        <v>1.2</v>
      </c>
      <c r="H106" s="27"/>
      <c r="I106" s="27">
        <f>G106*AO106</f>
        <v>0</v>
      </c>
      <c r="J106" s="27">
        <f>G106*AP106</f>
        <v>0</v>
      </c>
      <c r="K106" s="27">
        <f>G106*H106</f>
        <v>0</v>
      </c>
      <c r="L106" s="27">
        <v>3.5E-4</v>
      </c>
      <c r="M106" s="27">
        <f>G106*L106</f>
        <v>4.1999999999999996E-4</v>
      </c>
      <c r="N106" s="37" t="s">
        <v>261</v>
      </c>
      <c r="Z106" s="27">
        <f>IF(AQ106="5",BJ106,0)</f>
        <v>0</v>
      </c>
      <c r="AB106" s="27">
        <f>IF(AQ106="1",BH106,0)</f>
        <v>0</v>
      </c>
      <c r="AC106" s="27">
        <f>IF(AQ106="1",BI106,0)</f>
        <v>0</v>
      </c>
      <c r="AD106" s="27">
        <f>IF(AQ106="7",BH106,0)</f>
        <v>0</v>
      </c>
      <c r="AE106" s="27">
        <f>IF(AQ106="7",BI106,0)</f>
        <v>0</v>
      </c>
      <c r="AF106" s="27">
        <f>IF(AQ106="2",BH106,0)</f>
        <v>0</v>
      </c>
      <c r="AG106" s="27">
        <f>IF(AQ106="2",BI106,0)</f>
        <v>0</v>
      </c>
      <c r="AH106" s="27">
        <f>IF(AQ106="0",BJ106,0)</f>
        <v>0</v>
      </c>
      <c r="AI106" s="8" t="s">
        <v>266</v>
      </c>
      <c r="AJ106" s="27">
        <f>IF(AN106=0,K106,0)</f>
        <v>0</v>
      </c>
      <c r="AK106" s="27">
        <f>IF(AN106=15,K106,0)</f>
        <v>0</v>
      </c>
      <c r="AL106" s="27">
        <f>IF(AN106=21,K106,0)</f>
        <v>0</v>
      </c>
      <c r="AN106" s="27">
        <v>21</v>
      </c>
      <c r="AO106" s="27">
        <f>H106*0.120241935483871</f>
        <v>0</v>
      </c>
      <c r="AP106" s="27">
        <f>H106*(1-0.120241935483871)</f>
        <v>0</v>
      </c>
      <c r="AQ106" s="15" t="s">
        <v>376</v>
      </c>
      <c r="AV106" s="27">
        <f>AW106+AX106</f>
        <v>0</v>
      </c>
      <c r="AW106" s="27">
        <f>G106*AO106</f>
        <v>0</v>
      </c>
      <c r="AX106" s="27">
        <f>G106*AP106</f>
        <v>0</v>
      </c>
      <c r="AY106" s="15" t="s">
        <v>165</v>
      </c>
      <c r="AZ106" s="15" t="s">
        <v>310</v>
      </c>
      <c r="BA106" s="8" t="s">
        <v>288</v>
      </c>
      <c r="BC106" s="27">
        <f>AW106+AX106</f>
        <v>0</v>
      </c>
      <c r="BD106" s="27">
        <f>H106/(100-BE106)*100</f>
        <v>0</v>
      </c>
      <c r="BE106" s="27">
        <v>0</v>
      </c>
      <c r="BF106" s="27">
        <f>M106</f>
        <v>4.1999999999999996E-4</v>
      </c>
      <c r="BH106" s="27">
        <f>G106*AO106</f>
        <v>0</v>
      </c>
      <c r="BI106" s="27">
        <f>G106*AP106</f>
        <v>0</v>
      </c>
      <c r="BJ106" s="27">
        <f>G106*H106</f>
        <v>0</v>
      </c>
      <c r="BK106" s="27"/>
      <c r="BL106" s="27">
        <v>712</v>
      </c>
    </row>
    <row r="107" spans="1:64" ht="15" customHeight="1" x14ac:dyDescent="0.25">
      <c r="A107" s="7"/>
      <c r="D107" s="22" t="s">
        <v>409</v>
      </c>
      <c r="E107" s="22" t="s">
        <v>266</v>
      </c>
      <c r="G107" s="6">
        <v>1.2000000000000002</v>
      </c>
      <c r="N107" s="25"/>
    </row>
    <row r="108" spans="1:64" ht="15" customHeight="1" x14ac:dyDescent="0.25">
      <c r="A108" s="1" t="s">
        <v>137</v>
      </c>
      <c r="B108" s="36" t="s">
        <v>266</v>
      </c>
      <c r="C108" s="48" t="s">
        <v>214</v>
      </c>
      <c r="D108" s="55" t="s">
        <v>330</v>
      </c>
      <c r="E108" s="55"/>
      <c r="F108" s="36" t="s">
        <v>368</v>
      </c>
      <c r="G108" s="27">
        <v>1.38</v>
      </c>
      <c r="H108" s="27"/>
      <c r="I108" s="27">
        <f>G108*AO108</f>
        <v>0</v>
      </c>
      <c r="J108" s="27">
        <f>G108*AP108</f>
        <v>0</v>
      </c>
      <c r="K108" s="27">
        <f>G108*H108</f>
        <v>0</v>
      </c>
      <c r="L108" s="27">
        <v>4.5999999999999999E-3</v>
      </c>
      <c r="M108" s="27">
        <f>G108*L108</f>
        <v>6.3479999999999995E-3</v>
      </c>
      <c r="N108" s="37" t="s">
        <v>261</v>
      </c>
      <c r="Z108" s="27">
        <f>IF(AQ108="5",BJ108,0)</f>
        <v>0</v>
      </c>
      <c r="AB108" s="27">
        <f>IF(AQ108="1",BH108,0)</f>
        <v>0</v>
      </c>
      <c r="AC108" s="27">
        <f>IF(AQ108="1",BI108,0)</f>
        <v>0</v>
      </c>
      <c r="AD108" s="27">
        <f>IF(AQ108="7",BH108,0)</f>
        <v>0</v>
      </c>
      <c r="AE108" s="27">
        <f>IF(AQ108="7",BI108,0)</f>
        <v>0</v>
      </c>
      <c r="AF108" s="27">
        <f>IF(AQ108="2",BH108,0)</f>
        <v>0</v>
      </c>
      <c r="AG108" s="27">
        <f>IF(AQ108="2",BI108,0)</f>
        <v>0</v>
      </c>
      <c r="AH108" s="27">
        <f>IF(AQ108="0",BJ108,0)</f>
        <v>0</v>
      </c>
      <c r="AI108" s="8" t="s">
        <v>266</v>
      </c>
      <c r="AJ108" s="27">
        <f>IF(AN108=0,K108,0)</f>
        <v>0</v>
      </c>
      <c r="AK108" s="27">
        <f>IF(AN108=15,K108,0)</f>
        <v>0</v>
      </c>
      <c r="AL108" s="27">
        <f>IF(AN108=21,K108,0)</f>
        <v>0</v>
      </c>
      <c r="AN108" s="27">
        <v>21</v>
      </c>
      <c r="AO108" s="27">
        <f>H108*1</f>
        <v>0</v>
      </c>
      <c r="AP108" s="27">
        <f>H108*(1-1)</f>
        <v>0</v>
      </c>
      <c r="AQ108" s="15" t="s">
        <v>376</v>
      </c>
      <c r="AV108" s="27">
        <f>AW108+AX108</f>
        <v>0</v>
      </c>
      <c r="AW108" s="27">
        <f>G108*AO108</f>
        <v>0</v>
      </c>
      <c r="AX108" s="27">
        <f>G108*AP108</f>
        <v>0</v>
      </c>
      <c r="AY108" s="15" t="s">
        <v>165</v>
      </c>
      <c r="AZ108" s="15" t="s">
        <v>310</v>
      </c>
      <c r="BA108" s="8" t="s">
        <v>288</v>
      </c>
      <c r="BC108" s="27">
        <f>AW108+AX108</f>
        <v>0</v>
      </c>
      <c r="BD108" s="27">
        <f>H108/(100-BE108)*100</f>
        <v>0</v>
      </c>
      <c r="BE108" s="27">
        <v>0</v>
      </c>
      <c r="BF108" s="27">
        <f>M108</f>
        <v>6.3479999999999995E-3</v>
      </c>
      <c r="BH108" s="27">
        <f>G108*AO108</f>
        <v>0</v>
      </c>
      <c r="BI108" s="27">
        <f>G108*AP108</f>
        <v>0</v>
      </c>
      <c r="BJ108" s="27">
        <f>G108*H108</f>
        <v>0</v>
      </c>
      <c r="BK108" s="27"/>
      <c r="BL108" s="27">
        <v>712</v>
      </c>
    </row>
    <row r="109" spans="1:64" ht="15" customHeight="1" x14ac:dyDescent="0.25">
      <c r="A109" s="7"/>
      <c r="D109" s="22" t="s">
        <v>80</v>
      </c>
      <c r="E109" s="22" t="s">
        <v>266</v>
      </c>
      <c r="G109" s="6">
        <v>1.3800000000000001</v>
      </c>
      <c r="N109" s="25"/>
    </row>
    <row r="110" spans="1:64" ht="15" customHeight="1" x14ac:dyDescent="0.25">
      <c r="A110" s="16" t="s">
        <v>266</v>
      </c>
      <c r="B110" s="11" t="s">
        <v>266</v>
      </c>
      <c r="C110" s="11" t="s">
        <v>307</v>
      </c>
      <c r="D110" s="64" t="s">
        <v>327</v>
      </c>
      <c r="E110" s="64"/>
      <c r="F110" s="35" t="s">
        <v>347</v>
      </c>
      <c r="G110" s="35" t="s">
        <v>347</v>
      </c>
      <c r="H110" s="35" t="s">
        <v>347</v>
      </c>
      <c r="I110" s="20">
        <f>SUM(I111:I133)</f>
        <v>0</v>
      </c>
      <c r="J110" s="20">
        <f>SUM(J111:J133)</f>
        <v>0</v>
      </c>
      <c r="K110" s="20">
        <f>SUM(K111:K133)</f>
        <v>0</v>
      </c>
      <c r="L110" s="8" t="s">
        <v>266</v>
      </c>
      <c r="M110" s="20">
        <f>SUM(M111:M133)</f>
        <v>3.4460181999999997</v>
      </c>
      <c r="N110" s="33" t="s">
        <v>266</v>
      </c>
      <c r="AI110" s="8" t="s">
        <v>266</v>
      </c>
      <c r="AS110" s="20">
        <f>SUM(AJ111:AJ133)</f>
        <v>0</v>
      </c>
      <c r="AT110" s="20">
        <f>SUM(AK111:AK133)</f>
        <v>0</v>
      </c>
      <c r="AU110" s="20">
        <f>SUM(AL111:AL133)</f>
        <v>0</v>
      </c>
    </row>
    <row r="111" spans="1:64" ht="15" customHeight="1" x14ac:dyDescent="0.25">
      <c r="A111" s="1" t="s">
        <v>304</v>
      </c>
      <c r="B111" s="36" t="s">
        <v>266</v>
      </c>
      <c r="C111" s="36" t="s">
        <v>319</v>
      </c>
      <c r="D111" s="55" t="s">
        <v>397</v>
      </c>
      <c r="E111" s="55"/>
      <c r="F111" s="36" t="s">
        <v>368</v>
      </c>
      <c r="G111" s="27">
        <v>40.049999999999997</v>
      </c>
      <c r="H111" s="27"/>
      <c r="I111" s="27">
        <f>G111*AO111</f>
        <v>0</v>
      </c>
      <c r="J111" s="27">
        <f>G111*AP111</f>
        <v>0</v>
      </c>
      <c r="K111" s="27">
        <f>G111*H111</f>
        <v>0</v>
      </c>
      <c r="L111" s="27">
        <v>0</v>
      </c>
      <c r="M111" s="27">
        <f>G111*L111</f>
        <v>0</v>
      </c>
      <c r="N111" s="37" t="s">
        <v>261</v>
      </c>
      <c r="Z111" s="27">
        <f>IF(AQ111="5",BJ111,0)</f>
        <v>0</v>
      </c>
      <c r="AB111" s="27">
        <f>IF(AQ111="1",BH111,0)</f>
        <v>0</v>
      </c>
      <c r="AC111" s="27">
        <f>IF(AQ111="1",BI111,0)</f>
        <v>0</v>
      </c>
      <c r="AD111" s="27">
        <f>IF(AQ111="7",BH111,0)</f>
        <v>0</v>
      </c>
      <c r="AE111" s="27">
        <f>IF(AQ111="7",BI111,0)</f>
        <v>0</v>
      </c>
      <c r="AF111" s="27">
        <f>IF(AQ111="2",BH111,0)</f>
        <v>0</v>
      </c>
      <c r="AG111" s="27">
        <f>IF(AQ111="2",BI111,0)</f>
        <v>0</v>
      </c>
      <c r="AH111" s="27">
        <f>IF(AQ111="0",BJ111,0)</f>
        <v>0</v>
      </c>
      <c r="AI111" s="8" t="s">
        <v>266</v>
      </c>
      <c r="AJ111" s="27">
        <f>IF(AN111=0,K111,0)</f>
        <v>0</v>
      </c>
      <c r="AK111" s="27">
        <f>IF(AN111=15,K111,0)</f>
        <v>0</v>
      </c>
      <c r="AL111" s="27">
        <f>IF(AN111=21,K111,0)</f>
        <v>0</v>
      </c>
      <c r="AN111" s="27">
        <v>21</v>
      </c>
      <c r="AO111" s="27">
        <f>H111*0</f>
        <v>0</v>
      </c>
      <c r="AP111" s="27">
        <f>H111*(1-0)</f>
        <v>0</v>
      </c>
      <c r="AQ111" s="15" t="s">
        <v>376</v>
      </c>
      <c r="AV111" s="27">
        <f>AW111+AX111</f>
        <v>0</v>
      </c>
      <c r="AW111" s="27">
        <f>G111*AO111</f>
        <v>0</v>
      </c>
      <c r="AX111" s="27">
        <f>G111*AP111</f>
        <v>0</v>
      </c>
      <c r="AY111" s="15" t="s">
        <v>294</v>
      </c>
      <c r="AZ111" s="15" t="s">
        <v>310</v>
      </c>
      <c r="BA111" s="8" t="s">
        <v>288</v>
      </c>
      <c r="BC111" s="27">
        <f>AW111+AX111</f>
        <v>0</v>
      </c>
      <c r="BD111" s="27">
        <f>H111/(100-BE111)*100</f>
        <v>0</v>
      </c>
      <c r="BE111" s="27">
        <v>0</v>
      </c>
      <c r="BF111" s="27">
        <f>M111</f>
        <v>0</v>
      </c>
      <c r="BH111" s="27">
        <f>G111*AO111</f>
        <v>0</v>
      </c>
      <c r="BI111" s="27">
        <f>G111*AP111</f>
        <v>0</v>
      </c>
      <c r="BJ111" s="27">
        <f>G111*H111</f>
        <v>0</v>
      </c>
      <c r="BK111" s="27"/>
      <c r="BL111" s="27">
        <v>713</v>
      </c>
    </row>
    <row r="112" spans="1:64" ht="15" customHeight="1" x14ac:dyDescent="0.25">
      <c r="A112" s="7"/>
      <c r="D112" s="22" t="s">
        <v>340</v>
      </c>
      <c r="E112" s="22" t="s">
        <v>266</v>
      </c>
      <c r="G112" s="6">
        <v>40.050000000000004</v>
      </c>
      <c r="N112" s="25"/>
    </row>
    <row r="113" spans="1:64" ht="15" customHeight="1" x14ac:dyDescent="0.25">
      <c r="A113" s="1" t="s">
        <v>386</v>
      </c>
      <c r="B113" s="36" t="s">
        <v>266</v>
      </c>
      <c r="C113" s="36" t="s">
        <v>117</v>
      </c>
      <c r="D113" s="55" t="s">
        <v>230</v>
      </c>
      <c r="E113" s="55"/>
      <c r="F113" s="36" t="s">
        <v>358</v>
      </c>
      <c r="G113" s="27">
        <v>6.3078799999999999</v>
      </c>
      <c r="H113" s="27"/>
      <c r="I113" s="27">
        <f>G113*AO113</f>
        <v>0</v>
      </c>
      <c r="J113" s="27">
        <f>G113*AP113</f>
        <v>0</v>
      </c>
      <c r="K113" s="27">
        <f>G113*H113</f>
        <v>0</v>
      </c>
      <c r="L113" s="27">
        <v>0.02</v>
      </c>
      <c r="M113" s="27">
        <f>G113*L113</f>
        <v>0.12615760000000001</v>
      </c>
      <c r="N113" s="37" t="s">
        <v>261</v>
      </c>
      <c r="Z113" s="27">
        <f>IF(AQ113="5",BJ113,0)</f>
        <v>0</v>
      </c>
      <c r="AB113" s="27">
        <f>IF(AQ113="1",BH113,0)</f>
        <v>0</v>
      </c>
      <c r="AC113" s="27">
        <f>IF(AQ113="1",BI113,0)</f>
        <v>0</v>
      </c>
      <c r="AD113" s="27">
        <f>IF(AQ113="7",BH113,0)</f>
        <v>0</v>
      </c>
      <c r="AE113" s="27">
        <f>IF(AQ113="7",BI113,0)</f>
        <v>0</v>
      </c>
      <c r="AF113" s="27">
        <f>IF(AQ113="2",BH113,0)</f>
        <v>0</v>
      </c>
      <c r="AG113" s="27">
        <f>IF(AQ113="2",BI113,0)</f>
        <v>0</v>
      </c>
      <c r="AH113" s="27">
        <f>IF(AQ113="0",BJ113,0)</f>
        <v>0</v>
      </c>
      <c r="AI113" s="8" t="s">
        <v>266</v>
      </c>
      <c r="AJ113" s="27">
        <f>IF(AN113=0,K113,0)</f>
        <v>0</v>
      </c>
      <c r="AK113" s="27">
        <f>IF(AN113=15,K113,0)</f>
        <v>0</v>
      </c>
      <c r="AL113" s="27">
        <f>IF(AN113=21,K113,0)</f>
        <v>0</v>
      </c>
      <c r="AN113" s="27">
        <v>21</v>
      </c>
      <c r="AO113" s="27">
        <f>H113*1</f>
        <v>0</v>
      </c>
      <c r="AP113" s="27">
        <f>H113*(1-1)</f>
        <v>0</v>
      </c>
      <c r="AQ113" s="15" t="s">
        <v>376</v>
      </c>
      <c r="AV113" s="27">
        <f>AW113+AX113</f>
        <v>0</v>
      </c>
      <c r="AW113" s="27">
        <f>G113*AO113</f>
        <v>0</v>
      </c>
      <c r="AX113" s="27">
        <f>G113*AP113</f>
        <v>0</v>
      </c>
      <c r="AY113" s="15" t="s">
        <v>294</v>
      </c>
      <c r="AZ113" s="15" t="s">
        <v>310</v>
      </c>
      <c r="BA113" s="8" t="s">
        <v>288</v>
      </c>
      <c r="BC113" s="27">
        <f>AW113+AX113</f>
        <v>0</v>
      </c>
      <c r="BD113" s="27">
        <f>H113/(100-BE113)*100</f>
        <v>0</v>
      </c>
      <c r="BE113" s="27">
        <v>0</v>
      </c>
      <c r="BF113" s="27">
        <f>M113</f>
        <v>0.12615760000000001</v>
      </c>
      <c r="BH113" s="27">
        <f>G113*AO113</f>
        <v>0</v>
      </c>
      <c r="BI113" s="27">
        <f>G113*AP113</f>
        <v>0</v>
      </c>
      <c r="BJ113" s="27">
        <f>G113*H113</f>
        <v>0</v>
      </c>
      <c r="BK113" s="27"/>
      <c r="BL113" s="27">
        <v>713</v>
      </c>
    </row>
    <row r="114" spans="1:64" ht="15" customHeight="1" x14ac:dyDescent="0.25">
      <c r="A114" s="7"/>
      <c r="D114" s="22" t="s">
        <v>276</v>
      </c>
      <c r="E114" s="22" t="s">
        <v>266</v>
      </c>
      <c r="G114" s="6">
        <v>6.0075000000000003</v>
      </c>
      <c r="N114" s="25"/>
    </row>
    <row r="115" spans="1:64" ht="15" customHeight="1" x14ac:dyDescent="0.25">
      <c r="A115" s="7"/>
      <c r="D115" s="22" t="s">
        <v>256</v>
      </c>
      <c r="E115" s="22" t="s">
        <v>266</v>
      </c>
      <c r="G115" s="6">
        <v>0.30038000000000004</v>
      </c>
      <c r="N115" s="25"/>
    </row>
    <row r="116" spans="1:64" ht="15" customHeight="1" x14ac:dyDescent="0.25">
      <c r="A116" s="1" t="s">
        <v>19</v>
      </c>
      <c r="B116" s="36" t="s">
        <v>266</v>
      </c>
      <c r="C116" s="36" t="s">
        <v>208</v>
      </c>
      <c r="D116" s="55" t="s">
        <v>348</v>
      </c>
      <c r="E116" s="55"/>
      <c r="F116" s="36" t="s">
        <v>368</v>
      </c>
      <c r="G116" s="27">
        <v>40.049999999999997</v>
      </c>
      <c r="H116" s="27"/>
      <c r="I116" s="27">
        <f>G116*AO116</f>
        <v>0</v>
      </c>
      <c r="J116" s="27">
        <f>G116*AP116</f>
        <v>0</v>
      </c>
      <c r="K116" s="27">
        <f>G116*H116</f>
        <v>0</v>
      </c>
      <c r="L116" s="27">
        <v>0</v>
      </c>
      <c r="M116" s="27">
        <f>G116*L116</f>
        <v>0</v>
      </c>
      <c r="N116" s="37" t="s">
        <v>261</v>
      </c>
      <c r="Z116" s="27">
        <f>IF(AQ116="5",BJ116,0)</f>
        <v>0</v>
      </c>
      <c r="AB116" s="27">
        <f>IF(AQ116="1",BH116,0)</f>
        <v>0</v>
      </c>
      <c r="AC116" s="27">
        <f>IF(AQ116="1",BI116,0)</f>
        <v>0</v>
      </c>
      <c r="AD116" s="27">
        <f>IF(AQ116="7",BH116,0)</f>
        <v>0</v>
      </c>
      <c r="AE116" s="27">
        <f>IF(AQ116="7",BI116,0)</f>
        <v>0</v>
      </c>
      <c r="AF116" s="27">
        <f>IF(AQ116="2",BH116,0)</f>
        <v>0</v>
      </c>
      <c r="AG116" s="27">
        <f>IF(AQ116="2",BI116,0)</f>
        <v>0</v>
      </c>
      <c r="AH116" s="27">
        <f>IF(AQ116="0",BJ116,0)</f>
        <v>0</v>
      </c>
      <c r="AI116" s="8" t="s">
        <v>266</v>
      </c>
      <c r="AJ116" s="27">
        <f>IF(AN116=0,K116,0)</f>
        <v>0</v>
      </c>
      <c r="AK116" s="27">
        <f>IF(AN116=15,K116,0)</f>
        <v>0</v>
      </c>
      <c r="AL116" s="27">
        <f>IF(AN116=21,K116,0)</f>
        <v>0</v>
      </c>
      <c r="AN116" s="27">
        <v>21</v>
      </c>
      <c r="AO116" s="27">
        <f>H116*0.32499735633573</f>
        <v>0</v>
      </c>
      <c r="AP116" s="27">
        <f>H116*(1-0.32499735633573)</f>
        <v>0</v>
      </c>
      <c r="AQ116" s="15" t="s">
        <v>376</v>
      </c>
      <c r="AV116" s="27">
        <f>AW116+AX116</f>
        <v>0</v>
      </c>
      <c r="AW116" s="27">
        <f>G116*AO116</f>
        <v>0</v>
      </c>
      <c r="AX116" s="27">
        <f>G116*AP116</f>
        <v>0</v>
      </c>
      <c r="AY116" s="15" t="s">
        <v>294</v>
      </c>
      <c r="AZ116" s="15" t="s">
        <v>310</v>
      </c>
      <c r="BA116" s="8" t="s">
        <v>288</v>
      </c>
      <c r="BC116" s="27">
        <f>AW116+AX116</f>
        <v>0</v>
      </c>
      <c r="BD116" s="27">
        <f>H116/(100-BE116)*100</f>
        <v>0</v>
      </c>
      <c r="BE116" s="27">
        <v>0</v>
      </c>
      <c r="BF116" s="27">
        <f>M116</f>
        <v>0</v>
      </c>
      <c r="BH116" s="27">
        <f>G116*AO116</f>
        <v>0</v>
      </c>
      <c r="BI116" s="27">
        <f>G116*AP116</f>
        <v>0</v>
      </c>
      <c r="BJ116" s="27">
        <f>G116*H116</f>
        <v>0</v>
      </c>
      <c r="BK116" s="27"/>
      <c r="BL116" s="27">
        <v>713</v>
      </c>
    </row>
    <row r="117" spans="1:64" ht="15" customHeight="1" x14ac:dyDescent="0.25">
      <c r="A117" s="7"/>
      <c r="D117" s="22" t="s">
        <v>140</v>
      </c>
      <c r="E117" s="22" t="s">
        <v>266</v>
      </c>
      <c r="G117" s="6">
        <v>40.050000000000004</v>
      </c>
      <c r="N117" s="25"/>
    </row>
    <row r="118" spans="1:64" ht="15" customHeight="1" x14ac:dyDescent="0.25">
      <c r="A118" s="1" t="s">
        <v>291</v>
      </c>
      <c r="B118" s="36" t="s">
        <v>266</v>
      </c>
      <c r="C118" s="36" t="s">
        <v>117</v>
      </c>
      <c r="D118" s="55" t="s">
        <v>230</v>
      </c>
      <c r="E118" s="55"/>
      <c r="F118" s="36" t="s">
        <v>358</v>
      </c>
      <c r="G118" s="27">
        <v>3.3641999999999999</v>
      </c>
      <c r="H118" s="27"/>
      <c r="I118" s="27">
        <f>G118*AO118</f>
        <v>0</v>
      </c>
      <c r="J118" s="27">
        <f>G118*AP118</f>
        <v>0</v>
      </c>
      <c r="K118" s="27">
        <f>G118*H118</f>
        <v>0</v>
      </c>
      <c r="L118" s="27">
        <v>0.02</v>
      </c>
      <c r="M118" s="27">
        <f>G118*L118</f>
        <v>6.7283999999999997E-2</v>
      </c>
      <c r="N118" s="37" t="s">
        <v>261</v>
      </c>
      <c r="Z118" s="27">
        <f>IF(AQ118="5",BJ118,0)</f>
        <v>0</v>
      </c>
      <c r="AB118" s="27">
        <f>IF(AQ118="1",BH118,0)</f>
        <v>0</v>
      </c>
      <c r="AC118" s="27">
        <f>IF(AQ118="1",BI118,0)</f>
        <v>0</v>
      </c>
      <c r="AD118" s="27">
        <f>IF(AQ118="7",BH118,0)</f>
        <v>0</v>
      </c>
      <c r="AE118" s="27">
        <f>IF(AQ118="7",BI118,0)</f>
        <v>0</v>
      </c>
      <c r="AF118" s="27">
        <f>IF(AQ118="2",BH118,0)</f>
        <v>0</v>
      </c>
      <c r="AG118" s="27">
        <f>IF(AQ118="2",BI118,0)</f>
        <v>0</v>
      </c>
      <c r="AH118" s="27">
        <f>IF(AQ118="0",BJ118,0)</f>
        <v>0</v>
      </c>
      <c r="AI118" s="8" t="s">
        <v>266</v>
      </c>
      <c r="AJ118" s="27">
        <f>IF(AN118=0,K118,0)</f>
        <v>0</v>
      </c>
      <c r="AK118" s="27">
        <f>IF(AN118=15,K118,0)</f>
        <v>0</v>
      </c>
      <c r="AL118" s="27">
        <f>IF(AN118=21,K118,0)</f>
        <v>0</v>
      </c>
      <c r="AN118" s="27">
        <v>21</v>
      </c>
      <c r="AO118" s="27">
        <f>H118*1</f>
        <v>0</v>
      </c>
      <c r="AP118" s="27">
        <f>H118*(1-1)</f>
        <v>0</v>
      </c>
      <c r="AQ118" s="15" t="s">
        <v>376</v>
      </c>
      <c r="AV118" s="27">
        <f>AW118+AX118</f>
        <v>0</v>
      </c>
      <c r="AW118" s="27">
        <f>G118*AO118</f>
        <v>0</v>
      </c>
      <c r="AX118" s="27">
        <f>G118*AP118</f>
        <v>0</v>
      </c>
      <c r="AY118" s="15" t="s">
        <v>294</v>
      </c>
      <c r="AZ118" s="15" t="s">
        <v>310</v>
      </c>
      <c r="BA118" s="8" t="s">
        <v>288</v>
      </c>
      <c r="BC118" s="27">
        <f>AW118+AX118</f>
        <v>0</v>
      </c>
      <c r="BD118" s="27">
        <f>H118/(100-BE118)*100</f>
        <v>0</v>
      </c>
      <c r="BE118" s="27">
        <v>0</v>
      </c>
      <c r="BF118" s="27">
        <f>M118</f>
        <v>6.7283999999999997E-2</v>
      </c>
      <c r="BH118" s="27">
        <f>G118*AO118</f>
        <v>0</v>
      </c>
      <c r="BI118" s="27">
        <f>G118*AP118</f>
        <v>0</v>
      </c>
      <c r="BJ118" s="27">
        <f>G118*H118</f>
        <v>0</v>
      </c>
      <c r="BK118" s="27"/>
      <c r="BL118" s="27">
        <v>713</v>
      </c>
    </row>
    <row r="119" spans="1:64" ht="15" customHeight="1" x14ac:dyDescent="0.25">
      <c r="A119" s="7"/>
      <c r="D119" s="22" t="s">
        <v>105</v>
      </c>
      <c r="E119" s="22" t="s">
        <v>266</v>
      </c>
      <c r="G119" s="6">
        <v>3.2040000000000002</v>
      </c>
      <c r="N119" s="25"/>
    </row>
    <row r="120" spans="1:64" ht="15" customHeight="1" x14ac:dyDescent="0.25">
      <c r="A120" s="7"/>
      <c r="D120" s="22" t="s">
        <v>39</v>
      </c>
      <c r="E120" s="22" t="s">
        <v>266</v>
      </c>
      <c r="G120" s="6">
        <v>0.16020000000000001</v>
      </c>
      <c r="N120" s="25"/>
    </row>
    <row r="121" spans="1:64" ht="15" customHeight="1" x14ac:dyDescent="0.25">
      <c r="A121" s="1" t="s">
        <v>312</v>
      </c>
      <c r="B121" s="36" t="s">
        <v>266</v>
      </c>
      <c r="C121" s="36" t="s">
        <v>112</v>
      </c>
      <c r="D121" s="55" t="s">
        <v>78</v>
      </c>
      <c r="E121" s="55"/>
      <c r="F121" s="36" t="s">
        <v>368</v>
      </c>
      <c r="G121" s="27">
        <v>855.62</v>
      </c>
      <c r="H121" s="27"/>
      <c r="I121" s="27">
        <f>G121*AO121</f>
        <v>0</v>
      </c>
      <c r="J121" s="27">
        <f>G121*AP121</f>
        <v>0</v>
      </c>
      <c r="K121" s="27">
        <f>G121*H121</f>
        <v>0</v>
      </c>
      <c r="L121" s="27">
        <v>0</v>
      </c>
      <c r="M121" s="27">
        <f>G121*L121</f>
        <v>0</v>
      </c>
      <c r="N121" s="37" t="s">
        <v>261</v>
      </c>
      <c r="Z121" s="27">
        <f>IF(AQ121="5",BJ121,0)</f>
        <v>0</v>
      </c>
      <c r="AB121" s="27">
        <f>IF(AQ121="1",BH121,0)</f>
        <v>0</v>
      </c>
      <c r="AC121" s="27">
        <f>IF(AQ121="1",BI121,0)</f>
        <v>0</v>
      </c>
      <c r="AD121" s="27">
        <f>IF(AQ121="7",BH121,0)</f>
        <v>0</v>
      </c>
      <c r="AE121" s="27">
        <f>IF(AQ121="7",BI121,0)</f>
        <v>0</v>
      </c>
      <c r="AF121" s="27">
        <f>IF(AQ121="2",BH121,0)</f>
        <v>0</v>
      </c>
      <c r="AG121" s="27">
        <f>IF(AQ121="2",BI121,0)</f>
        <v>0</v>
      </c>
      <c r="AH121" s="27">
        <f>IF(AQ121="0",BJ121,0)</f>
        <v>0</v>
      </c>
      <c r="AI121" s="8" t="s">
        <v>266</v>
      </c>
      <c r="AJ121" s="27">
        <f>IF(AN121=0,K121,0)</f>
        <v>0</v>
      </c>
      <c r="AK121" s="27">
        <f>IF(AN121=15,K121,0)</f>
        <v>0</v>
      </c>
      <c r="AL121" s="27">
        <f>IF(AN121=21,K121,0)</f>
        <v>0</v>
      </c>
      <c r="AN121" s="27">
        <v>21</v>
      </c>
      <c r="AO121" s="27">
        <f>H121*0.301692789968652</f>
        <v>0</v>
      </c>
      <c r="AP121" s="27">
        <f>H121*(1-0.301692789968652)</f>
        <v>0</v>
      </c>
      <c r="AQ121" s="15" t="s">
        <v>376</v>
      </c>
      <c r="AV121" s="27">
        <f>AW121+AX121</f>
        <v>0</v>
      </c>
      <c r="AW121" s="27">
        <f>G121*AO121</f>
        <v>0</v>
      </c>
      <c r="AX121" s="27">
        <f>G121*AP121</f>
        <v>0</v>
      </c>
      <c r="AY121" s="15" t="s">
        <v>294</v>
      </c>
      <c r="AZ121" s="15" t="s">
        <v>310</v>
      </c>
      <c r="BA121" s="8" t="s">
        <v>288</v>
      </c>
      <c r="BC121" s="27">
        <f>AW121+AX121</f>
        <v>0</v>
      </c>
      <c r="BD121" s="27">
        <f>H121/(100-BE121)*100</f>
        <v>0</v>
      </c>
      <c r="BE121" s="27">
        <v>0</v>
      </c>
      <c r="BF121" s="27">
        <f>M121</f>
        <v>0</v>
      </c>
      <c r="BH121" s="27">
        <f>G121*AO121</f>
        <v>0</v>
      </c>
      <c r="BI121" s="27">
        <f>G121*AP121</f>
        <v>0</v>
      </c>
      <c r="BJ121" s="27">
        <f>G121*H121</f>
        <v>0</v>
      </c>
      <c r="BK121" s="27"/>
      <c r="BL121" s="27">
        <v>713</v>
      </c>
    </row>
    <row r="122" spans="1:64" ht="15" customHeight="1" x14ac:dyDescent="0.25">
      <c r="A122" s="7"/>
      <c r="D122" s="22" t="s">
        <v>309</v>
      </c>
      <c r="E122" s="22" t="s">
        <v>266</v>
      </c>
      <c r="G122" s="6">
        <v>855.62000000000012</v>
      </c>
      <c r="N122" s="25"/>
    </row>
    <row r="123" spans="1:64" ht="15" customHeight="1" x14ac:dyDescent="0.25">
      <c r="A123" s="1" t="s">
        <v>158</v>
      </c>
      <c r="B123" s="36" t="s">
        <v>266</v>
      </c>
      <c r="C123" s="36" t="s">
        <v>117</v>
      </c>
      <c r="D123" s="55" t="s">
        <v>230</v>
      </c>
      <c r="E123" s="55"/>
      <c r="F123" s="36" t="s">
        <v>358</v>
      </c>
      <c r="G123" s="27">
        <v>161.71217999999999</v>
      </c>
      <c r="H123" s="27"/>
      <c r="I123" s="27">
        <f>G123*AO123</f>
        <v>0</v>
      </c>
      <c r="J123" s="27">
        <f>G123*AP123</f>
        <v>0</v>
      </c>
      <c r="K123" s="27">
        <f>G123*H123</f>
        <v>0</v>
      </c>
      <c r="L123" s="27">
        <v>0.02</v>
      </c>
      <c r="M123" s="27">
        <f>G123*L123</f>
        <v>3.2342435999999997</v>
      </c>
      <c r="N123" s="37" t="s">
        <v>261</v>
      </c>
      <c r="Z123" s="27">
        <f>IF(AQ123="5",BJ123,0)</f>
        <v>0</v>
      </c>
      <c r="AB123" s="27">
        <f>IF(AQ123="1",BH123,0)</f>
        <v>0</v>
      </c>
      <c r="AC123" s="27">
        <f>IF(AQ123="1",BI123,0)</f>
        <v>0</v>
      </c>
      <c r="AD123" s="27">
        <f>IF(AQ123="7",BH123,0)</f>
        <v>0</v>
      </c>
      <c r="AE123" s="27">
        <f>IF(AQ123="7",BI123,0)</f>
        <v>0</v>
      </c>
      <c r="AF123" s="27">
        <f>IF(AQ123="2",BH123,0)</f>
        <v>0</v>
      </c>
      <c r="AG123" s="27">
        <f>IF(AQ123="2",BI123,0)</f>
        <v>0</v>
      </c>
      <c r="AH123" s="27">
        <f>IF(AQ123="0",BJ123,0)</f>
        <v>0</v>
      </c>
      <c r="AI123" s="8" t="s">
        <v>266</v>
      </c>
      <c r="AJ123" s="27">
        <f>IF(AN123=0,K123,0)</f>
        <v>0</v>
      </c>
      <c r="AK123" s="27">
        <f>IF(AN123=15,K123,0)</f>
        <v>0</v>
      </c>
      <c r="AL123" s="27">
        <f>IF(AN123=21,K123,0)</f>
        <v>0</v>
      </c>
      <c r="AN123" s="27">
        <v>21</v>
      </c>
      <c r="AO123" s="27">
        <f>H123*1</f>
        <v>0</v>
      </c>
      <c r="AP123" s="27">
        <f>H123*(1-1)</f>
        <v>0</v>
      </c>
      <c r="AQ123" s="15" t="s">
        <v>376</v>
      </c>
      <c r="AV123" s="27">
        <f>AW123+AX123</f>
        <v>0</v>
      </c>
      <c r="AW123" s="27">
        <f>G123*AO123</f>
        <v>0</v>
      </c>
      <c r="AX123" s="27">
        <f>G123*AP123</f>
        <v>0</v>
      </c>
      <c r="AY123" s="15" t="s">
        <v>294</v>
      </c>
      <c r="AZ123" s="15" t="s">
        <v>310</v>
      </c>
      <c r="BA123" s="8" t="s">
        <v>288</v>
      </c>
      <c r="BC123" s="27">
        <f>AW123+AX123</f>
        <v>0</v>
      </c>
      <c r="BD123" s="27">
        <f>H123/(100-BE123)*100</f>
        <v>0</v>
      </c>
      <c r="BE123" s="27">
        <v>0</v>
      </c>
      <c r="BF123" s="27">
        <f>M123</f>
        <v>3.2342435999999997</v>
      </c>
      <c r="BH123" s="27">
        <f>G123*AO123</f>
        <v>0</v>
      </c>
      <c r="BI123" s="27">
        <f>G123*AP123</f>
        <v>0</v>
      </c>
      <c r="BJ123" s="27">
        <f>G123*H123</f>
        <v>0</v>
      </c>
      <c r="BK123" s="27"/>
      <c r="BL123" s="27">
        <v>713</v>
      </c>
    </row>
    <row r="124" spans="1:64" ht="15" customHeight="1" x14ac:dyDescent="0.25">
      <c r="A124" s="7"/>
      <c r="D124" s="22" t="s">
        <v>411</v>
      </c>
      <c r="E124" s="22" t="s">
        <v>266</v>
      </c>
      <c r="G124" s="6">
        <v>154.01160000000002</v>
      </c>
      <c r="N124" s="25"/>
    </row>
    <row r="125" spans="1:64" ht="15" customHeight="1" x14ac:dyDescent="0.25">
      <c r="A125" s="7"/>
      <c r="D125" s="22" t="s">
        <v>188</v>
      </c>
      <c r="E125" s="22" t="s">
        <v>266</v>
      </c>
      <c r="G125" s="6">
        <v>7.7005800000000004</v>
      </c>
      <c r="N125" s="25"/>
    </row>
    <row r="126" spans="1:64" ht="15" customHeight="1" x14ac:dyDescent="0.25">
      <c r="A126" s="1" t="s">
        <v>157</v>
      </c>
      <c r="B126" s="36" t="s">
        <v>266</v>
      </c>
      <c r="C126" s="36" t="s">
        <v>208</v>
      </c>
      <c r="D126" s="55" t="s">
        <v>410</v>
      </c>
      <c r="E126" s="55"/>
      <c r="F126" s="36" t="s">
        <v>368</v>
      </c>
      <c r="G126" s="27">
        <v>1.2</v>
      </c>
      <c r="H126" s="27"/>
      <c r="I126" s="27">
        <f>G126*AO126</f>
        <v>0</v>
      </c>
      <c r="J126" s="27">
        <f>G126*AP126</f>
        <v>0</v>
      </c>
      <c r="K126" s="27">
        <f>G126*H126</f>
        <v>0</v>
      </c>
      <c r="L126" s="27">
        <v>0</v>
      </c>
      <c r="M126" s="27">
        <f>G126*L126</f>
        <v>0</v>
      </c>
      <c r="N126" s="37" t="s">
        <v>261</v>
      </c>
      <c r="Z126" s="27">
        <f>IF(AQ126="5",BJ126,0)</f>
        <v>0</v>
      </c>
      <c r="AB126" s="27">
        <f>IF(AQ126="1",BH126,0)</f>
        <v>0</v>
      </c>
      <c r="AC126" s="27">
        <f>IF(AQ126="1",BI126,0)</f>
        <v>0</v>
      </c>
      <c r="AD126" s="27">
        <f>IF(AQ126="7",BH126,0)</f>
        <v>0</v>
      </c>
      <c r="AE126" s="27">
        <f>IF(AQ126="7",BI126,0)</f>
        <v>0</v>
      </c>
      <c r="AF126" s="27">
        <f>IF(AQ126="2",BH126,0)</f>
        <v>0</v>
      </c>
      <c r="AG126" s="27">
        <f>IF(AQ126="2",BI126,0)</f>
        <v>0</v>
      </c>
      <c r="AH126" s="27">
        <f>IF(AQ126="0",BJ126,0)</f>
        <v>0</v>
      </c>
      <c r="AI126" s="8" t="s">
        <v>266</v>
      </c>
      <c r="AJ126" s="27">
        <f>IF(AN126=0,K126,0)</f>
        <v>0</v>
      </c>
      <c r="AK126" s="27">
        <f>IF(AN126=15,K126,0)</f>
        <v>0</v>
      </c>
      <c r="AL126" s="27">
        <f>IF(AN126=21,K126,0)</f>
        <v>0</v>
      </c>
      <c r="AN126" s="27">
        <v>21</v>
      </c>
      <c r="AO126" s="27">
        <f>H126*0.324999299739503</f>
        <v>0</v>
      </c>
      <c r="AP126" s="27">
        <f>H126*(1-0.324999299739503)</f>
        <v>0</v>
      </c>
      <c r="AQ126" s="15" t="s">
        <v>376</v>
      </c>
      <c r="AV126" s="27">
        <f>AW126+AX126</f>
        <v>0</v>
      </c>
      <c r="AW126" s="27">
        <f>G126*AO126</f>
        <v>0</v>
      </c>
      <c r="AX126" s="27">
        <f>G126*AP126</f>
        <v>0</v>
      </c>
      <c r="AY126" s="15" t="s">
        <v>294</v>
      </c>
      <c r="AZ126" s="15" t="s">
        <v>310</v>
      </c>
      <c r="BA126" s="8" t="s">
        <v>288</v>
      </c>
      <c r="BC126" s="27">
        <f>AW126+AX126</f>
        <v>0</v>
      </c>
      <c r="BD126" s="27">
        <f>H126/(100-BE126)*100</f>
        <v>0</v>
      </c>
      <c r="BE126" s="27">
        <v>0</v>
      </c>
      <c r="BF126" s="27">
        <f>M126</f>
        <v>0</v>
      </c>
      <c r="BH126" s="27">
        <f>G126*AO126</f>
        <v>0</v>
      </c>
      <c r="BI126" s="27">
        <f>G126*AP126</f>
        <v>0</v>
      </c>
      <c r="BJ126" s="27">
        <f>G126*H126</f>
        <v>0</v>
      </c>
      <c r="BK126" s="27"/>
      <c r="BL126" s="27">
        <v>713</v>
      </c>
    </row>
    <row r="127" spans="1:64" ht="15" customHeight="1" x14ac:dyDescent="0.25">
      <c r="A127" s="7"/>
      <c r="D127" s="22" t="s">
        <v>409</v>
      </c>
      <c r="E127" s="22" t="s">
        <v>266</v>
      </c>
      <c r="G127" s="6">
        <v>1.2000000000000002</v>
      </c>
      <c r="N127" s="25"/>
    </row>
    <row r="128" spans="1:64" ht="15" customHeight="1" x14ac:dyDescent="0.25">
      <c r="A128" s="1" t="s">
        <v>179</v>
      </c>
      <c r="B128" s="36" t="s">
        <v>266</v>
      </c>
      <c r="C128" s="36" t="s">
        <v>117</v>
      </c>
      <c r="D128" s="55" t="s">
        <v>230</v>
      </c>
      <c r="E128" s="55"/>
      <c r="F128" s="36" t="s">
        <v>358</v>
      </c>
      <c r="G128" s="27">
        <v>7.5600000000000001E-2</v>
      </c>
      <c r="H128" s="27"/>
      <c r="I128" s="27">
        <f>G128*AO128</f>
        <v>0</v>
      </c>
      <c r="J128" s="27">
        <f>G128*AP128</f>
        <v>0</v>
      </c>
      <c r="K128" s="27">
        <f>G128*H128</f>
        <v>0</v>
      </c>
      <c r="L128" s="27">
        <v>0.02</v>
      </c>
      <c r="M128" s="27">
        <f>G128*L128</f>
        <v>1.5120000000000001E-3</v>
      </c>
      <c r="N128" s="37" t="s">
        <v>261</v>
      </c>
      <c r="Z128" s="27">
        <f>IF(AQ128="5",BJ128,0)</f>
        <v>0</v>
      </c>
      <c r="AB128" s="27">
        <f>IF(AQ128="1",BH128,0)</f>
        <v>0</v>
      </c>
      <c r="AC128" s="27">
        <f>IF(AQ128="1",BI128,0)</f>
        <v>0</v>
      </c>
      <c r="AD128" s="27">
        <f>IF(AQ128="7",BH128,0)</f>
        <v>0</v>
      </c>
      <c r="AE128" s="27">
        <f>IF(AQ128="7",BI128,0)</f>
        <v>0</v>
      </c>
      <c r="AF128" s="27">
        <f>IF(AQ128="2",BH128,0)</f>
        <v>0</v>
      </c>
      <c r="AG128" s="27">
        <f>IF(AQ128="2",BI128,0)</f>
        <v>0</v>
      </c>
      <c r="AH128" s="27">
        <f>IF(AQ128="0",BJ128,0)</f>
        <v>0</v>
      </c>
      <c r="AI128" s="8" t="s">
        <v>266</v>
      </c>
      <c r="AJ128" s="27">
        <f>IF(AN128=0,K128,0)</f>
        <v>0</v>
      </c>
      <c r="AK128" s="27">
        <f>IF(AN128=15,K128,0)</f>
        <v>0</v>
      </c>
      <c r="AL128" s="27">
        <f>IF(AN128=21,K128,0)</f>
        <v>0</v>
      </c>
      <c r="AN128" s="27">
        <v>21</v>
      </c>
      <c r="AO128" s="27">
        <f>H128*1</f>
        <v>0</v>
      </c>
      <c r="AP128" s="27">
        <f>H128*(1-1)</f>
        <v>0</v>
      </c>
      <c r="AQ128" s="15" t="s">
        <v>376</v>
      </c>
      <c r="AV128" s="27">
        <f>AW128+AX128</f>
        <v>0</v>
      </c>
      <c r="AW128" s="27">
        <f>G128*AO128</f>
        <v>0</v>
      </c>
      <c r="AX128" s="27">
        <f>G128*AP128</f>
        <v>0</v>
      </c>
      <c r="AY128" s="15" t="s">
        <v>294</v>
      </c>
      <c r="AZ128" s="15" t="s">
        <v>310</v>
      </c>
      <c r="BA128" s="8" t="s">
        <v>288</v>
      </c>
      <c r="BC128" s="27">
        <f>AW128+AX128</f>
        <v>0</v>
      </c>
      <c r="BD128" s="27">
        <f>H128/(100-BE128)*100</f>
        <v>0</v>
      </c>
      <c r="BE128" s="27">
        <v>0</v>
      </c>
      <c r="BF128" s="27">
        <f>M128</f>
        <v>1.5120000000000001E-3</v>
      </c>
      <c r="BH128" s="27">
        <f>G128*AO128</f>
        <v>0</v>
      </c>
      <c r="BI128" s="27">
        <f>G128*AP128</f>
        <v>0</v>
      </c>
      <c r="BJ128" s="27">
        <f>G128*H128</f>
        <v>0</v>
      </c>
      <c r="BK128" s="27"/>
      <c r="BL128" s="27">
        <v>713</v>
      </c>
    </row>
    <row r="129" spans="1:64" ht="15" customHeight="1" x14ac:dyDescent="0.25">
      <c r="A129" s="7"/>
      <c r="D129" s="22" t="s">
        <v>99</v>
      </c>
      <c r="E129" s="22" t="s">
        <v>266</v>
      </c>
      <c r="G129" s="6">
        <v>7.2000000000000008E-2</v>
      </c>
      <c r="N129" s="25"/>
    </row>
    <row r="130" spans="1:64" ht="15" customHeight="1" x14ac:dyDescent="0.25">
      <c r="A130" s="7"/>
      <c r="D130" s="22" t="s">
        <v>357</v>
      </c>
      <c r="E130" s="22" t="s">
        <v>266</v>
      </c>
      <c r="G130" s="6">
        <v>3.6000000000000003E-3</v>
      </c>
      <c r="N130" s="25"/>
    </row>
    <row r="131" spans="1:64" ht="15" customHeight="1" x14ac:dyDescent="0.25">
      <c r="A131" s="1" t="s">
        <v>346</v>
      </c>
      <c r="B131" s="36" t="s">
        <v>266</v>
      </c>
      <c r="C131" s="36" t="s">
        <v>208</v>
      </c>
      <c r="D131" s="55" t="s">
        <v>343</v>
      </c>
      <c r="E131" s="55"/>
      <c r="F131" s="36" t="s">
        <v>368</v>
      </c>
      <c r="G131" s="27">
        <v>6.6749999999999998</v>
      </c>
      <c r="H131" s="27"/>
      <c r="I131" s="27">
        <f>G131*AO131</f>
        <v>0</v>
      </c>
      <c r="J131" s="27">
        <f>G131*AP131</f>
        <v>0</v>
      </c>
      <c r="K131" s="27">
        <f>G131*H131</f>
        <v>0</v>
      </c>
      <c r="L131" s="27">
        <v>0</v>
      </c>
      <c r="M131" s="27">
        <f>G131*L131</f>
        <v>0</v>
      </c>
      <c r="N131" s="37" t="s">
        <v>261</v>
      </c>
      <c r="Z131" s="27">
        <f>IF(AQ131="5",BJ131,0)</f>
        <v>0</v>
      </c>
      <c r="AB131" s="27">
        <f>IF(AQ131="1",BH131,0)</f>
        <v>0</v>
      </c>
      <c r="AC131" s="27">
        <f>IF(AQ131="1",BI131,0)</f>
        <v>0</v>
      </c>
      <c r="AD131" s="27">
        <f>IF(AQ131="7",BH131,0)</f>
        <v>0</v>
      </c>
      <c r="AE131" s="27">
        <f>IF(AQ131="7",BI131,0)</f>
        <v>0</v>
      </c>
      <c r="AF131" s="27">
        <f>IF(AQ131="2",BH131,0)</f>
        <v>0</v>
      </c>
      <c r="AG131" s="27">
        <f>IF(AQ131="2",BI131,0)</f>
        <v>0</v>
      </c>
      <c r="AH131" s="27">
        <f>IF(AQ131="0",BJ131,0)</f>
        <v>0</v>
      </c>
      <c r="AI131" s="8" t="s">
        <v>266</v>
      </c>
      <c r="AJ131" s="27">
        <f>IF(AN131=0,K131,0)</f>
        <v>0</v>
      </c>
      <c r="AK131" s="27">
        <f>IF(AN131=15,K131,0)</f>
        <v>0</v>
      </c>
      <c r="AL131" s="27">
        <f>IF(AN131=21,K131,0)</f>
        <v>0</v>
      </c>
      <c r="AN131" s="27">
        <v>21</v>
      </c>
      <c r="AO131" s="27">
        <f>H131*0.32499735633573</f>
        <v>0</v>
      </c>
      <c r="AP131" s="27">
        <f>H131*(1-0.32499735633573)</f>
        <v>0</v>
      </c>
      <c r="AQ131" s="15" t="s">
        <v>376</v>
      </c>
      <c r="AV131" s="27">
        <f>AW131+AX131</f>
        <v>0</v>
      </c>
      <c r="AW131" s="27">
        <f>G131*AO131</f>
        <v>0</v>
      </c>
      <c r="AX131" s="27">
        <f>G131*AP131</f>
        <v>0</v>
      </c>
      <c r="AY131" s="15" t="s">
        <v>294</v>
      </c>
      <c r="AZ131" s="15" t="s">
        <v>310</v>
      </c>
      <c r="BA131" s="8" t="s">
        <v>288</v>
      </c>
      <c r="BC131" s="27">
        <f>AW131+AX131</f>
        <v>0</v>
      </c>
      <c r="BD131" s="27">
        <f>H131/(100-BE131)*100</f>
        <v>0</v>
      </c>
      <c r="BE131" s="27">
        <v>0</v>
      </c>
      <c r="BF131" s="27">
        <f>M131</f>
        <v>0</v>
      </c>
      <c r="BH131" s="27">
        <f>G131*AO131</f>
        <v>0</v>
      </c>
      <c r="BI131" s="27">
        <f>G131*AP131</f>
        <v>0</v>
      </c>
      <c r="BJ131" s="27">
        <f>G131*H131</f>
        <v>0</v>
      </c>
      <c r="BK131" s="27"/>
      <c r="BL131" s="27">
        <v>713</v>
      </c>
    </row>
    <row r="132" spans="1:64" ht="15" customHeight="1" x14ac:dyDescent="0.25">
      <c r="A132" s="7"/>
      <c r="D132" s="22" t="s">
        <v>108</v>
      </c>
      <c r="E132" s="22" t="s">
        <v>266</v>
      </c>
      <c r="G132" s="6">
        <v>6.6750000000000007</v>
      </c>
      <c r="N132" s="25"/>
    </row>
    <row r="133" spans="1:64" ht="15" customHeight="1" x14ac:dyDescent="0.25">
      <c r="A133" s="1" t="s">
        <v>254</v>
      </c>
      <c r="B133" s="36" t="s">
        <v>266</v>
      </c>
      <c r="C133" s="36" t="s">
        <v>34</v>
      </c>
      <c r="D133" s="55" t="s">
        <v>127</v>
      </c>
      <c r="E133" s="55"/>
      <c r="F133" s="36" t="s">
        <v>368</v>
      </c>
      <c r="G133" s="27">
        <v>7.00875</v>
      </c>
      <c r="H133" s="27"/>
      <c r="I133" s="27">
        <f>G133*AO133</f>
        <v>0</v>
      </c>
      <c r="J133" s="27">
        <f>G133*AP133</f>
        <v>0</v>
      </c>
      <c r="K133" s="27">
        <f>G133*H133</f>
        <v>0</v>
      </c>
      <c r="L133" s="27">
        <v>2.3999999999999998E-3</v>
      </c>
      <c r="M133" s="27">
        <f>G133*L133</f>
        <v>1.6820999999999999E-2</v>
      </c>
      <c r="N133" s="37" t="s">
        <v>261</v>
      </c>
      <c r="Z133" s="27">
        <f>IF(AQ133="5",BJ133,0)</f>
        <v>0</v>
      </c>
      <c r="AB133" s="27">
        <f>IF(AQ133="1",BH133,0)</f>
        <v>0</v>
      </c>
      <c r="AC133" s="27">
        <f>IF(AQ133="1",BI133,0)</f>
        <v>0</v>
      </c>
      <c r="AD133" s="27">
        <f>IF(AQ133="7",BH133,0)</f>
        <v>0</v>
      </c>
      <c r="AE133" s="27">
        <f>IF(AQ133="7",BI133,0)</f>
        <v>0</v>
      </c>
      <c r="AF133" s="27">
        <f>IF(AQ133="2",BH133,0)</f>
        <v>0</v>
      </c>
      <c r="AG133" s="27">
        <f>IF(AQ133="2",BI133,0)</f>
        <v>0</v>
      </c>
      <c r="AH133" s="27">
        <f>IF(AQ133="0",BJ133,0)</f>
        <v>0</v>
      </c>
      <c r="AI133" s="8" t="s">
        <v>266</v>
      </c>
      <c r="AJ133" s="27">
        <f>IF(AN133=0,K133,0)</f>
        <v>0</v>
      </c>
      <c r="AK133" s="27">
        <f>IF(AN133=15,K133,0)</f>
        <v>0</v>
      </c>
      <c r="AL133" s="27">
        <f>IF(AN133=21,K133,0)</f>
        <v>0</v>
      </c>
      <c r="AN133" s="27">
        <v>21</v>
      </c>
      <c r="AO133" s="27">
        <f>H133*1</f>
        <v>0</v>
      </c>
      <c r="AP133" s="27">
        <f>H133*(1-1)</f>
        <v>0</v>
      </c>
      <c r="AQ133" s="15" t="s">
        <v>376</v>
      </c>
      <c r="AV133" s="27">
        <f>AW133+AX133</f>
        <v>0</v>
      </c>
      <c r="AW133" s="27">
        <f>G133*AO133</f>
        <v>0</v>
      </c>
      <c r="AX133" s="27">
        <f>G133*AP133</f>
        <v>0</v>
      </c>
      <c r="AY133" s="15" t="s">
        <v>294</v>
      </c>
      <c r="AZ133" s="15" t="s">
        <v>310</v>
      </c>
      <c r="BA133" s="8" t="s">
        <v>288</v>
      </c>
      <c r="BC133" s="27">
        <f>AW133+AX133</f>
        <v>0</v>
      </c>
      <c r="BD133" s="27">
        <f>H133/(100-BE133)*100</f>
        <v>0</v>
      </c>
      <c r="BE133" s="27">
        <v>0</v>
      </c>
      <c r="BF133" s="27">
        <f>M133</f>
        <v>1.6820999999999999E-2</v>
      </c>
      <c r="BH133" s="27">
        <f>G133*AO133</f>
        <v>0</v>
      </c>
      <c r="BI133" s="27">
        <f>G133*AP133</f>
        <v>0</v>
      </c>
      <c r="BJ133" s="27">
        <f>G133*H133</f>
        <v>0</v>
      </c>
      <c r="BK133" s="27"/>
      <c r="BL133" s="27">
        <v>713</v>
      </c>
    </row>
    <row r="134" spans="1:64" ht="15" customHeight="1" x14ac:dyDescent="0.25">
      <c r="A134" s="7"/>
      <c r="D134" s="22" t="s">
        <v>274</v>
      </c>
      <c r="E134" s="22" t="s">
        <v>266</v>
      </c>
      <c r="G134" s="6">
        <v>7.0087500000000009</v>
      </c>
      <c r="N134" s="25"/>
    </row>
    <row r="135" spans="1:64" ht="15" customHeight="1" x14ac:dyDescent="0.25">
      <c r="A135" s="16" t="s">
        <v>266</v>
      </c>
      <c r="B135" s="11" t="s">
        <v>266</v>
      </c>
      <c r="C135" s="11" t="s">
        <v>242</v>
      </c>
      <c r="D135" s="64" t="s">
        <v>412</v>
      </c>
      <c r="E135" s="64"/>
      <c r="F135" s="35" t="s">
        <v>347</v>
      </c>
      <c r="G135" s="35" t="s">
        <v>347</v>
      </c>
      <c r="H135" s="35"/>
      <c r="I135" s="20">
        <f>SUM(I136:I140)</f>
        <v>0</v>
      </c>
      <c r="J135" s="20">
        <f>SUM(J136:J140)</f>
        <v>0</v>
      </c>
      <c r="K135" s="20">
        <f>SUM(K136:K140)</f>
        <v>0</v>
      </c>
      <c r="L135" s="8" t="s">
        <v>266</v>
      </c>
      <c r="M135" s="20">
        <f>SUM(M136:M140)</f>
        <v>0.12402999999999999</v>
      </c>
      <c r="N135" s="33" t="s">
        <v>266</v>
      </c>
      <c r="AI135" s="8" t="s">
        <v>266</v>
      </c>
      <c r="AS135" s="20">
        <f>SUM(AJ136:AJ140)</f>
        <v>0</v>
      </c>
      <c r="AT135" s="20">
        <f>SUM(AK136:AK140)</f>
        <v>0</v>
      </c>
      <c r="AU135" s="20">
        <f>SUM(AL136:AL140)</f>
        <v>0</v>
      </c>
    </row>
    <row r="136" spans="1:64" ht="15" customHeight="1" x14ac:dyDescent="0.25">
      <c r="A136" s="1" t="s">
        <v>238</v>
      </c>
      <c r="B136" s="36" t="s">
        <v>266</v>
      </c>
      <c r="C136" s="36" t="s">
        <v>313</v>
      </c>
      <c r="D136" s="55" t="s">
        <v>163</v>
      </c>
      <c r="E136" s="55"/>
      <c r="F136" s="36" t="s">
        <v>95</v>
      </c>
      <c r="G136" s="27">
        <v>13</v>
      </c>
      <c r="H136" s="27"/>
      <c r="I136" s="27">
        <f>G136*AO136</f>
        <v>0</v>
      </c>
      <c r="J136" s="27">
        <f>G136*AP136</f>
        <v>0</v>
      </c>
      <c r="K136" s="27">
        <f>G136*H136</f>
        <v>0</v>
      </c>
      <c r="L136" s="27">
        <v>4.8999999999999998E-3</v>
      </c>
      <c r="M136" s="27">
        <f>G136*L136</f>
        <v>6.3699999999999993E-2</v>
      </c>
      <c r="N136" s="37" t="s">
        <v>261</v>
      </c>
      <c r="Z136" s="27">
        <f>IF(AQ136="5",BJ136,0)</f>
        <v>0</v>
      </c>
      <c r="AB136" s="27">
        <f>IF(AQ136="1",BH136,0)</f>
        <v>0</v>
      </c>
      <c r="AC136" s="27">
        <f>IF(AQ136="1",BI136,0)</f>
        <v>0</v>
      </c>
      <c r="AD136" s="27">
        <f>IF(AQ136="7",BH136,0)</f>
        <v>0</v>
      </c>
      <c r="AE136" s="27">
        <f>IF(AQ136="7",BI136,0)</f>
        <v>0</v>
      </c>
      <c r="AF136" s="27">
        <f>IF(AQ136="2",BH136,0)</f>
        <v>0</v>
      </c>
      <c r="AG136" s="27">
        <f>IF(AQ136="2",BI136,0)</f>
        <v>0</v>
      </c>
      <c r="AH136" s="27">
        <f>IF(AQ136="0",BJ136,0)</f>
        <v>0</v>
      </c>
      <c r="AI136" s="8" t="s">
        <v>266</v>
      </c>
      <c r="AJ136" s="27">
        <f>IF(AN136=0,K136,0)</f>
        <v>0</v>
      </c>
      <c r="AK136" s="27">
        <f>IF(AN136=15,K136,0)</f>
        <v>0</v>
      </c>
      <c r="AL136" s="27">
        <f>IF(AN136=21,K136,0)</f>
        <v>0</v>
      </c>
      <c r="AN136" s="27">
        <v>21</v>
      </c>
      <c r="AO136" s="27">
        <f>H136*0.72968</f>
        <v>0</v>
      </c>
      <c r="AP136" s="27">
        <f>H136*(1-0.72968)</f>
        <v>0</v>
      </c>
      <c r="AQ136" s="15" t="s">
        <v>376</v>
      </c>
      <c r="AV136" s="27">
        <f>AW136+AX136</f>
        <v>0</v>
      </c>
      <c r="AW136" s="27">
        <f>G136*AO136</f>
        <v>0</v>
      </c>
      <c r="AX136" s="27">
        <f>G136*AP136</f>
        <v>0</v>
      </c>
      <c r="AY136" s="15" t="s">
        <v>56</v>
      </c>
      <c r="AZ136" s="15" t="s">
        <v>16</v>
      </c>
      <c r="BA136" s="8" t="s">
        <v>288</v>
      </c>
      <c r="BC136" s="27">
        <f>AW136+AX136</f>
        <v>0</v>
      </c>
      <c r="BD136" s="27">
        <f>H136/(100-BE136)*100</f>
        <v>0</v>
      </c>
      <c r="BE136" s="27">
        <v>0</v>
      </c>
      <c r="BF136" s="27">
        <f>M136</f>
        <v>6.3699999999999993E-2</v>
      </c>
      <c r="BH136" s="27">
        <f>G136*AO136</f>
        <v>0</v>
      </c>
      <c r="BI136" s="27">
        <f>G136*AP136</f>
        <v>0</v>
      </c>
      <c r="BJ136" s="27">
        <f>G136*H136</f>
        <v>0</v>
      </c>
      <c r="BK136" s="27"/>
      <c r="BL136" s="27">
        <v>721</v>
      </c>
    </row>
    <row r="137" spans="1:64" ht="15" customHeight="1" x14ac:dyDescent="0.25">
      <c r="A137" s="7"/>
      <c r="D137" s="22" t="s">
        <v>4</v>
      </c>
      <c r="E137" s="22" t="s">
        <v>266</v>
      </c>
      <c r="G137" s="6">
        <v>13.000000000000002</v>
      </c>
      <c r="N137" s="25"/>
    </row>
    <row r="138" spans="1:64" ht="15" customHeight="1" x14ac:dyDescent="0.25">
      <c r="A138" s="1" t="s">
        <v>351</v>
      </c>
      <c r="B138" s="36" t="s">
        <v>266</v>
      </c>
      <c r="C138" s="36" t="s">
        <v>215</v>
      </c>
      <c r="D138" s="55" t="s">
        <v>290</v>
      </c>
      <c r="E138" s="55"/>
      <c r="F138" s="36" t="s">
        <v>95</v>
      </c>
      <c r="G138" s="27">
        <v>13</v>
      </c>
      <c r="H138" s="27"/>
      <c r="I138" s="27">
        <f>G138*AO138</f>
        <v>0</v>
      </c>
      <c r="J138" s="27">
        <f>G138*AP138</f>
        <v>0</v>
      </c>
      <c r="K138" s="27">
        <f>G138*H138</f>
        <v>0</v>
      </c>
      <c r="L138" s="27">
        <v>0</v>
      </c>
      <c r="M138" s="27">
        <f>G138*L138</f>
        <v>0</v>
      </c>
      <c r="N138" s="37" t="s">
        <v>266</v>
      </c>
      <c r="Z138" s="27">
        <f>IF(AQ138="5",BJ138,0)</f>
        <v>0</v>
      </c>
      <c r="AB138" s="27">
        <f>IF(AQ138="1",BH138,0)</f>
        <v>0</v>
      </c>
      <c r="AC138" s="27">
        <f>IF(AQ138="1",BI138,0)</f>
        <v>0</v>
      </c>
      <c r="AD138" s="27">
        <f>IF(AQ138="7",BH138,0)</f>
        <v>0</v>
      </c>
      <c r="AE138" s="27">
        <f>IF(AQ138="7",BI138,0)</f>
        <v>0</v>
      </c>
      <c r="AF138" s="27">
        <f>IF(AQ138="2",BH138,0)</f>
        <v>0</v>
      </c>
      <c r="AG138" s="27">
        <f>IF(AQ138="2",BI138,0)</f>
        <v>0</v>
      </c>
      <c r="AH138" s="27">
        <f>IF(AQ138="0",BJ138,0)</f>
        <v>0</v>
      </c>
      <c r="AI138" s="8" t="s">
        <v>266</v>
      </c>
      <c r="AJ138" s="27">
        <f>IF(AN138=0,K138,0)</f>
        <v>0</v>
      </c>
      <c r="AK138" s="27">
        <f>IF(AN138=15,K138,0)</f>
        <v>0</v>
      </c>
      <c r="AL138" s="27">
        <f>IF(AN138=21,K138,0)</f>
        <v>0</v>
      </c>
      <c r="AN138" s="27">
        <v>21</v>
      </c>
      <c r="AO138" s="27">
        <f>H138*0</f>
        <v>0</v>
      </c>
      <c r="AP138" s="27">
        <f>H138*(1-0)</f>
        <v>0</v>
      </c>
      <c r="AQ138" s="15" t="s">
        <v>376</v>
      </c>
      <c r="AV138" s="27">
        <f>AW138+AX138</f>
        <v>0</v>
      </c>
      <c r="AW138" s="27">
        <f>G138*AO138</f>
        <v>0</v>
      </c>
      <c r="AX138" s="27">
        <f>G138*AP138</f>
        <v>0</v>
      </c>
      <c r="AY138" s="15" t="s">
        <v>56</v>
      </c>
      <c r="AZ138" s="15" t="s">
        <v>16</v>
      </c>
      <c r="BA138" s="8" t="s">
        <v>288</v>
      </c>
      <c r="BC138" s="27">
        <f>AW138+AX138</f>
        <v>0</v>
      </c>
      <c r="BD138" s="27">
        <f>H138/(100-BE138)*100</f>
        <v>0</v>
      </c>
      <c r="BE138" s="27">
        <v>0</v>
      </c>
      <c r="BF138" s="27">
        <f>M138</f>
        <v>0</v>
      </c>
      <c r="BH138" s="27">
        <f>G138*AO138</f>
        <v>0</v>
      </c>
      <c r="BI138" s="27">
        <f>G138*AP138</f>
        <v>0</v>
      </c>
      <c r="BJ138" s="27">
        <f>G138*H138</f>
        <v>0</v>
      </c>
      <c r="BK138" s="27"/>
      <c r="BL138" s="27">
        <v>721</v>
      </c>
    </row>
    <row r="139" spans="1:64" ht="15" customHeight="1" x14ac:dyDescent="0.25">
      <c r="A139" s="7"/>
      <c r="D139" s="22" t="s">
        <v>387</v>
      </c>
      <c r="E139" s="22" t="s">
        <v>266</v>
      </c>
      <c r="G139" s="6">
        <v>13.000000000000002</v>
      </c>
      <c r="N139" s="25"/>
    </row>
    <row r="140" spans="1:64" ht="15" customHeight="1" x14ac:dyDescent="0.25">
      <c r="A140" s="1" t="s">
        <v>220</v>
      </c>
      <c r="B140" s="36" t="s">
        <v>266</v>
      </c>
      <c r="C140" s="36" t="s">
        <v>65</v>
      </c>
      <c r="D140" s="55" t="s">
        <v>379</v>
      </c>
      <c r="E140" s="55"/>
      <c r="F140" s="36" t="s">
        <v>95</v>
      </c>
      <c r="G140" s="27">
        <v>3</v>
      </c>
      <c r="H140" s="27"/>
      <c r="I140" s="27">
        <f>G140*AO140</f>
        <v>0</v>
      </c>
      <c r="J140" s="27">
        <f>G140*AP140</f>
        <v>0</v>
      </c>
      <c r="K140" s="27">
        <f>G140*H140</f>
        <v>0</v>
      </c>
      <c r="L140" s="27">
        <v>2.0109999999999999E-2</v>
      </c>
      <c r="M140" s="27">
        <f>G140*L140</f>
        <v>6.0329999999999995E-2</v>
      </c>
      <c r="N140" s="37" t="s">
        <v>261</v>
      </c>
      <c r="Z140" s="27">
        <f>IF(AQ140="5",BJ140,0)</f>
        <v>0</v>
      </c>
      <c r="AB140" s="27">
        <f>IF(AQ140="1",BH140,0)</f>
        <v>0</v>
      </c>
      <c r="AC140" s="27">
        <f>IF(AQ140="1",BI140,0)</f>
        <v>0</v>
      </c>
      <c r="AD140" s="27">
        <f>IF(AQ140="7",BH140,0)</f>
        <v>0</v>
      </c>
      <c r="AE140" s="27">
        <f>IF(AQ140="7",BI140,0)</f>
        <v>0</v>
      </c>
      <c r="AF140" s="27">
        <f>IF(AQ140="2",BH140,0)</f>
        <v>0</v>
      </c>
      <c r="AG140" s="27">
        <f>IF(AQ140="2",BI140,0)</f>
        <v>0</v>
      </c>
      <c r="AH140" s="27">
        <f>IF(AQ140="0",BJ140,0)</f>
        <v>0</v>
      </c>
      <c r="AI140" s="8" t="s">
        <v>266</v>
      </c>
      <c r="AJ140" s="27">
        <f>IF(AN140=0,K140,0)</f>
        <v>0</v>
      </c>
      <c r="AK140" s="27">
        <f>IF(AN140=15,K140,0)</f>
        <v>0</v>
      </c>
      <c r="AL140" s="27">
        <f>IF(AN140=21,K140,0)</f>
        <v>0</v>
      </c>
      <c r="AN140" s="27">
        <v>21</v>
      </c>
      <c r="AO140" s="27">
        <f>H140*0</f>
        <v>0</v>
      </c>
      <c r="AP140" s="27">
        <f>H140*(1-0)</f>
        <v>0</v>
      </c>
      <c r="AQ140" s="15" t="s">
        <v>376</v>
      </c>
      <c r="AV140" s="27">
        <f>AW140+AX140</f>
        <v>0</v>
      </c>
      <c r="AW140" s="27">
        <f>G140*AO140</f>
        <v>0</v>
      </c>
      <c r="AX140" s="27">
        <f>G140*AP140</f>
        <v>0</v>
      </c>
      <c r="AY140" s="15" t="s">
        <v>56</v>
      </c>
      <c r="AZ140" s="15" t="s">
        <v>16</v>
      </c>
      <c r="BA140" s="8" t="s">
        <v>288</v>
      </c>
      <c r="BC140" s="27">
        <f>AW140+AX140</f>
        <v>0</v>
      </c>
      <c r="BD140" s="27">
        <f>H140/(100-BE140)*100</f>
        <v>0</v>
      </c>
      <c r="BE140" s="27">
        <v>0</v>
      </c>
      <c r="BF140" s="27">
        <f>M140</f>
        <v>6.0329999999999995E-2</v>
      </c>
      <c r="BH140" s="27">
        <f>G140*AO140</f>
        <v>0</v>
      </c>
      <c r="BI140" s="27">
        <f>G140*AP140</f>
        <v>0</v>
      </c>
      <c r="BJ140" s="27">
        <f>G140*H140</f>
        <v>0</v>
      </c>
      <c r="BK140" s="27"/>
      <c r="BL140" s="27">
        <v>721</v>
      </c>
    </row>
    <row r="141" spans="1:64" ht="15" customHeight="1" x14ac:dyDescent="0.25">
      <c r="A141" s="7"/>
      <c r="D141" s="22" t="s">
        <v>344</v>
      </c>
      <c r="E141" s="22" t="s">
        <v>266</v>
      </c>
      <c r="G141" s="6">
        <v>3.0000000000000004</v>
      </c>
      <c r="N141" s="25"/>
    </row>
    <row r="142" spans="1:64" ht="15" customHeight="1" x14ac:dyDescent="0.25">
      <c r="A142" s="16" t="s">
        <v>266</v>
      </c>
      <c r="B142" s="11" t="s">
        <v>266</v>
      </c>
      <c r="C142" s="11" t="s">
        <v>213</v>
      </c>
      <c r="D142" s="64" t="s">
        <v>391</v>
      </c>
      <c r="E142" s="64"/>
      <c r="F142" s="35" t="s">
        <v>347</v>
      </c>
      <c r="G142" s="35" t="s">
        <v>347</v>
      </c>
      <c r="H142" s="35"/>
      <c r="I142" s="20">
        <f>SUM(I143:I143)</f>
        <v>0</v>
      </c>
      <c r="J142" s="20">
        <f>SUM(J143:J143)</f>
        <v>0</v>
      </c>
      <c r="K142" s="20">
        <f>SUM(K143:K143)</f>
        <v>0</v>
      </c>
      <c r="L142" s="8" t="s">
        <v>266</v>
      </c>
      <c r="M142" s="20">
        <f>SUM(M143:M143)</f>
        <v>1.485E-2</v>
      </c>
      <c r="N142" s="33" t="s">
        <v>266</v>
      </c>
      <c r="AI142" s="8" t="s">
        <v>266</v>
      </c>
      <c r="AS142" s="20">
        <f>SUM(AJ143:AJ143)</f>
        <v>0</v>
      </c>
      <c r="AT142" s="20">
        <f>SUM(AK143:AK143)</f>
        <v>0</v>
      </c>
      <c r="AU142" s="20">
        <f>SUM(AL143:AL143)</f>
        <v>0</v>
      </c>
    </row>
    <row r="143" spans="1:64" ht="15" customHeight="1" x14ac:dyDescent="0.25">
      <c r="A143" s="1" t="s">
        <v>174</v>
      </c>
      <c r="B143" s="36" t="s">
        <v>266</v>
      </c>
      <c r="C143" s="36" t="s">
        <v>321</v>
      </c>
      <c r="D143" s="55" t="s">
        <v>314</v>
      </c>
      <c r="E143" s="55"/>
      <c r="F143" s="36" t="s">
        <v>95</v>
      </c>
      <c r="G143" s="27">
        <v>5</v>
      </c>
      <c r="H143" s="27"/>
      <c r="I143" s="27">
        <f>G143*AO143</f>
        <v>0</v>
      </c>
      <c r="J143" s="27">
        <f>G143*AP143</f>
        <v>0</v>
      </c>
      <c r="K143" s="27">
        <f>G143*H143</f>
        <v>0</v>
      </c>
      <c r="L143" s="27">
        <v>2.97E-3</v>
      </c>
      <c r="M143" s="27">
        <f>G143*L143</f>
        <v>1.485E-2</v>
      </c>
      <c r="N143" s="37" t="s">
        <v>261</v>
      </c>
      <c r="Z143" s="27">
        <f>IF(AQ143="5",BJ143,0)</f>
        <v>0</v>
      </c>
      <c r="AB143" s="27">
        <f>IF(AQ143="1",BH143,0)</f>
        <v>0</v>
      </c>
      <c r="AC143" s="27">
        <f>IF(AQ143="1",BI143,0)</f>
        <v>0</v>
      </c>
      <c r="AD143" s="27">
        <f>IF(AQ143="7",BH143,0)</f>
        <v>0</v>
      </c>
      <c r="AE143" s="27">
        <f>IF(AQ143="7",BI143,0)</f>
        <v>0</v>
      </c>
      <c r="AF143" s="27">
        <f>IF(AQ143="2",BH143,0)</f>
        <v>0</v>
      </c>
      <c r="AG143" s="27">
        <f>IF(AQ143="2",BI143,0)</f>
        <v>0</v>
      </c>
      <c r="AH143" s="27">
        <f>IF(AQ143="0",BJ143,0)</f>
        <v>0</v>
      </c>
      <c r="AI143" s="8" t="s">
        <v>266</v>
      </c>
      <c r="AJ143" s="27">
        <f>IF(AN143=0,K143,0)</f>
        <v>0</v>
      </c>
      <c r="AK143" s="27">
        <f>IF(AN143=15,K143,0)</f>
        <v>0</v>
      </c>
      <c r="AL143" s="27">
        <f>IF(AN143=21,K143,0)</f>
        <v>0</v>
      </c>
      <c r="AN143" s="27">
        <v>21</v>
      </c>
      <c r="AO143" s="27">
        <f>H143*0.799739130434783</f>
        <v>0</v>
      </c>
      <c r="AP143" s="27">
        <f>H143*(1-0.799739130434783)</f>
        <v>0</v>
      </c>
      <c r="AQ143" s="15" t="s">
        <v>376</v>
      </c>
      <c r="AV143" s="27">
        <f>AW143+AX143</f>
        <v>0</v>
      </c>
      <c r="AW143" s="27">
        <f>G143*AO143</f>
        <v>0</v>
      </c>
      <c r="AX143" s="27">
        <f>G143*AP143</f>
        <v>0</v>
      </c>
      <c r="AY143" s="15" t="s">
        <v>306</v>
      </c>
      <c r="AZ143" s="15" t="s">
        <v>16</v>
      </c>
      <c r="BA143" s="8" t="s">
        <v>288</v>
      </c>
      <c r="BC143" s="27">
        <f>AW143+AX143</f>
        <v>0</v>
      </c>
      <c r="BD143" s="27">
        <f>H143/(100-BE143)*100</f>
        <v>0</v>
      </c>
      <c r="BE143" s="27">
        <v>0</v>
      </c>
      <c r="BF143" s="27">
        <f>M143</f>
        <v>1.485E-2</v>
      </c>
      <c r="BH143" s="27">
        <f>G143*AO143</f>
        <v>0</v>
      </c>
      <c r="BI143" s="27">
        <f>G143*AP143</f>
        <v>0</v>
      </c>
      <c r="BJ143" s="27">
        <f>G143*H143</f>
        <v>0</v>
      </c>
      <c r="BK143" s="27"/>
      <c r="BL143" s="27">
        <v>728</v>
      </c>
    </row>
    <row r="144" spans="1:64" ht="15" customHeight="1" x14ac:dyDescent="0.25">
      <c r="A144" s="7"/>
      <c r="D144" s="22" t="s">
        <v>333</v>
      </c>
      <c r="E144" s="22" t="s">
        <v>266</v>
      </c>
      <c r="G144" s="6">
        <v>5</v>
      </c>
      <c r="N144" s="25"/>
    </row>
    <row r="145" spans="1:64" ht="15" customHeight="1" x14ac:dyDescent="0.25">
      <c r="A145" s="16" t="s">
        <v>266</v>
      </c>
      <c r="B145" s="11" t="s">
        <v>266</v>
      </c>
      <c r="C145" s="11" t="s">
        <v>235</v>
      </c>
      <c r="D145" s="64" t="s">
        <v>392</v>
      </c>
      <c r="E145" s="64"/>
      <c r="F145" s="35" t="s">
        <v>347</v>
      </c>
      <c r="G145" s="35" t="s">
        <v>347</v>
      </c>
      <c r="H145" s="35" t="s">
        <v>347</v>
      </c>
      <c r="I145" s="20">
        <f>SUM(I146:I148)</f>
        <v>0</v>
      </c>
      <c r="J145" s="20">
        <f>SUM(J146:J148)</f>
        <v>0</v>
      </c>
      <c r="K145" s="20">
        <f>SUM(K146:K148)</f>
        <v>0</v>
      </c>
      <c r="L145" s="8" t="s">
        <v>266</v>
      </c>
      <c r="M145" s="20">
        <f>SUM(M146:M148)</f>
        <v>0</v>
      </c>
      <c r="N145" s="33" t="s">
        <v>266</v>
      </c>
      <c r="AI145" s="8" t="s">
        <v>266</v>
      </c>
      <c r="AS145" s="20">
        <f>SUM(AJ146:AJ148)</f>
        <v>0</v>
      </c>
      <c r="AT145" s="20">
        <f>SUM(AK146:AK148)</f>
        <v>0</v>
      </c>
      <c r="AU145" s="20">
        <f>SUM(AL146:AL148)</f>
        <v>0</v>
      </c>
    </row>
    <row r="146" spans="1:64" ht="15" customHeight="1" x14ac:dyDescent="0.25">
      <c r="A146" s="1" t="s">
        <v>43</v>
      </c>
      <c r="B146" s="36" t="s">
        <v>266</v>
      </c>
      <c r="C146" s="36" t="s">
        <v>301</v>
      </c>
      <c r="D146" s="55" t="s">
        <v>259</v>
      </c>
      <c r="E146" s="55"/>
      <c r="F146" s="36" t="s">
        <v>316</v>
      </c>
      <c r="G146" s="27">
        <v>133.5</v>
      </c>
      <c r="H146" s="27"/>
      <c r="I146" s="27">
        <f>G146*AO146</f>
        <v>0</v>
      </c>
      <c r="J146" s="27">
        <f>G146*AP146</f>
        <v>0</v>
      </c>
      <c r="K146" s="27">
        <f>G146*H146</f>
        <v>0</v>
      </c>
      <c r="L146" s="27">
        <v>0</v>
      </c>
      <c r="M146" s="27">
        <f>G146*L146</f>
        <v>0</v>
      </c>
      <c r="N146" s="37" t="s">
        <v>266</v>
      </c>
      <c r="Z146" s="27">
        <f>IF(AQ146="5",BJ146,0)</f>
        <v>0</v>
      </c>
      <c r="AB146" s="27">
        <f>IF(AQ146="1",BH146,0)</f>
        <v>0</v>
      </c>
      <c r="AC146" s="27">
        <f>IF(AQ146="1",BI146,0)</f>
        <v>0</v>
      </c>
      <c r="AD146" s="27">
        <f>IF(AQ146="7",BH146,0)</f>
        <v>0</v>
      </c>
      <c r="AE146" s="27">
        <f>IF(AQ146="7",BI146,0)</f>
        <v>0</v>
      </c>
      <c r="AF146" s="27">
        <f>IF(AQ146="2",BH146,0)</f>
        <v>0</v>
      </c>
      <c r="AG146" s="27">
        <f>IF(AQ146="2",BI146,0)</f>
        <v>0</v>
      </c>
      <c r="AH146" s="27">
        <f>IF(AQ146="0",BJ146,0)</f>
        <v>0</v>
      </c>
      <c r="AI146" s="8" t="s">
        <v>266</v>
      </c>
      <c r="AJ146" s="27">
        <f>IF(AN146=0,K146,0)</f>
        <v>0</v>
      </c>
      <c r="AK146" s="27">
        <f>IF(AN146=15,K146,0)</f>
        <v>0</v>
      </c>
      <c r="AL146" s="27">
        <f>IF(AN146=21,K146,0)</f>
        <v>0</v>
      </c>
      <c r="AN146" s="27">
        <v>21</v>
      </c>
      <c r="AO146" s="27">
        <f>H146*0.666666666666667</f>
        <v>0</v>
      </c>
      <c r="AP146" s="27">
        <f>H146*(1-0.666666666666667)</f>
        <v>0</v>
      </c>
      <c r="AQ146" s="15" t="s">
        <v>376</v>
      </c>
      <c r="AV146" s="27">
        <f>AW146+AX146</f>
        <v>0</v>
      </c>
      <c r="AW146" s="27">
        <f>G146*AO146</f>
        <v>0</v>
      </c>
      <c r="AX146" s="27">
        <f>G146*AP146</f>
        <v>0</v>
      </c>
      <c r="AY146" s="15" t="s">
        <v>236</v>
      </c>
      <c r="AZ146" s="15" t="s">
        <v>204</v>
      </c>
      <c r="BA146" s="8" t="s">
        <v>288</v>
      </c>
      <c r="BC146" s="27">
        <f>AW146+AX146</f>
        <v>0</v>
      </c>
      <c r="BD146" s="27">
        <f>H146/(100-BE146)*100</f>
        <v>0</v>
      </c>
      <c r="BE146" s="27">
        <v>0</v>
      </c>
      <c r="BF146" s="27">
        <f>M146</f>
        <v>0</v>
      </c>
      <c r="BH146" s="27">
        <f>G146*AO146</f>
        <v>0</v>
      </c>
      <c r="BI146" s="27">
        <f>G146*AP146</f>
        <v>0</v>
      </c>
      <c r="BJ146" s="27">
        <f>G146*H146</f>
        <v>0</v>
      </c>
      <c r="BK146" s="27"/>
      <c r="BL146" s="27">
        <v>762</v>
      </c>
    </row>
    <row r="147" spans="1:64" ht="15" customHeight="1" x14ac:dyDescent="0.25">
      <c r="A147" s="7"/>
      <c r="D147" s="22" t="s">
        <v>404</v>
      </c>
      <c r="E147" s="22" t="s">
        <v>266</v>
      </c>
      <c r="G147" s="6">
        <v>133.5</v>
      </c>
      <c r="N147" s="25"/>
    </row>
    <row r="148" spans="1:64" ht="15" customHeight="1" x14ac:dyDescent="0.25">
      <c r="A148" s="1" t="s">
        <v>273</v>
      </c>
      <c r="B148" s="36" t="s">
        <v>266</v>
      </c>
      <c r="C148" s="36" t="s">
        <v>301</v>
      </c>
      <c r="D148" s="55" t="s">
        <v>217</v>
      </c>
      <c r="E148" s="55"/>
      <c r="F148" s="36" t="s">
        <v>316</v>
      </c>
      <c r="G148" s="27">
        <v>4</v>
      </c>
      <c r="H148" s="27"/>
      <c r="I148" s="27">
        <f>G148*AO148</f>
        <v>0</v>
      </c>
      <c r="J148" s="27">
        <f>G148*AP148</f>
        <v>0</v>
      </c>
      <c r="K148" s="27">
        <f>G148*H148</f>
        <v>0</v>
      </c>
      <c r="L148" s="27">
        <v>0</v>
      </c>
      <c r="M148" s="27">
        <f>G148*L148</f>
        <v>0</v>
      </c>
      <c r="N148" s="37" t="s">
        <v>266</v>
      </c>
      <c r="Z148" s="27">
        <f>IF(AQ148="5",BJ148,0)</f>
        <v>0</v>
      </c>
      <c r="AB148" s="27">
        <f>IF(AQ148="1",BH148,0)</f>
        <v>0</v>
      </c>
      <c r="AC148" s="27">
        <f>IF(AQ148="1",BI148,0)</f>
        <v>0</v>
      </c>
      <c r="AD148" s="27">
        <f>IF(AQ148="7",BH148,0)</f>
        <v>0</v>
      </c>
      <c r="AE148" s="27">
        <f>IF(AQ148="7",BI148,0)</f>
        <v>0</v>
      </c>
      <c r="AF148" s="27">
        <f>IF(AQ148="2",BH148,0)</f>
        <v>0</v>
      </c>
      <c r="AG148" s="27">
        <f>IF(AQ148="2",BI148,0)</f>
        <v>0</v>
      </c>
      <c r="AH148" s="27">
        <f>IF(AQ148="0",BJ148,0)</f>
        <v>0</v>
      </c>
      <c r="AI148" s="8" t="s">
        <v>266</v>
      </c>
      <c r="AJ148" s="27">
        <f>IF(AN148=0,K148,0)</f>
        <v>0</v>
      </c>
      <c r="AK148" s="27">
        <f>IF(AN148=15,K148,0)</f>
        <v>0</v>
      </c>
      <c r="AL148" s="27">
        <f>IF(AN148=21,K148,0)</f>
        <v>0</v>
      </c>
      <c r="AN148" s="27">
        <v>21</v>
      </c>
      <c r="AO148" s="27">
        <f>H148*0.666666666666667</f>
        <v>0</v>
      </c>
      <c r="AP148" s="27">
        <f>H148*(1-0.666666666666667)</f>
        <v>0</v>
      </c>
      <c r="AQ148" s="15" t="s">
        <v>376</v>
      </c>
      <c r="AV148" s="27">
        <f>AW148+AX148</f>
        <v>0</v>
      </c>
      <c r="AW148" s="27">
        <f>G148*AO148</f>
        <v>0</v>
      </c>
      <c r="AX148" s="27">
        <f>G148*AP148</f>
        <v>0</v>
      </c>
      <c r="AY148" s="15" t="s">
        <v>236</v>
      </c>
      <c r="AZ148" s="15" t="s">
        <v>204</v>
      </c>
      <c r="BA148" s="8" t="s">
        <v>288</v>
      </c>
      <c r="BC148" s="27">
        <f>AW148+AX148</f>
        <v>0</v>
      </c>
      <c r="BD148" s="27">
        <f>H148/(100-BE148)*100</f>
        <v>0</v>
      </c>
      <c r="BE148" s="27">
        <v>0</v>
      </c>
      <c r="BF148" s="27">
        <f>M148</f>
        <v>0</v>
      </c>
      <c r="BH148" s="27">
        <f>G148*AO148</f>
        <v>0</v>
      </c>
      <c r="BI148" s="27">
        <f>G148*AP148</f>
        <v>0</v>
      </c>
      <c r="BJ148" s="27">
        <f>G148*H148</f>
        <v>0</v>
      </c>
      <c r="BK148" s="27"/>
      <c r="BL148" s="27">
        <v>762</v>
      </c>
    </row>
    <row r="149" spans="1:64" ht="15" customHeight="1" x14ac:dyDescent="0.25">
      <c r="A149" s="7"/>
      <c r="D149" s="22" t="s">
        <v>47</v>
      </c>
      <c r="E149" s="22" t="s">
        <v>266</v>
      </c>
      <c r="G149" s="6">
        <v>4</v>
      </c>
      <c r="N149" s="25"/>
    </row>
    <row r="150" spans="1:64" ht="15" customHeight="1" x14ac:dyDescent="0.25">
      <c r="A150" s="16" t="s">
        <v>266</v>
      </c>
      <c r="B150" s="11" t="s">
        <v>266</v>
      </c>
      <c r="C150" s="11" t="s">
        <v>97</v>
      </c>
      <c r="D150" s="64" t="s">
        <v>243</v>
      </c>
      <c r="E150" s="64"/>
      <c r="F150" s="35" t="s">
        <v>347</v>
      </c>
      <c r="G150" s="35" t="s">
        <v>347</v>
      </c>
      <c r="H150" s="35"/>
      <c r="I150" s="20">
        <f>SUM(I151:I153)</f>
        <v>0</v>
      </c>
      <c r="J150" s="20">
        <f>SUM(J151:J153)</f>
        <v>0</v>
      </c>
      <c r="K150" s="20">
        <f>SUM(K151:K153)</f>
        <v>0</v>
      </c>
      <c r="L150" s="8" t="s">
        <v>266</v>
      </c>
      <c r="M150" s="20">
        <f>SUM(M151:M153)</f>
        <v>0.60799904999999999</v>
      </c>
      <c r="N150" s="33" t="s">
        <v>266</v>
      </c>
      <c r="AI150" s="8" t="s">
        <v>266</v>
      </c>
      <c r="AS150" s="20">
        <f>SUM(AJ151:AJ153)</f>
        <v>0</v>
      </c>
      <c r="AT150" s="20">
        <f>SUM(AK151:AK153)</f>
        <v>0</v>
      </c>
      <c r="AU150" s="20">
        <f>SUM(AL151:AL153)</f>
        <v>0</v>
      </c>
    </row>
    <row r="151" spans="1:64" ht="15" customHeight="1" x14ac:dyDescent="0.25">
      <c r="A151" s="1" t="s">
        <v>408</v>
      </c>
      <c r="B151" s="36" t="s">
        <v>266</v>
      </c>
      <c r="C151" s="36" t="s">
        <v>185</v>
      </c>
      <c r="D151" s="55" t="s">
        <v>382</v>
      </c>
      <c r="E151" s="55"/>
      <c r="F151" s="36" t="s">
        <v>368</v>
      </c>
      <c r="G151" s="27">
        <v>40.049999999999997</v>
      </c>
      <c r="H151" s="27"/>
      <c r="I151" s="27">
        <f>G151*AO151</f>
        <v>0</v>
      </c>
      <c r="J151" s="27">
        <f>G151*AP151</f>
        <v>0</v>
      </c>
      <c r="K151" s="27">
        <f>G151*H151</f>
        <v>0</v>
      </c>
      <c r="L151" s="27">
        <v>4.0000000000000003E-5</v>
      </c>
      <c r="M151" s="27">
        <f>G151*L151</f>
        <v>1.6020000000000001E-3</v>
      </c>
      <c r="N151" s="37" t="s">
        <v>261</v>
      </c>
      <c r="Z151" s="27">
        <f>IF(AQ151="5",BJ151,0)</f>
        <v>0</v>
      </c>
      <c r="AB151" s="27">
        <f>IF(AQ151="1",BH151,0)</f>
        <v>0</v>
      </c>
      <c r="AC151" s="27">
        <f>IF(AQ151="1",BI151,0)</f>
        <v>0</v>
      </c>
      <c r="AD151" s="27">
        <f>IF(AQ151="7",BH151,0)</f>
        <v>0</v>
      </c>
      <c r="AE151" s="27">
        <f>IF(AQ151="7",BI151,0)</f>
        <v>0</v>
      </c>
      <c r="AF151" s="27">
        <f>IF(AQ151="2",BH151,0)</f>
        <v>0</v>
      </c>
      <c r="AG151" s="27">
        <f>IF(AQ151="2",BI151,0)</f>
        <v>0</v>
      </c>
      <c r="AH151" s="27">
        <f>IF(AQ151="0",BJ151,0)</f>
        <v>0</v>
      </c>
      <c r="AI151" s="8" t="s">
        <v>266</v>
      </c>
      <c r="AJ151" s="27">
        <f>IF(AN151=0,K151,0)</f>
        <v>0</v>
      </c>
      <c r="AK151" s="27">
        <f>IF(AN151=15,K151,0)</f>
        <v>0</v>
      </c>
      <c r="AL151" s="27">
        <f>IF(AN151=21,K151,0)</f>
        <v>0</v>
      </c>
      <c r="AN151" s="27">
        <v>21</v>
      </c>
      <c r="AO151" s="27">
        <f>H151*0.0124444345802393</f>
        <v>0</v>
      </c>
      <c r="AP151" s="27">
        <f>H151*(1-0.0124444345802393)</f>
        <v>0</v>
      </c>
      <c r="AQ151" s="15" t="s">
        <v>376</v>
      </c>
      <c r="AV151" s="27">
        <f>AW151+AX151</f>
        <v>0</v>
      </c>
      <c r="AW151" s="27">
        <f>G151*AO151</f>
        <v>0</v>
      </c>
      <c r="AX151" s="27">
        <f>G151*AP151</f>
        <v>0</v>
      </c>
      <c r="AY151" s="15" t="s">
        <v>292</v>
      </c>
      <c r="AZ151" s="15" t="s">
        <v>204</v>
      </c>
      <c r="BA151" s="8" t="s">
        <v>288</v>
      </c>
      <c r="BC151" s="27">
        <f>AW151+AX151</f>
        <v>0</v>
      </c>
      <c r="BD151" s="27">
        <f>H151/(100-BE151)*100</f>
        <v>0</v>
      </c>
      <c r="BE151" s="27">
        <v>0</v>
      </c>
      <c r="BF151" s="27">
        <f>M151</f>
        <v>1.6020000000000001E-3</v>
      </c>
      <c r="BH151" s="27">
        <f>G151*AO151</f>
        <v>0</v>
      </c>
      <c r="BI151" s="27">
        <f>G151*AP151</f>
        <v>0</v>
      </c>
      <c r="BJ151" s="27">
        <f>G151*H151</f>
        <v>0</v>
      </c>
      <c r="BK151" s="27"/>
      <c r="BL151" s="27">
        <v>763</v>
      </c>
    </row>
    <row r="152" spans="1:64" ht="15" customHeight="1" x14ac:dyDescent="0.25">
      <c r="A152" s="7"/>
      <c r="D152" s="22" t="s">
        <v>340</v>
      </c>
      <c r="E152" s="22" t="s">
        <v>266</v>
      </c>
      <c r="G152" s="6">
        <v>40.050000000000004</v>
      </c>
      <c r="N152" s="25"/>
    </row>
    <row r="153" spans="1:64" ht="15" customHeight="1" x14ac:dyDescent="0.25">
      <c r="A153" s="1" t="s">
        <v>89</v>
      </c>
      <c r="B153" s="36" t="s">
        <v>266</v>
      </c>
      <c r="C153" s="36" t="s">
        <v>279</v>
      </c>
      <c r="D153" s="55" t="s">
        <v>61</v>
      </c>
      <c r="E153" s="55"/>
      <c r="F153" s="36" t="s">
        <v>368</v>
      </c>
      <c r="G153" s="27">
        <v>41.2515</v>
      </c>
      <c r="H153" s="27"/>
      <c r="I153" s="27">
        <f>G153*AO153</f>
        <v>0</v>
      </c>
      <c r="J153" s="27">
        <f>G153*AP153</f>
        <v>0</v>
      </c>
      <c r="K153" s="27">
        <f>G153*H153</f>
        <v>0</v>
      </c>
      <c r="L153" s="27">
        <v>1.47E-2</v>
      </c>
      <c r="M153" s="27">
        <f>G153*L153</f>
        <v>0.60639704999999999</v>
      </c>
      <c r="N153" s="37" t="s">
        <v>261</v>
      </c>
      <c r="Z153" s="27">
        <f>IF(AQ153="5",BJ153,0)</f>
        <v>0</v>
      </c>
      <c r="AB153" s="27">
        <f>IF(AQ153="1",BH153,0)</f>
        <v>0</v>
      </c>
      <c r="AC153" s="27">
        <f>IF(AQ153="1",BI153,0)</f>
        <v>0</v>
      </c>
      <c r="AD153" s="27">
        <f>IF(AQ153="7",BH153,0)</f>
        <v>0</v>
      </c>
      <c r="AE153" s="27">
        <f>IF(AQ153="7",BI153,0)</f>
        <v>0</v>
      </c>
      <c r="AF153" s="27">
        <f>IF(AQ153="2",BH153,0)</f>
        <v>0</v>
      </c>
      <c r="AG153" s="27">
        <f>IF(AQ153="2",BI153,0)</f>
        <v>0</v>
      </c>
      <c r="AH153" s="27">
        <f>IF(AQ153="0",BJ153,0)</f>
        <v>0</v>
      </c>
      <c r="AI153" s="8" t="s">
        <v>266</v>
      </c>
      <c r="AJ153" s="27">
        <f>IF(AN153=0,K153,0)</f>
        <v>0</v>
      </c>
      <c r="AK153" s="27">
        <f>IF(AN153=15,K153,0)</f>
        <v>0</v>
      </c>
      <c r="AL153" s="27">
        <f>IF(AN153=21,K153,0)</f>
        <v>0</v>
      </c>
      <c r="AN153" s="27">
        <v>21</v>
      </c>
      <c r="AO153" s="27">
        <f>H153*1</f>
        <v>0</v>
      </c>
      <c r="AP153" s="27">
        <f>H153*(1-1)</f>
        <v>0</v>
      </c>
      <c r="AQ153" s="15" t="s">
        <v>376</v>
      </c>
      <c r="AV153" s="27">
        <f>AW153+AX153</f>
        <v>0</v>
      </c>
      <c r="AW153" s="27">
        <f>G153*AO153</f>
        <v>0</v>
      </c>
      <c r="AX153" s="27">
        <f>G153*AP153</f>
        <v>0</v>
      </c>
      <c r="AY153" s="15" t="s">
        <v>292</v>
      </c>
      <c r="AZ153" s="15" t="s">
        <v>204</v>
      </c>
      <c r="BA153" s="8" t="s">
        <v>288</v>
      </c>
      <c r="BC153" s="27">
        <f>AW153+AX153</f>
        <v>0</v>
      </c>
      <c r="BD153" s="27">
        <f>H153/(100-BE153)*100</f>
        <v>0</v>
      </c>
      <c r="BE153" s="27">
        <v>0</v>
      </c>
      <c r="BF153" s="27">
        <f>M153</f>
        <v>0.60639704999999999</v>
      </c>
      <c r="BH153" s="27">
        <f>G153*AO153</f>
        <v>0</v>
      </c>
      <c r="BI153" s="27">
        <f>G153*AP153</f>
        <v>0</v>
      </c>
      <c r="BJ153" s="27">
        <f>G153*H153</f>
        <v>0</v>
      </c>
      <c r="BK153" s="27"/>
      <c r="BL153" s="27">
        <v>763</v>
      </c>
    </row>
    <row r="154" spans="1:64" ht="15" customHeight="1" x14ac:dyDescent="0.25">
      <c r="A154" s="7"/>
      <c r="D154" s="22" t="s">
        <v>147</v>
      </c>
      <c r="E154" s="22" t="s">
        <v>266</v>
      </c>
      <c r="G154" s="6">
        <v>40.050000000000004</v>
      </c>
      <c r="N154" s="25"/>
    </row>
    <row r="155" spans="1:64" ht="15" customHeight="1" x14ac:dyDescent="0.25">
      <c r="A155" s="7"/>
      <c r="D155" s="22" t="s">
        <v>186</v>
      </c>
      <c r="E155" s="22" t="s">
        <v>266</v>
      </c>
      <c r="G155" s="6">
        <v>1.2015</v>
      </c>
      <c r="N155" s="25"/>
    </row>
    <row r="156" spans="1:64" ht="15" customHeight="1" x14ac:dyDescent="0.25">
      <c r="A156" s="16" t="s">
        <v>266</v>
      </c>
      <c r="B156" s="11" t="s">
        <v>266</v>
      </c>
      <c r="C156" s="11" t="s">
        <v>22</v>
      </c>
      <c r="D156" s="64" t="s">
        <v>51</v>
      </c>
      <c r="E156" s="64"/>
      <c r="F156" s="35" t="s">
        <v>347</v>
      </c>
      <c r="G156" s="35" t="s">
        <v>347</v>
      </c>
      <c r="H156" s="35"/>
      <c r="I156" s="20">
        <f>SUM(I157:I165)</f>
        <v>0</v>
      </c>
      <c r="J156" s="20">
        <f>SUM(J157:J165)</f>
        <v>0</v>
      </c>
      <c r="K156" s="20">
        <f>SUM(K157:K165)</f>
        <v>0</v>
      </c>
      <c r="L156" s="8" t="s">
        <v>266</v>
      </c>
      <c r="M156" s="20">
        <f>SUM(M157:M165)</f>
        <v>1.0358200000000002</v>
      </c>
      <c r="N156" s="33" t="s">
        <v>266</v>
      </c>
      <c r="AI156" s="8" t="s">
        <v>266</v>
      </c>
      <c r="AS156" s="20">
        <f>SUM(AJ157:AJ165)</f>
        <v>0</v>
      </c>
      <c r="AT156" s="20">
        <f>SUM(AK157:AK165)</f>
        <v>0</v>
      </c>
      <c r="AU156" s="20">
        <f>SUM(AL157:AL165)</f>
        <v>0</v>
      </c>
    </row>
    <row r="157" spans="1:64" ht="15" customHeight="1" x14ac:dyDescent="0.25">
      <c r="A157" s="1" t="s">
        <v>2</v>
      </c>
      <c r="B157" s="36" t="s">
        <v>266</v>
      </c>
      <c r="C157" s="36" t="s">
        <v>8</v>
      </c>
      <c r="D157" s="55" t="s">
        <v>195</v>
      </c>
      <c r="E157" s="55"/>
      <c r="F157" s="36" t="s">
        <v>316</v>
      </c>
      <c r="G157" s="27">
        <v>133.5</v>
      </c>
      <c r="H157" s="27"/>
      <c r="I157" s="27">
        <f>G157*AO157</f>
        <v>0</v>
      </c>
      <c r="J157" s="27">
        <f>G157*AP157</f>
        <v>0</v>
      </c>
      <c r="K157" s="27">
        <f>G157*H157</f>
        <v>0</v>
      </c>
      <c r="L157" s="27">
        <v>2.3E-3</v>
      </c>
      <c r="M157" s="27">
        <f>G157*L157</f>
        <v>0.30704999999999999</v>
      </c>
      <c r="N157" s="37" t="s">
        <v>261</v>
      </c>
      <c r="Z157" s="27">
        <f>IF(AQ157="5",BJ157,0)</f>
        <v>0</v>
      </c>
      <c r="AB157" s="27">
        <f>IF(AQ157="1",BH157,0)</f>
        <v>0</v>
      </c>
      <c r="AC157" s="27">
        <f>IF(AQ157="1",BI157,0)</f>
        <v>0</v>
      </c>
      <c r="AD157" s="27">
        <f>IF(AQ157="7",BH157,0)</f>
        <v>0</v>
      </c>
      <c r="AE157" s="27">
        <f>IF(AQ157="7",BI157,0)</f>
        <v>0</v>
      </c>
      <c r="AF157" s="27">
        <f>IF(AQ157="2",BH157,0)</f>
        <v>0</v>
      </c>
      <c r="AG157" s="27">
        <f>IF(AQ157="2",BI157,0)</f>
        <v>0</v>
      </c>
      <c r="AH157" s="27">
        <f>IF(AQ157="0",BJ157,0)</f>
        <v>0</v>
      </c>
      <c r="AI157" s="8" t="s">
        <v>266</v>
      </c>
      <c r="AJ157" s="27">
        <f>IF(AN157=0,K157,0)</f>
        <v>0</v>
      </c>
      <c r="AK157" s="27">
        <f>IF(AN157=15,K157,0)</f>
        <v>0</v>
      </c>
      <c r="AL157" s="27">
        <f>IF(AN157=21,K157,0)</f>
        <v>0</v>
      </c>
      <c r="AN157" s="27">
        <v>21</v>
      </c>
      <c r="AO157" s="27">
        <f>H157*0</f>
        <v>0</v>
      </c>
      <c r="AP157" s="27">
        <f>H157*(1-0)</f>
        <v>0</v>
      </c>
      <c r="AQ157" s="15" t="s">
        <v>376</v>
      </c>
      <c r="AV157" s="27">
        <f>AW157+AX157</f>
        <v>0</v>
      </c>
      <c r="AW157" s="27">
        <f>G157*AO157</f>
        <v>0</v>
      </c>
      <c r="AX157" s="27">
        <f>G157*AP157</f>
        <v>0</v>
      </c>
      <c r="AY157" s="15" t="s">
        <v>305</v>
      </c>
      <c r="AZ157" s="15" t="s">
        <v>204</v>
      </c>
      <c r="BA157" s="8" t="s">
        <v>288</v>
      </c>
      <c r="BC157" s="27">
        <f>AW157+AX157</f>
        <v>0</v>
      </c>
      <c r="BD157" s="27">
        <f>H157/(100-BE157)*100</f>
        <v>0</v>
      </c>
      <c r="BE157" s="27">
        <v>0</v>
      </c>
      <c r="BF157" s="27">
        <f>M157</f>
        <v>0.30704999999999999</v>
      </c>
      <c r="BH157" s="27">
        <f>G157*AO157</f>
        <v>0</v>
      </c>
      <c r="BI157" s="27">
        <f>G157*AP157</f>
        <v>0</v>
      </c>
      <c r="BJ157" s="27">
        <f>G157*H157</f>
        <v>0</v>
      </c>
      <c r="BK157" s="27"/>
      <c r="BL157" s="27">
        <v>764</v>
      </c>
    </row>
    <row r="158" spans="1:64" ht="15" customHeight="1" x14ac:dyDescent="0.25">
      <c r="A158" s="7"/>
      <c r="D158" s="22" t="s">
        <v>395</v>
      </c>
      <c r="E158" s="22" t="s">
        <v>266</v>
      </c>
      <c r="G158" s="6">
        <v>133.5</v>
      </c>
      <c r="N158" s="25"/>
    </row>
    <row r="159" spans="1:64" ht="15" customHeight="1" x14ac:dyDescent="0.25">
      <c r="A159" s="1" t="s">
        <v>64</v>
      </c>
      <c r="B159" s="36" t="s">
        <v>266</v>
      </c>
      <c r="C159" s="36" t="s">
        <v>90</v>
      </c>
      <c r="D159" s="55" t="s">
        <v>218</v>
      </c>
      <c r="E159" s="55"/>
      <c r="F159" s="36" t="s">
        <v>95</v>
      </c>
      <c r="G159" s="27">
        <v>5</v>
      </c>
      <c r="H159" s="27"/>
      <c r="I159" s="27">
        <f>G159*AO159</f>
        <v>0</v>
      </c>
      <c r="J159" s="27">
        <f>G159*AP159</f>
        <v>0</v>
      </c>
      <c r="K159" s="27">
        <f>G159*H159</f>
        <v>0</v>
      </c>
      <c r="L159" s="27">
        <v>0</v>
      </c>
      <c r="M159" s="27">
        <f>G159*L159</f>
        <v>0</v>
      </c>
      <c r="N159" s="37" t="s">
        <v>266</v>
      </c>
      <c r="Z159" s="27">
        <f>IF(AQ159="5",BJ159,0)</f>
        <v>0</v>
      </c>
      <c r="AB159" s="27">
        <f>IF(AQ159="1",BH159,0)</f>
        <v>0</v>
      </c>
      <c r="AC159" s="27">
        <f>IF(AQ159="1",BI159,0)</f>
        <v>0</v>
      </c>
      <c r="AD159" s="27">
        <f>IF(AQ159="7",BH159,0)</f>
        <v>0</v>
      </c>
      <c r="AE159" s="27">
        <f>IF(AQ159="7",BI159,0)</f>
        <v>0</v>
      </c>
      <c r="AF159" s="27">
        <f>IF(AQ159="2",BH159,0)</f>
        <v>0</v>
      </c>
      <c r="AG159" s="27">
        <f>IF(AQ159="2",BI159,0)</f>
        <v>0</v>
      </c>
      <c r="AH159" s="27">
        <f>IF(AQ159="0",BJ159,0)</f>
        <v>0</v>
      </c>
      <c r="AI159" s="8" t="s">
        <v>266</v>
      </c>
      <c r="AJ159" s="27">
        <f>IF(AN159=0,K159,0)</f>
        <v>0</v>
      </c>
      <c r="AK159" s="27">
        <f>IF(AN159=15,K159,0)</f>
        <v>0</v>
      </c>
      <c r="AL159" s="27">
        <f>IF(AN159=21,K159,0)</f>
        <v>0</v>
      </c>
      <c r="AN159" s="27">
        <v>21</v>
      </c>
      <c r="AO159" s="27">
        <f>H159*0</f>
        <v>0</v>
      </c>
      <c r="AP159" s="27">
        <f>H159*(1-0)</f>
        <v>0</v>
      </c>
      <c r="AQ159" s="15" t="s">
        <v>376</v>
      </c>
      <c r="AV159" s="27">
        <f>AW159+AX159</f>
        <v>0</v>
      </c>
      <c r="AW159" s="27">
        <f>G159*AO159</f>
        <v>0</v>
      </c>
      <c r="AX159" s="27">
        <f>G159*AP159</f>
        <v>0</v>
      </c>
      <c r="AY159" s="15" t="s">
        <v>305</v>
      </c>
      <c r="AZ159" s="15" t="s">
        <v>204</v>
      </c>
      <c r="BA159" s="8" t="s">
        <v>288</v>
      </c>
      <c r="BC159" s="27">
        <f>AW159+AX159</f>
        <v>0</v>
      </c>
      <c r="BD159" s="27">
        <f>H159/(100-BE159)*100</f>
        <v>0</v>
      </c>
      <c r="BE159" s="27">
        <v>0</v>
      </c>
      <c r="BF159" s="27">
        <f>M159</f>
        <v>0</v>
      </c>
      <c r="BH159" s="27">
        <f>G159*AO159</f>
        <v>0</v>
      </c>
      <c r="BI159" s="27">
        <f>G159*AP159</f>
        <v>0</v>
      </c>
      <c r="BJ159" s="27">
        <f>G159*H159</f>
        <v>0</v>
      </c>
      <c r="BK159" s="27"/>
      <c r="BL159" s="27">
        <v>764</v>
      </c>
    </row>
    <row r="160" spans="1:64" ht="15" customHeight="1" x14ac:dyDescent="0.25">
      <c r="A160" s="7"/>
      <c r="D160" s="22" t="s">
        <v>168</v>
      </c>
      <c r="E160" s="22" t="s">
        <v>266</v>
      </c>
      <c r="G160" s="6">
        <v>5</v>
      </c>
      <c r="N160" s="25"/>
    </row>
    <row r="161" spans="1:64" ht="15" customHeight="1" x14ac:dyDescent="0.25">
      <c r="A161" s="1" t="s">
        <v>82</v>
      </c>
      <c r="B161" s="36" t="s">
        <v>266</v>
      </c>
      <c r="C161" s="48" t="s">
        <v>187</v>
      </c>
      <c r="D161" s="55" t="s">
        <v>421</v>
      </c>
      <c r="E161" s="55"/>
      <c r="F161" s="36" t="s">
        <v>316</v>
      </c>
      <c r="G161" s="27">
        <v>133.5</v>
      </c>
      <c r="H161" s="27"/>
      <c r="I161" s="27">
        <f>G161*AO161</f>
        <v>0</v>
      </c>
      <c r="J161" s="27">
        <f>G161*AP161</f>
        <v>0</v>
      </c>
      <c r="K161" s="27">
        <f>G161*H161</f>
        <v>0</v>
      </c>
      <c r="L161" s="27">
        <v>3.3E-3</v>
      </c>
      <c r="M161" s="27">
        <f>G161*L161</f>
        <v>0.44055</v>
      </c>
      <c r="N161" s="37" t="s">
        <v>261</v>
      </c>
      <c r="Z161" s="27">
        <f>IF(AQ161="5",BJ161,0)</f>
        <v>0</v>
      </c>
      <c r="AB161" s="27">
        <f>IF(AQ161="1",BH161,0)</f>
        <v>0</v>
      </c>
      <c r="AC161" s="27">
        <f>IF(AQ161="1",BI161,0)</f>
        <v>0</v>
      </c>
      <c r="AD161" s="27">
        <f>IF(AQ161="7",BH161,0)</f>
        <v>0</v>
      </c>
      <c r="AE161" s="27">
        <f>IF(AQ161="7",BI161,0)</f>
        <v>0</v>
      </c>
      <c r="AF161" s="27">
        <f>IF(AQ161="2",BH161,0)</f>
        <v>0</v>
      </c>
      <c r="AG161" s="27">
        <f>IF(AQ161="2",BI161,0)</f>
        <v>0</v>
      </c>
      <c r="AH161" s="27">
        <f>IF(AQ161="0",BJ161,0)</f>
        <v>0</v>
      </c>
      <c r="AI161" s="8" t="s">
        <v>266</v>
      </c>
      <c r="AJ161" s="27">
        <f>IF(AN161=0,K161,0)</f>
        <v>0</v>
      </c>
      <c r="AK161" s="27">
        <f>IF(AN161=15,K161,0)</f>
        <v>0</v>
      </c>
      <c r="AL161" s="27">
        <f>IF(AN161=21,K161,0)</f>
        <v>0</v>
      </c>
      <c r="AN161" s="27">
        <v>21</v>
      </c>
      <c r="AO161" s="27">
        <f>H161*0.529502111253476</f>
        <v>0</v>
      </c>
      <c r="AP161" s="27">
        <f>H161*(1-0.529502111253476)</f>
        <v>0</v>
      </c>
      <c r="AQ161" s="15" t="s">
        <v>376</v>
      </c>
      <c r="AV161" s="27">
        <f>AW161+AX161</f>
        <v>0</v>
      </c>
      <c r="AW161" s="27">
        <f>G161*AO161</f>
        <v>0</v>
      </c>
      <c r="AX161" s="27">
        <f>G161*AP161</f>
        <v>0</v>
      </c>
      <c r="AY161" s="15" t="s">
        <v>305</v>
      </c>
      <c r="AZ161" s="15" t="s">
        <v>204</v>
      </c>
      <c r="BA161" s="8" t="s">
        <v>288</v>
      </c>
      <c r="BC161" s="27">
        <f>AW161+AX161</f>
        <v>0</v>
      </c>
      <c r="BD161" s="27">
        <f>H161/(100-BE161)*100</f>
        <v>0</v>
      </c>
      <c r="BE161" s="27">
        <v>0</v>
      </c>
      <c r="BF161" s="27">
        <f>M161</f>
        <v>0.44055</v>
      </c>
      <c r="BH161" s="27">
        <f>G161*AO161</f>
        <v>0</v>
      </c>
      <c r="BI161" s="27">
        <f>G161*AP161</f>
        <v>0</v>
      </c>
      <c r="BJ161" s="27">
        <f>G161*H161</f>
        <v>0</v>
      </c>
      <c r="BK161" s="27"/>
      <c r="BL161" s="27">
        <v>764</v>
      </c>
    </row>
    <row r="162" spans="1:64" ht="15" customHeight="1" x14ac:dyDescent="0.25">
      <c r="A162" s="7"/>
      <c r="D162" s="22" t="s">
        <v>216</v>
      </c>
      <c r="E162" s="22" t="s">
        <v>266</v>
      </c>
      <c r="G162" s="6">
        <v>133.5</v>
      </c>
      <c r="N162" s="25"/>
    </row>
    <row r="163" spans="1:64" ht="15" customHeight="1" x14ac:dyDescent="0.25">
      <c r="A163" s="1" t="s">
        <v>297</v>
      </c>
      <c r="B163" s="36" t="s">
        <v>266</v>
      </c>
      <c r="C163" s="48" t="s">
        <v>364</v>
      </c>
      <c r="D163" s="55" t="s">
        <v>420</v>
      </c>
      <c r="E163" s="55"/>
      <c r="F163" s="36" t="s">
        <v>316</v>
      </c>
      <c r="G163" s="27">
        <v>133.5</v>
      </c>
      <c r="H163" s="27"/>
      <c r="I163" s="27">
        <f>G163*AO163</f>
        <v>0</v>
      </c>
      <c r="J163" s="27">
        <f>G163*AP163</f>
        <v>0</v>
      </c>
      <c r="K163" s="27">
        <f>G163*H163</f>
        <v>0</v>
      </c>
      <c r="L163" s="27">
        <v>2.1199999999999999E-3</v>
      </c>
      <c r="M163" s="27">
        <f>G163*L163</f>
        <v>0.28301999999999999</v>
      </c>
      <c r="N163" s="37" t="s">
        <v>261</v>
      </c>
      <c r="Z163" s="27">
        <f>IF(AQ163="5",BJ163,0)</f>
        <v>0</v>
      </c>
      <c r="AB163" s="27">
        <f>IF(AQ163="1",BH163,0)</f>
        <v>0</v>
      </c>
      <c r="AC163" s="27">
        <f>IF(AQ163="1",BI163,0)</f>
        <v>0</v>
      </c>
      <c r="AD163" s="27">
        <f>IF(AQ163="7",BH163,0)</f>
        <v>0</v>
      </c>
      <c r="AE163" s="27">
        <f>IF(AQ163="7",BI163,0)</f>
        <v>0</v>
      </c>
      <c r="AF163" s="27">
        <f>IF(AQ163="2",BH163,0)</f>
        <v>0</v>
      </c>
      <c r="AG163" s="27">
        <f>IF(AQ163="2",BI163,0)</f>
        <v>0</v>
      </c>
      <c r="AH163" s="27">
        <f>IF(AQ163="0",BJ163,0)</f>
        <v>0</v>
      </c>
      <c r="AI163" s="8" t="s">
        <v>266</v>
      </c>
      <c r="AJ163" s="27">
        <f>IF(AN163=0,K163,0)</f>
        <v>0</v>
      </c>
      <c r="AK163" s="27">
        <f>IF(AN163=15,K163,0)</f>
        <v>0</v>
      </c>
      <c r="AL163" s="27">
        <f>IF(AN163=21,K163,0)</f>
        <v>0</v>
      </c>
      <c r="AN163" s="27">
        <v>21</v>
      </c>
      <c r="AO163" s="27">
        <f>H163*0.318751279426817</f>
        <v>0</v>
      </c>
      <c r="AP163" s="27">
        <f>H163*(1-0.318751279426817)</f>
        <v>0</v>
      </c>
      <c r="AQ163" s="15" t="s">
        <v>376</v>
      </c>
      <c r="AV163" s="27">
        <f>AW163+AX163</f>
        <v>0</v>
      </c>
      <c r="AW163" s="27">
        <f>G163*AO163</f>
        <v>0</v>
      </c>
      <c r="AX163" s="27">
        <f>G163*AP163</f>
        <v>0</v>
      </c>
      <c r="AY163" s="15" t="s">
        <v>305</v>
      </c>
      <c r="AZ163" s="15" t="s">
        <v>204</v>
      </c>
      <c r="BA163" s="8" t="s">
        <v>288</v>
      </c>
      <c r="BC163" s="27">
        <f>AW163+AX163</f>
        <v>0</v>
      </c>
      <c r="BD163" s="27">
        <f>H163/(100-BE163)*100</f>
        <v>0</v>
      </c>
      <c r="BE163" s="27">
        <v>0</v>
      </c>
      <c r="BF163" s="27">
        <f>M163</f>
        <v>0.28301999999999999</v>
      </c>
      <c r="BH163" s="27">
        <f>G163*AO163</f>
        <v>0</v>
      </c>
      <c r="BI163" s="27">
        <f>G163*AP163</f>
        <v>0</v>
      </c>
      <c r="BJ163" s="27">
        <f>G163*H163</f>
        <v>0</v>
      </c>
      <c r="BK163" s="27"/>
      <c r="BL163" s="27">
        <v>764</v>
      </c>
    </row>
    <row r="164" spans="1:64" ht="15" customHeight="1" x14ac:dyDescent="0.25">
      <c r="A164" s="7"/>
      <c r="D164" s="22" t="s">
        <v>216</v>
      </c>
      <c r="E164" s="22" t="s">
        <v>266</v>
      </c>
      <c r="G164" s="6">
        <v>133.5</v>
      </c>
      <c r="N164" s="25"/>
    </row>
    <row r="165" spans="1:64" ht="15" customHeight="1" x14ac:dyDescent="0.25">
      <c r="A165" s="1" t="s">
        <v>30</v>
      </c>
      <c r="B165" s="36" t="s">
        <v>266</v>
      </c>
      <c r="C165" s="48" t="s">
        <v>24</v>
      </c>
      <c r="D165" s="55" t="s">
        <v>419</v>
      </c>
      <c r="E165" s="55"/>
      <c r="F165" s="36" t="s">
        <v>316</v>
      </c>
      <c r="G165" s="27">
        <v>4</v>
      </c>
      <c r="H165" s="27"/>
      <c r="I165" s="27">
        <f>G165*AO165</f>
        <v>0</v>
      </c>
      <c r="J165" s="27">
        <f>G165*AP165</f>
        <v>0</v>
      </c>
      <c r="K165" s="27">
        <f>G165*H165</f>
        <v>0</v>
      </c>
      <c r="L165" s="27">
        <v>1.2999999999999999E-3</v>
      </c>
      <c r="M165" s="27">
        <f>G165*L165</f>
        <v>5.1999999999999998E-3</v>
      </c>
      <c r="N165" s="37" t="s">
        <v>261</v>
      </c>
      <c r="Z165" s="27">
        <f>IF(AQ165="5",BJ165,0)</f>
        <v>0</v>
      </c>
      <c r="AB165" s="27">
        <f>IF(AQ165="1",BH165,0)</f>
        <v>0</v>
      </c>
      <c r="AC165" s="27">
        <f>IF(AQ165="1",BI165,0)</f>
        <v>0</v>
      </c>
      <c r="AD165" s="27">
        <f>IF(AQ165="7",BH165,0)</f>
        <v>0</v>
      </c>
      <c r="AE165" s="27">
        <f>IF(AQ165="7",BI165,0)</f>
        <v>0</v>
      </c>
      <c r="AF165" s="27">
        <f>IF(AQ165="2",BH165,0)</f>
        <v>0</v>
      </c>
      <c r="AG165" s="27">
        <f>IF(AQ165="2",BI165,0)</f>
        <v>0</v>
      </c>
      <c r="AH165" s="27">
        <f>IF(AQ165="0",BJ165,0)</f>
        <v>0</v>
      </c>
      <c r="AI165" s="8" t="s">
        <v>266</v>
      </c>
      <c r="AJ165" s="27">
        <f>IF(AN165=0,K165,0)</f>
        <v>0</v>
      </c>
      <c r="AK165" s="27">
        <f>IF(AN165=15,K165,0)</f>
        <v>0</v>
      </c>
      <c r="AL165" s="27">
        <f>IF(AN165=21,K165,0)</f>
        <v>0</v>
      </c>
      <c r="AN165" s="27">
        <v>21</v>
      </c>
      <c r="AO165" s="27">
        <f>H165*0.404640883977901</f>
        <v>0</v>
      </c>
      <c r="AP165" s="27">
        <f>H165*(1-0.404640883977901)</f>
        <v>0</v>
      </c>
      <c r="AQ165" s="15" t="s">
        <v>376</v>
      </c>
      <c r="AV165" s="27">
        <f>AW165+AX165</f>
        <v>0</v>
      </c>
      <c r="AW165" s="27">
        <f>G165*AO165</f>
        <v>0</v>
      </c>
      <c r="AX165" s="27">
        <f>G165*AP165</f>
        <v>0</v>
      </c>
      <c r="AY165" s="15" t="s">
        <v>305</v>
      </c>
      <c r="AZ165" s="15" t="s">
        <v>204</v>
      </c>
      <c r="BA165" s="8" t="s">
        <v>288</v>
      </c>
      <c r="BC165" s="27">
        <f>AW165+AX165</f>
        <v>0</v>
      </c>
      <c r="BD165" s="27">
        <f>H165/(100-BE165)*100</f>
        <v>0</v>
      </c>
      <c r="BE165" s="27">
        <v>0</v>
      </c>
      <c r="BF165" s="27">
        <f>M165</f>
        <v>5.1999999999999998E-3</v>
      </c>
      <c r="BH165" s="27">
        <f>G165*AO165</f>
        <v>0</v>
      </c>
      <c r="BI165" s="27">
        <f>G165*AP165</f>
        <v>0</v>
      </c>
      <c r="BJ165" s="27">
        <f>G165*H165</f>
        <v>0</v>
      </c>
      <c r="BK165" s="27"/>
      <c r="BL165" s="27">
        <v>764</v>
      </c>
    </row>
    <row r="166" spans="1:64" ht="15" customHeight="1" x14ac:dyDescent="0.25">
      <c r="A166" s="7"/>
      <c r="D166" s="22" t="s">
        <v>360</v>
      </c>
      <c r="E166" s="22" t="s">
        <v>266</v>
      </c>
      <c r="G166" s="6">
        <v>4</v>
      </c>
      <c r="N166" s="25"/>
    </row>
    <row r="167" spans="1:64" ht="15" customHeight="1" x14ac:dyDescent="0.25">
      <c r="A167" s="16" t="s">
        <v>266</v>
      </c>
      <c r="B167" s="11" t="s">
        <v>266</v>
      </c>
      <c r="C167" s="11" t="s">
        <v>172</v>
      </c>
      <c r="D167" s="64" t="s">
        <v>119</v>
      </c>
      <c r="E167" s="64"/>
      <c r="F167" s="35" t="s">
        <v>347</v>
      </c>
      <c r="G167" s="35" t="s">
        <v>347</v>
      </c>
      <c r="H167" s="35"/>
      <c r="I167" s="20">
        <f>SUM(I168:I176)</f>
        <v>0</v>
      </c>
      <c r="J167" s="20">
        <f>SUM(J168:J176)</f>
        <v>0</v>
      </c>
      <c r="K167" s="20">
        <f>SUM(K168:K176)</f>
        <v>0</v>
      </c>
      <c r="L167" s="8" t="s">
        <v>266</v>
      </c>
      <c r="M167" s="20">
        <f>SUM(M168:M176)</f>
        <v>7.4679999999999996E-2</v>
      </c>
      <c r="N167" s="33" t="s">
        <v>266</v>
      </c>
      <c r="AI167" s="8" t="s">
        <v>266</v>
      </c>
      <c r="AS167" s="20">
        <f>SUM(AJ168:AJ176)</f>
        <v>0</v>
      </c>
      <c r="AT167" s="20">
        <f>SUM(AK168:AK176)</f>
        <v>0</v>
      </c>
      <c r="AU167" s="20">
        <f>SUM(AL168:AL176)</f>
        <v>0</v>
      </c>
    </row>
    <row r="168" spans="1:64" ht="15" customHeight="1" x14ac:dyDescent="0.25">
      <c r="A168" s="1" t="s">
        <v>293</v>
      </c>
      <c r="B168" s="36" t="s">
        <v>266</v>
      </c>
      <c r="C168" s="36" t="s">
        <v>162</v>
      </c>
      <c r="D168" s="55" t="s">
        <v>353</v>
      </c>
      <c r="E168" s="55"/>
      <c r="F168" s="36" t="s">
        <v>95</v>
      </c>
      <c r="G168" s="27">
        <v>1</v>
      </c>
      <c r="H168" s="27"/>
      <c r="I168" s="27">
        <f>G168*AO168</f>
        <v>0</v>
      </c>
      <c r="J168" s="27">
        <f>G168*AP168</f>
        <v>0</v>
      </c>
      <c r="K168" s="27">
        <f>G168*H168</f>
        <v>0</v>
      </c>
      <c r="L168" s="27">
        <v>0</v>
      </c>
      <c r="M168" s="27">
        <f>G168*L168</f>
        <v>0</v>
      </c>
      <c r="N168" s="37" t="s">
        <v>266</v>
      </c>
      <c r="Z168" s="27">
        <f>IF(AQ168="5",BJ168,0)</f>
        <v>0</v>
      </c>
      <c r="AB168" s="27">
        <f>IF(AQ168="1",BH168,0)</f>
        <v>0</v>
      </c>
      <c r="AC168" s="27">
        <f>IF(AQ168="1",BI168,0)</f>
        <v>0</v>
      </c>
      <c r="AD168" s="27">
        <f>IF(AQ168="7",BH168,0)</f>
        <v>0</v>
      </c>
      <c r="AE168" s="27">
        <f>IF(AQ168="7",BI168,0)</f>
        <v>0</v>
      </c>
      <c r="AF168" s="27">
        <f>IF(AQ168="2",BH168,0)</f>
        <v>0</v>
      </c>
      <c r="AG168" s="27">
        <f>IF(AQ168="2",BI168,0)</f>
        <v>0</v>
      </c>
      <c r="AH168" s="27">
        <f>IF(AQ168="0",BJ168,0)</f>
        <v>0</v>
      </c>
      <c r="AI168" s="8" t="s">
        <v>266</v>
      </c>
      <c r="AJ168" s="27">
        <f>IF(AN168=0,K168,0)</f>
        <v>0</v>
      </c>
      <c r="AK168" s="27">
        <f>IF(AN168=15,K168,0)</f>
        <v>0</v>
      </c>
      <c r="AL168" s="27">
        <f>IF(AN168=21,K168,0)</f>
        <v>0</v>
      </c>
      <c r="AN168" s="27">
        <v>21</v>
      </c>
      <c r="AO168" s="27">
        <f>H168*0.9</f>
        <v>0</v>
      </c>
      <c r="AP168" s="27">
        <f>H168*(1-0.9)</f>
        <v>0</v>
      </c>
      <c r="AQ168" s="15" t="s">
        <v>376</v>
      </c>
      <c r="AV168" s="27">
        <f>AW168+AX168</f>
        <v>0</v>
      </c>
      <c r="AW168" s="27">
        <f>G168*AO168</f>
        <v>0</v>
      </c>
      <c r="AX168" s="27">
        <f>G168*AP168</f>
        <v>0</v>
      </c>
      <c r="AY168" s="15" t="s">
        <v>110</v>
      </c>
      <c r="AZ168" s="15" t="s">
        <v>204</v>
      </c>
      <c r="BA168" s="8" t="s">
        <v>288</v>
      </c>
      <c r="BC168" s="27">
        <f>AW168+AX168</f>
        <v>0</v>
      </c>
      <c r="BD168" s="27">
        <f>H168/(100-BE168)*100</f>
        <v>0</v>
      </c>
      <c r="BE168" s="27">
        <v>0</v>
      </c>
      <c r="BF168" s="27">
        <f>M168</f>
        <v>0</v>
      </c>
      <c r="BH168" s="27">
        <f>G168*AO168</f>
        <v>0</v>
      </c>
      <c r="BI168" s="27">
        <f>G168*AP168</f>
        <v>0</v>
      </c>
      <c r="BJ168" s="27">
        <f>G168*H168</f>
        <v>0</v>
      </c>
      <c r="BK168" s="27"/>
      <c r="BL168" s="27">
        <v>767</v>
      </c>
    </row>
    <row r="169" spans="1:64" ht="15" customHeight="1" x14ac:dyDescent="0.25">
      <c r="A169" s="7"/>
      <c r="D169" s="22" t="s">
        <v>68</v>
      </c>
      <c r="E169" s="22" t="s">
        <v>266</v>
      </c>
      <c r="G169" s="6">
        <v>1</v>
      </c>
      <c r="N169" s="25"/>
    </row>
    <row r="170" spans="1:64" ht="15" customHeight="1" x14ac:dyDescent="0.25">
      <c r="A170" s="1" t="s">
        <v>234</v>
      </c>
      <c r="B170" s="36" t="s">
        <v>266</v>
      </c>
      <c r="C170" s="36" t="s">
        <v>191</v>
      </c>
      <c r="D170" s="55" t="s">
        <v>93</v>
      </c>
      <c r="E170" s="55"/>
      <c r="F170" s="36" t="s">
        <v>95</v>
      </c>
      <c r="G170" s="27">
        <v>1</v>
      </c>
      <c r="H170" s="27"/>
      <c r="I170" s="27">
        <f>G170*AO170</f>
        <v>0</v>
      </c>
      <c r="J170" s="27">
        <f>G170*AP170</f>
        <v>0</v>
      </c>
      <c r="K170" s="27">
        <f>G170*H170</f>
        <v>0</v>
      </c>
      <c r="L170" s="27">
        <v>0.02</v>
      </c>
      <c r="M170" s="27">
        <f>G170*L170</f>
        <v>0.02</v>
      </c>
      <c r="N170" s="37" t="s">
        <v>266</v>
      </c>
      <c r="Z170" s="27">
        <f>IF(AQ170="5",BJ170,0)</f>
        <v>0</v>
      </c>
      <c r="AB170" s="27">
        <f>IF(AQ170="1",BH170,0)</f>
        <v>0</v>
      </c>
      <c r="AC170" s="27">
        <f>IF(AQ170="1",BI170,0)</f>
        <v>0</v>
      </c>
      <c r="AD170" s="27">
        <f>IF(AQ170="7",BH170,0)</f>
        <v>0</v>
      </c>
      <c r="AE170" s="27">
        <f>IF(AQ170="7",BI170,0)</f>
        <v>0</v>
      </c>
      <c r="AF170" s="27">
        <f>IF(AQ170="2",BH170,0)</f>
        <v>0</v>
      </c>
      <c r="AG170" s="27">
        <f>IF(AQ170="2",BI170,0)</f>
        <v>0</v>
      </c>
      <c r="AH170" s="27">
        <f>IF(AQ170="0",BJ170,0)</f>
        <v>0</v>
      </c>
      <c r="AI170" s="8" t="s">
        <v>266</v>
      </c>
      <c r="AJ170" s="27">
        <f>IF(AN170=0,K170,0)</f>
        <v>0</v>
      </c>
      <c r="AK170" s="27">
        <f>IF(AN170=15,K170,0)</f>
        <v>0</v>
      </c>
      <c r="AL170" s="27">
        <f>IF(AN170=21,K170,0)</f>
        <v>0</v>
      </c>
      <c r="AN170" s="27">
        <v>21</v>
      </c>
      <c r="AO170" s="27">
        <f>H170*0</f>
        <v>0</v>
      </c>
      <c r="AP170" s="27">
        <f>H170*(1-0)</f>
        <v>0</v>
      </c>
      <c r="AQ170" s="15" t="s">
        <v>376</v>
      </c>
      <c r="AV170" s="27">
        <f>AW170+AX170</f>
        <v>0</v>
      </c>
      <c r="AW170" s="27">
        <f>G170*AO170</f>
        <v>0</v>
      </c>
      <c r="AX170" s="27">
        <f>G170*AP170</f>
        <v>0</v>
      </c>
      <c r="AY170" s="15" t="s">
        <v>110</v>
      </c>
      <c r="AZ170" s="15" t="s">
        <v>204</v>
      </c>
      <c r="BA170" s="8" t="s">
        <v>288</v>
      </c>
      <c r="BC170" s="27">
        <f>AW170+AX170</f>
        <v>0</v>
      </c>
      <c r="BD170" s="27">
        <f>H170/(100-BE170)*100</f>
        <v>0</v>
      </c>
      <c r="BE170" s="27">
        <v>0</v>
      </c>
      <c r="BF170" s="27">
        <f>M170</f>
        <v>0.02</v>
      </c>
      <c r="BH170" s="27">
        <f>G170*AO170</f>
        <v>0</v>
      </c>
      <c r="BI170" s="27">
        <f>G170*AP170</f>
        <v>0</v>
      </c>
      <c r="BJ170" s="27">
        <f>G170*H170</f>
        <v>0</v>
      </c>
      <c r="BK170" s="27"/>
      <c r="BL170" s="27">
        <v>767</v>
      </c>
    </row>
    <row r="171" spans="1:64" ht="15" customHeight="1" x14ac:dyDescent="0.25">
      <c r="A171" s="7"/>
      <c r="D171" s="22" t="s">
        <v>390</v>
      </c>
      <c r="E171" s="22" t="s">
        <v>266</v>
      </c>
      <c r="G171" s="6">
        <v>1</v>
      </c>
      <c r="N171" s="25"/>
    </row>
    <row r="172" spans="1:64" ht="15" customHeight="1" x14ac:dyDescent="0.25">
      <c r="A172" s="1" t="s">
        <v>380</v>
      </c>
      <c r="B172" s="36" t="s">
        <v>266</v>
      </c>
      <c r="C172" s="36" t="s">
        <v>25</v>
      </c>
      <c r="D172" s="55" t="s">
        <v>102</v>
      </c>
      <c r="E172" s="55"/>
      <c r="F172" s="36" t="s">
        <v>95</v>
      </c>
      <c r="G172" s="27">
        <v>1</v>
      </c>
      <c r="H172" s="27"/>
      <c r="I172" s="27">
        <f>G172*AO172</f>
        <v>0</v>
      </c>
      <c r="J172" s="27">
        <f>G172*AP172</f>
        <v>0</v>
      </c>
      <c r="K172" s="27">
        <f>G172*H172</f>
        <v>0</v>
      </c>
      <c r="L172" s="27">
        <v>0</v>
      </c>
      <c r="M172" s="27">
        <f>G172*L172</f>
        <v>0</v>
      </c>
      <c r="N172" s="37" t="s">
        <v>266</v>
      </c>
      <c r="Z172" s="27">
        <f>IF(AQ172="5",BJ172,0)</f>
        <v>0</v>
      </c>
      <c r="AB172" s="27">
        <f>IF(AQ172="1",BH172,0)</f>
        <v>0</v>
      </c>
      <c r="AC172" s="27">
        <f>IF(AQ172="1",BI172,0)</f>
        <v>0</v>
      </c>
      <c r="AD172" s="27">
        <f>IF(AQ172="7",BH172,0)</f>
        <v>0</v>
      </c>
      <c r="AE172" s="27">
        <f>IF(AQ172="7",BI172,0)</f>
        <v>0</v>
      </c>
      <c r="AF172" s="27">
        <f>IF(AQ172="2",BH172,0)</f>
        <v>0</v>
      </c>
      <c r="AG172" s="27">
        <f>IF(AQ172="2",BI172,0)</f>
        <v>0</v>
      </c>
      <c r="AH172" s="27">
        <f>IF(AQ172="0",BJ172,0)</f>
        <v>0</v>
      </c>
      <c r="AI172" s="8" t="s">
        <v>266</v>
      </c>
      <c r="AJ172" s="27">
        <f>IF(AN172=0,K172,0)</f>
        <v>0</v>
      </c>
      <c r="AK172" s="27">
        <f>IF(AN172=15,K172,0)</f>
        <v>0</v>
      </c>
      <c r="AL172" s="27">
        <f>IF(AN172=21,K172,0)</f>
        <v>0</v>
      </c>
      <c r="AN172" s="27">
        <v>21</v>
      </c>
      <c r="AO172" s="27">
        <f>H172*0</f>
        <v>0</v>
      </c>
      <c r="AP172" s="27">
        <f>H172*(1-0)</f>
        <v>0</v>
      </c>
      <c r="AQ172" s="15" t="s">
        <v>376</v>
      </c>
      <c r="AV172" s="27">
        <f>AW172+AX172</f>
        <v>0</v>
      </c>
      <c r="AW172" s="27">
        <f>G172*AO172</f>
        <v>0</v>
      </c>
      <c r="AX172" s="27">
        <f>G172*AP172</f>
        <v>0</v>
      </c>
      <c r="AY172" s="15" t="s">
        <v>110</v>
      </c>
      <c r="AZ172" s="15" t="s">
        <v>204</v>
      </c>
      <c r="BA172" s="8" t="s">
        <v>288</v>
      </c>
      <c r="BC172" s="27">
        <f>AW172+AX172</f>
        <v>0</v>
      </c>
      <c r="BD172" s="27">
        <f>H172/(100-BE172)*100</f>
        <v>0</v>
      </c>
      <c r="BE172" s="27">
        <v>0</v>
      </c>
      <c r="BF172" s="27">
        <f>M172</f>
        <v>0</v>
      </c>
      <c r="BH172" s="27">
        <f>G172*AO172</f>
        <v>0</v>
      </c>
      <c r="BI172" s="27">
        <f>G172*AP172</f>
        <v>0</v>
      </c>
      <c r="BJ172" s="27">
        <f>G172*H172</f>
        <v>0</v>
      </c>
      <c r="BK172" s="27"/>
      <c r="BL172" s="27">
        <v>767</v>
      </c>
    </row>
    <row r="173" spans="1:64" ht="15" customHeight="1" x14ac:dyDescent="0.25">
      <c r="A173" s="7"/>
      <c r="D173" s="22" t="s">
        <v>124</v>
      </c>
      <c r="E173" s="22" t="s">
        <v>266</v>
      </c>
      <c r="G173" s="6">
        <v>1</v>
      </c>
      <c r="N173" s="25"/>
    </row>
    <row r="174" spans="1:64" ht="15" customHeight="1" x14ac:dyDescent="0.25">
      <c r="A174" s="1" t="s">
        <v>345</v>
      </c>
      <c r="B174" s="36" t="s">
        <v>266</v>
      </c>
      <c r="C174" s="36" t="s">
        <v>210</v>
      </c>
      <c r="D174" s="55" t="s">
        <v>49</v>
      </c>
      <c r="E174" s="55"/>
      <c r="F174" s="36" t="s">
        <v>95</v>
      </c>
      <c r="G174" s="27">
        <v>1</v>
      </c>
      <c r="H174" s="27"/>
      <c r="I174" s="27">
        <f>G174*AO174</f>
        <v>0</v>
      </c>
      <c r="J174" s="27">
        <f>G174*AP174</f>
        <v>0</v>
      </c>
      <c r="K174" s="27">
        <f>G174*H174</f>
        <v>0</v>
      </c>
      <c r="L174" s="27">
        <v>4.6800000000000001E-3</v>
      </c>
      <c r="M174" s="27">
        <f>G174*L174</f>
        <v>4.6800000000000001E-3</v>
      </c>
      <c r="N174" s="37" t="s">
        <v>261</v>
      </c>
      <c r="Z174" s="27">
        <f>IF(AQ174="5",BJ174,0)</f>
        <v>0</v>
      </c>
      <c r="AB174" s="27">
        <f>IF(AQ174="1",BH174,0)</f>
        <v>0</v>
      </c>
      <c r="AC174" s="27">
        <f>IF(AQ174="1",BI174,0)</f>
        <v>0</v>
      </c>
      <c r="AD174" s="27">
        <f>IF(AQ174="7",BH174,0)</f>
        <v>0</v>
      </c>
      <c r="AE174" s="27">
        <f>IF(AQ174="7",BI174,0)</f>
        <v>0</v>
      </c>
      <c r="AF174" s="27">
        <f>IF(AQ174="2",BH174,0)</f>
        <v>0</v>
      </c>
      <c r="AG174" s="27">
        <f>IF(AQ174="2",BI174,0)</f>
        <v>0</v>
      </c>
      <c r="AH174" s="27">
        <f>IF(AQ174="0",BJ174,0)</f>
        <v>0</v>
      </c>
      <c r="AI174" s="8" t="s">
        <v>266</v>
      </c>
      <c r="AJ174" s="27">
        <f>IF(AN174=0,K174,0)</f>
        <v>0</v>
      </c>
      <c r="AK174" s="27">
        <f>IF(AN174=15,K174,0)</f>
        <v>0</v>
      </c>
      <c r="AL174" s="27">
        <f>IF(AN174=21,K174,0)</f>
        <v>0</v>
      </c>
      <c r="AN174" s="27">
        <v>21</v>
      </c>
      <c r="AO174" s="27">
        <f>H174*0.0177575757575758</f>
        <v>0</v>
      </c>
      <c r="AP174" s="27">
        <f>H174*(1-0.0177575757575758)</f>
        <v>0</v>
      </c>
      <c r="AQ174" s="15" t="s">
        <v>376</v>
      </c>
      <c r="AV174" s="27">
        <f>AW174+AX174</f>
        <v>0</v>
      </c>
      <c r="AW174" s="27">
        <f>G174*AO174</f>
        <v>0</v>
      </c>
      <c r="AX174" s="27">
        <f>G174*AP174</f>
        <v>0</v>
      </c>
      <c r="AY174" s="15" t="s">
        <v>110</v>
      </c>
      <c r="AZ174" s="15" t="s">
        <v>204</v>
      </c>
      <c r="BA174" s="8" t="s">
        <v>288</v>
      </c>
      <c r="BC174" s="27">
        <f>AW174+AX174</f>
        <v>0</v>
      </c>
      <c r="BD174" s="27">
        <f>H174/(100-BE174)*100</f>
        <v>0</v>
      </c>
      <c r="BE174" s="27">
        <v>0</v>
      </c>
      <c r="BF174" s="27">
        <f>M174</f>
        <v>4.6800000000000001E-3</v>
      </c>
      <c r="BH174" s="27">
        <f>G174*AO174</f>
        <v>0</v>
      </c>
      <c r="BI174" s="27">
        <f>G174*AP174</f>
        <v>0</v>
      </c>
      <c r="BJ174" s="27">
        <f>G174*H174</f>
        <v>0</v>
      </c>
      <c r="BK174" s="27"/>
      <c r="BL174" s="27">
        <v>767</v>
      </c>
    </row>
    <row r="175" spans="1:64" ht="15" customHeight="1" x14ac:dyDescent="0.25">
      <c r="A175" s="7"/>
      <c r="D175" s="22" t="s">
        <v>393</v>
      </c>
      <c r="E175" s="22" t="s">
        <v>266</v>
      </c>
      <c r="G175" s="6">
        <v>1</v>
      </c>
      <c r="N175" s="25"/>
    </row>
    <row r="176" spans="1:64" ht="15" customHeight="1" x14ac:dyDescent="0.25">
      <c r="A176" s="1" t="s">
        <v>258</v>
      </c>
      <c r="B176" s="36" t="s">
        <v>266</v>
      </c>
      <c r="C176" s="36" t="s">
        <v>211</v>
      </c>
      <c r="D176" s="55" t="s">
        <v>77</v>
      </c>
      <c r="E176" s="55"/>
      <c r="F176" s="36" t="s">
        <v>95</v>
      </c>
      <c r="G176" s="27">
        <v>1</v>
      </c>
      <c r="H176" s="27"/>
      <c r="I176" s="27">
        <f>G176*AO176</f>
        <v>0</v>
      </c>
      <c r="J176" s="27">
        <f>G176*AP176</f>
        <v>0</v>
      </c>
      <c r="K176" s="27">
        <f>G176*H176</f>
        <v>0</v>
      </c>
      <c r="L176" s="27">
        <v>0.05</v>
      </c>
      <c r="M176" s="27">
        <f>G176*L176</f>
        <v>0.05</v>
      </c>
      <c r="N176" s="37" t="s">
        <v>266</v>
      </c>
      <c r="Z176" s="27">
        <f>IF(AQ176="5",BJ176,0)</f>
        <v>0</v>
      </c>
      <c r="AB176" s="27">
        <f>IF(AQ176="1",BH176,0)</f>
        <v>0</v>
      </c>
      <c r="AC176" s="27">
        <f>IF(AQ176="1",BI176,0)</f>
        <v>0</v>
      </c>
      <c r="AD176" s="27">
        <f>IF(AQ176="7",BH176,0)</f>
        <v>0</v>
      </c>
      <c r="AE176" s="27">
        <f>IF(AQ176="7",BI176,0)</f>
        <v>0</v>
      </c>
      <c r="AF176" s="27">
        <f>IF(AQ176="2",BH176,0)</f>
        <v>0</v>
      </c>
      <c r="AG176" s="27">
        <f>IF(AQ176="2",BI176,0)</f>
        <v>0</v>
      </c>
      <c r="AH176" s="27">
        <f>IF(AQ176="0",BJ176,0)</f>
        <v>0</v>
      </c>
      <c r="AI176" s="8" t="s">
        <v>266</v>
      </c>
      <c r="AJ176" s="27">
        <f>IF(AN176=0,K176,0)</f>
        <v>0</v>
      </c>
      <c r="AK176" s="27">
        <f>IF(AN176=15,K176,0)</f>
        <v>0</v>
      </c>
      <c r="AL176" s="27">
        <f>IF(AN176=21,K176,0)</f>
        <v>0</v>
      </c>
      <c r="AN176" s="27">
        <v>21</v>
      </c>
      <c r="AO176" s="27">
        <f>H176*1</f>
        <v>0</v>
      </c>
      <c r="AP176" s="27">
        <f>H176*(1-1)</f>
        <v>0</v>
      </c>
      <c r="AQ176" s="15" t="s">
        <v>376</v>
      </c>
      <c r="AV176" s="27">
        <f>AW176+AX176</f>
        <v>0</v>
      </c>
      <c r="AW176" s="27">
        <f>G176*AO176</f>
        <v>0</v>
      </c>
      <c r="AX176" s="27">
        <f>G176*AP176</f>
        <v>0</v>
      </c>
      <c r="AY176" s="15" t="s">
        <v>110</v>
      </c>
      <c r="AZ176" s="15" t="s">
        <v>204</v>
      </c>
      <c r="BA176" s="8" t="s">
        <v>288</v>
      </c>
      <c r="BC176" s="27">
        <f>AW176+AX176</f>
        <v>0</v>
      </c>
      <c r="BD176" s="27">
        <f>H176/(100-BE176)*100</f>
        <v>0</v>
      </c>
      <c r="BE176" s="27">
        <v>0</v>
      </c>
      <c r="BF176" s="27">
        <f>M176</f>
        <v>0.05</v>
      </c>
      <c r="BH176" s="27">
        <f>G176*AO176</f>
        <v>0</v>
      </c>
      <c r="BI176" s="27">
        <f>G176*AP176</f>
        <v>0</v>
      </c>
      <c r="BJ176" s="27">
        <f>G176*H176</f>
        <v>0</v>
      </c>
      <c r="BK176" s="27"/>
      <c r="BL176" s="27">
        <v>767</v>
      </c>
    </row>
    <row r="177" spans="1:64" ht="15" customHeight="1" x14ac:dyDescent="0.25">
      <c r="A177" s="7"/>
      <c r="D177" s="22" t="s">
        <v>335</v>
      </c>
      <c r="E177" s="22" t="s">
        <v>266</v>
      </c>
      <c r="G177" s="6">
        <v>1</v>
      </c>
      <c r="N177" s="25"/>
    </row>
    <row r="178" spans="1:64" ht="15" customHeight="1" x14ac:dyDescent="0.25">
      <c r="A178" s="16" t="s">
        <v>266</v>
      </c>
      <c r="B178" s="11" t="s">
        <v>266</v>
      </c>
      <c r="C178" s="11" t="s">
        <v>151</v>
      </c>
      <c r="D178" s="64" t="s">
        <v>283</v>
      </c>
      <c r="E178" s="64"/>
      <c r="F178" s="35" t="s">
        <v>347</v>
      </c>
      <c r="G178" s="35" t="s">
        <v>347</v>
      </c>
      <c r="H178" s="35"/>
      <c r="I178" s="20">
        <f>SUM(I179:I179)</f>
        <v>0</v>
      </c>
      <c r="J178" s="20">
        <f>SUM(J179:J179)</f>
        <v>0</v>
      </c>
      <c r="K178" s="20">
        <f>SUM(K179:K179)</f>
        <v>0</v>
      </c>
      <c r="L178" s="8" t="s">
        <v>266</v>
      </c>
      <c r="M178" s="20">
        <f>SUM(M179:M179)</f>
        <v>0</v>
      </c>
      <c r="N178" s="33" t="s">
        <v>266</v>
      </c>
      <c r="AI178" s="8" t="s">
        <v>266</v>
      </c>
      <c r="AS178" s="20">
        <f>SUM(AJ179:AJ179)</f>
        <v>0</v>
      </c>
      <c r="AT178" s="20">
        <f>SUM(AK179:AK179)</f>
        <v>0</v>
      </c>
      <c r="AU178" s="20">
        <f>SUM(AL179:AL179)</f>
        <v>0</v>
      </c>
    </row>
    <row r="179" spans="1:64" ht="15" customHeight="1" x14ac:dyDescent="0.25">
      <c r="A179" s="1" t="s">
        <v>189</v>
      </c>
      <c r="B179" s="36" t="s">
        <v>266</v>
      </c>
      <c r="C179" s="36" t="s">
        <v>209</v>
      </c>
      <c r="D179" s="55" t="s">
        <v>6</v>
      </c>
      <c r="E179" s="55"/>
      <c r="F179" s="36" t="s">
        <v>368</v>
      </c>
      <c r="G179" s="27">
        <v>893.55</v>
      </c>
      <c r="H179" s="27"/>
      <c r="I179" s="27">
        <f>G179*AO179</f>
        <v>0</v>
      </c>
      <c r="J179" s="27">
        <f>G179*AP179</f>
        <v>0</v>
      </c>
      <c r="K179" s="27">
        <f>G179*H179</f>
        <v>0</v>
      </c>
      <c r="L179" s="27">
        <v>0</v>
      </c>
      <c r="M179" s="27">
        <f>G179*L179</f>
        <v>0</v>
      </c>
      <c r="N179" s="37" t="s">
        <v>261</v>
      </c>
      <c r="Z179" s="27">
        <f>IF(AQ179="5",BJ179,0)</f>
        <v>0</v>
      </c>
      <c r="AB179" s="27">
        <f>IF(AQ179="1",BH179,0)</f>
        <v>0</v>
      </c>
      <c r="AC179" s="27">
        <f>IF(AQ179="1",BI179,0)</f>
        <v>0</v>
      </c>
      <c r="AD179" s="27">
        <f>IF(AQ179="7",BH179,0)</f>
        <v>0</v>
      </c>
      <c r="AE179" s="27">
        <f>IF(AQ179="7",BI179,0)</f>
        <v>0</v>
      </c>
      <c r="AF179" s="27">
        <f>IF(AQ179="2",BH179,0)</f>
        <v>0</v>
      </c>
      <c r="AG179" s="27">
        <f>IF(AQ179="2",BI179,0)</f>
        <v>0</v>
      </c>
      <c r="AH179" s="27">
        <f>IF(AQ179="0",BJ179,0)</f>
        <v>0</v>
      </c>
      <c r="AI179" s="8" t="s">
        <v>266</v>
      </c>
      <c r="AJ179" s="27">
        <f>IF(AN179=0,K179,0)</f>
        <v>0</v>
      </c>
      <c r="AK179" s="27">
        <f>IF(AN179=15,K179,0)</f>
        <v>0</v>
      </c>
      <c r="AL179" s="27">
        <f>IF(AN179=21,K179,0)</f>
        <v>0</v>
      </c>
      <c r="AN179" s="27">
        <v>21</v>
      </c>
      <c r="AO179" s="27">
        <f>H179*0.00166944892584867</f>
        <v>0</v>
      </c>
      <c r="AP179" s="27">
        <f>H179*(1-0.00166944892584867)</f>
        <v>0</v>
      </c>
      <c r="AQ179" s="15" t="s">
        <v>374</v>
      </c>
      <c r="AV179" s="27">
        <f>AW179+AX179</f>
        <v>0</v>
      </c>
      <c r="AW179" s="27">
        <f>G179*AO179</f>
        <v>0</v>
      </c>
      <c r="AX179" s="27">
        <f>G179*AP179</f>
        <v>0</v>
      </c>
      <c r="AY179" s="15" t="s">
        <v>231</v>
      </c>
      <c r="AZ179" s="15" t="s">
        <v>141</v>
      </c>
      <c r="BA179" s="8" t="s">
        <v>288</v>
      </c>
      <c r="BC179" s="27">
        <f>AW179+AX179</f>
        <v>0</v>
      </c>
      <c r="BD179" s="27">
        <f>H179/(100-BE179)*100</f>
        <v>0</v>
      </c>
      <c r="BE179" s="27">
        <v>0</v>
      </c>
      <c r="BF179" s="27">
        <f>M179</f>
        <v>0</v>
      </c>
      <c r="BH179" s="27">
        <f>G179*AO179</f>
        <v>0</v>
      </c>
      <c r="BI179" s="27">
        <f>G179*AP179</f>
        <v>0</v>
      </c>
      <c r="BJ179" s="27">
        <f>G179*H179</f>
        <v>0</v>
      </c>
      <c r="BK179" s="27"/>
      <c r="BL179" s="27">
        <v>95</v>
      </c>
    </row>
    <row r="180" spans="1:64" ht="15" customHeight="1" x14ac:dyDescent="0.25">
      <c r="A180" s="7"/>
      <c r="D180" s="22" t="s">
        <v>50</v>
      </c>
      <c r="E180" s="22" t="s">
        <v>266</v>
      </c>
      <c r="G180" s="6">
        <v>893.55000000000007</v>
      </c>
      <c r="N180" s="25"/>
    </row>
    <row r="181" spans="1:64" ht="15" customHeight="1" x14ac:dyDescent="0.25">
      <c r="A181" s="16" t="s">
        <v>266</v>
      </c>
      <c r="B181" s="11" t="s">
        <v>266</v>
      </c>
      <c r="C181" s="11" t="s">
        <v>41</v>
      </c>
      <c r="D181" s="64" t="s">
        <v>405</v>
      </c>
      <c r="E181" s="64"/>
      <c r="F181" s="35" t="s">
        <v>347</v>
      </c>
      <c r="G181" s="35" t="s">
        <v>347</v>
      </c>
      <c r="H181" s="35"/>
      <c r="I181" s="20">
        <f>SUM(I182:I182)</f>
        <v>0</v>
      </c>
      <c r="J181" s="20">
        <f>SUM(J182:J182)</f>
        <v>0</v>
      </c>
      <c r="K181" s="20">
        <f>SUM(K182:K182)</f>
        <v>0</v>
      </c>
      <c r="L181" s="8" t="s">
        <v>266</v>
      </c>
      <c r="M181" s="20">
        <f>SUM(M182:M182)</f>
        <v>3.6999999999999998E-2</v>
      </c>
      <c r="N181" s="33" t="s">
        <v>266</v>
      </c>
      <c r="AI181" s="8" t="s">
        <v>266</v>
      </c>
      <c r="AS181" s="20">
        <f>SUM(AJ182:AJ182)</f>
        <v>0</v>
      </c>
      <c r="AT181" s="20">
        <f>SUM(AK182:AK182)</f>
        <v>0</v>
      </c>
      <c r="AU181" s="20">
        <f>SUM(AL182:AL182)</f>
        <v>0</v>
      </c>
    </row>
    <row r="182" spans="1:64" ht="15" customHeight="1" x14ac:dyDescent="0.25">
      <c r="A182" s="1" t="s">
        <v>88</v>
      </c>
      <c r="B182" s="36" t="s">
        <v>266</v>
      </c>
      <c r="C182" s="36" t="s">
        <v>48</v>
      </c>
      <c r="D182" s="55" t="s">
        <v>15</v>
      </c>
      <c r="E182" s="55"/>
      <c r="F182" s="36" t="s">
        <v>368</v>
      </c>
      <c r="G182" s="27">
        <v>1</v>
      </c>
      <c r="H182" s="27"/>
      <c r="I182" s="27">
        <f>G182*AO182</f>
        <v>0</v>
      </c>
      <c r="J182" s="27">
        <f>G182*AP182</f>
        <v>0</v>
      </c>
      <c r="K182" s="27">
        <f>G182*H182</f>
        <v>0</v>
      </c>
      <c r="L182" s="27">
        <v>3.6999999999999998E-2</v>
      </c>
      <c r="M182" s="27">
        <f>G182*L182</f>
        <v>3.6999999999999998E-2</v>
      </c>
      <c r="N182" s="37" t="s">
        <v>261</v>
      </c>
      <c r="Z182" s="27">
        <f>IF(AQ182="5",BJ182,0)</f>
        <v>0</v>
      </c>
      <c r="AB182" s="27">
        <f>IF(AQ182="1",BH182,0)</f>
        <v>0</v>
      </c>
      <c r="AC182" s="27">
        <f>IF(AQ182="1",BI182,0)</f>
        <v>0</v>
      </c>
      <c r="AD182" s="27">
        <f>IF(AQ182="7",BH182,0)</f>
        <v>0</v>
      </c>
      <c r="AE182" s="27">
        <f>IF(AQ182="7",BI182,0)</f>
        <v>0</v>
      </c>
      <c r="AF182" s="27">
        <f>IF(AQ182="2",BH182,0)</f>
        <v>0</v>
      </c>
      <c r="AG182" s="27">
        <f>IF(AQ182="2",BI182,0)</f>
        <v>0</v>
      </c>
      <c r="AH182" s="27">
        <f>IF(AQ182="0",BJ182,0)</f>
        <v>0</v>
      </c>
      <c r="AI182" s="8" t="s">
        <v>266</v>
      </c>
      <c r="AJ182" s="27">
        <f>IF(AN182=0,K182,0)</f>
        <v>0</v>
      </c>
      <c r="AK182" s="27">
        <f>IF(AN182=15,K182,0)</f>
        <v>0</v>
      </c>
      <c r="AL182" s="27">
        <f>IF(AN182=21,K182,0)</f>
        <v>0</v>
      </c>
      <c r="AN182" s="27">
        <v>21</v>
      </c>
      <c r="AO182" s="27">
        <f>H182*0</f>
        <v>0</v>
      </c>
      <c r="AP182" s="27">
        <f>H182*(1-0)</f>
        <v>0</v>
      </c>
      <c r="AQ182" s="15" t="s">
        <v>374</v>
      </c>
      <c r="AV182" s="27">
        <f>AW182+AX182</f>
        <v>0</v>
      </c>
      <c r="AW182" s="27">
        <f>G182*AO182</f>
        <v>0</v>
      </c>
      <c r="AX182" s="27">
        <f>G182*AP182</f>
        <v>0</v>
      </c>
      <c r="AY182" s="15" t="s">
        <v>121</v>
      </c>
      <c r="AZ182" s="15" t="s">
        <v>141</v>
      </c>
      <c r="BA182" s="8" t="s">
        <v>288</v>
      </c>
      <c r="BC182" s="27">
        <f>AW182+AX182</f>
        <v>0</v>
      </c>
      <c r="BD182" s="27">
        <f>H182/(100-BE182)*100</f>
        <v>0</v>
      </c>
      <c r="BE182" s="27">
        <v>0</v>
      </c>
      <c r="BF182" s="27">
        <f>M182</f>
        <v>3.6999999999999998E-2</v>
      </c>
      <c r="BH182" s="27">
        <f>G182*AO182</f>
        <v>0</v>
      </c>
      <c r="BI182" s="27">
        <f>G182*AP182</f>
        <v>0</v>
      </c>
      <c r="BJ182" s="27">
        <f>G182*H182</f>
        <v>0</v>
      </c>
      <c r="BK182" s="27"/>
      <c r="BL182" s="27">
        <v>97</v>
      </c>
    </row>
    <row r="183" spans="1:64" ht="15" customHeight="1" x14ac:dyDescent="0.25">
      <c r="A183" s="7"/>
      <c r="D183" s="22" t="s">
        <v>107</v>
      </c>
      <c r="E183" s="22" t="s">
        <v>266</v>
      </c>
      <c r="G183" s="6">
        <v>1</v>
      </c>
      <c r="N183" s="25"/>
    </row>
    <row r="184" spans="1:64" ht="15" customHeight="1" x14ac:dyDescent="0.25">
      <c r="A184" s="16" t="s">
        <v>266</v>
      </c>
      <c r="B184" s="11" t="s">
        <v>266</v>
      </c>
      <c r="C184" s="11" t="s">
        <v>394</v>
      </c>
      <c r="D184" s="64" t="s">
        <v>135</v>
      </c>
      <c r="E184" s="64"/>
      <c r="F184" s="35" t="s">
        <v>347</v>
      </c>
      <c r="G184" s="35" t="s">
        <v>347</v>
      </c>
      <c r="H184" s="35"/>
      <c r="I184" s="20">
        <f>SUM(I185:I185)</f>
        <v>0</v>
      </c>
      <c r="J184" s="20">
        <f>SUM(J185:J185)</f>
        <v>0</v>
      </c>
      <c r="K184" s="20">
        <f>SUM(K185:K185)</f>
        <v>0</v>
      </c>
      <c r="L184" s="8" t="s">
        <v>266</v>
      </c>
      <c r="M184" s="20">
        <f>SUM(M185:M185)</f>
        <v>0</v>
      </c>
      <c r="N184" s="33" t="s">
        <v>266</v>
      </c>
      <c r="AI184" s="8" t="s">
        <v>266</v>
      </c>
      <c r="AS184" s="20">
        <f>SUM(AJ185:AJ185)</f>
        <v>0</v>
      </c>
      <c r="AT184" s="20">
        <f>SUM(AK185:AK185)</f>
        <v>0</v>
      </c>
      <c r="AU184" s="20">
        <f>SUM(AL185:AL185)</f>
        <v>0</v>
      </c>
    </row>
    <row r="185" spans="1:64" ht="15" customHeight="1" x14ac:dyDescent="0.25">
      <c r="A185" s="1" t="s">
        <v>29</v>
      </c>
      <c r="B185" s="36" t="s">
        <v>266</v>
      </c>
      <c r="C185" s="50" t="s">
        <v>367</v>
      </c>
      <c r="D185" s="55" t="s">
        <v>251</v>
      </c>
      <c r="E185" s="55"/>
      <c r="F185" s="36" t="s">
        <v>176</v>
      </c>
      <c r="G185" s="27">
        <v>17.117069999999998</v>
      </c>
      <c r="H185" s="27"/>
      <c r="I185" s="27">
        <f>G185*AO185</f>
        <v>0</v>
      </c>
      <c r="J185" s="27">
        <f>G185*AP185</f>
        <v>0</v>
      </c>
      <c r="K185" s="27">
        <f>G185*H185</f>
        <v>0</v>
      </c>
      <c r="L185" s="27">
        <v>0</v>
      </c>
      <c r="M185" s="27">
        <f>G185*L185</f>
        <v>0</v>
      </c>
      <c r="N185" s="37" t="s">
        <v>261</v>
      </c>
      <c r="Z185" s="27">
        <f>IF(AQ185="5",BJ185,0)</f>
        <v>0</v>
      </c>
      <c r="AB185" s="27">
        <f>IF(AQ185="1",BH185,0)</f>
        <v>0</v>
      </c>
      <c r="AC185" s="27">
        <f>IF(AQ185="1",BI185,0)</f>
        <v>0</v>
      </c>
      <c r="AD185" s="27">
        <f>IF(AQ185="7",BH185,0)</f>
        <v>0</v>
      </c>
      <c r="AE185" s="27">
        <f>IF(AQ185="7",BI185,0)</f>
        <v>0</v>
      </c>
      <c r="AF185" s="27">
        <f>IF(AQ185="2",BH185,0)</f>
        <v>0</v>
      </c>
      <c r="AG185" s="27">
        <f>IF(AQ185="2",BI185,0)</f>
        <v>0</v>
      </c>
      <c r="AH185" s="27">
        <f>IF(AQ185="0",BJ185,0)</f>
        <v>0</v>
      </c>
      <c r="AI185" s="8" t="s">
        <v>266</v>
      </c>
      <c r="AJ185" s="27">
        <f>IF(AN185=0,K185,0)</f>
        <v>0</v>
      </c>
      <c r="AK185" s="27">
        <f>IF(AN185=15,K185,0)</f>
        <v>0</v>
      </c>
      <c r="AL185" s="27">
        <f>IF(AN185=21,K185,0)</f>
        <v>0</v>
      </c>
      <c r="AN185" s="27">
        <v>21</v>
      </c>
      <c r="AO185" s="27">
        <f>H185*0</f>
        <v>0</v>
      </c>
      <c r="AP185" s="27">
        <f>H185*(1-0)</f>
        <v>0</v>
      </c>
      <c r="AQ185" s="15" t="s">
        <v>203</v>
      </c>
      <c r="AV185" s="27">
        <f>AW185+AX185</f>
        <v>0</v>
      </c>
      <c r="AW185" s="27">
        <f>G185*AO185</f>
        <v>0</v>
      </c>
      <c r="AX185" s="27">
        <f>G185*AP185</f>
        <v>0</v>
      </c>
      <c r="AY185" s="15" t="s">
        <v>194</v>
      </c>
      <c r="AZ185" s="15" t="s">
        <v>141</v>
      </c>
      <c r="BA185" s="8" t="s">
        <v>288</v>
      </c>
      <c r="BC185" s="27">
        <f>AW185+AX185</f>
        <v>0</v>
      </c>
      <c r="BD185" s="27">
        <f>H185/(100-BE185)*100</f>
        <v>0</v>
      </c>
      <c r="BE185" s="27">
        <v>0</v>
      </c>
      <c r="BF185" s="27">
        <f>M185</f>
        <v>0</v>
      </c>
      <c r="BH185" s="27">
        <f>G185*AO185</f>
        <v>0</v>
      </c>
      <c r="BI185" s="27">
        <f>G185*AP185</f>
        <v>0</v>
      </c>
      <c r="BJ185" s="27">
        <f>G185*H185</f>
        <v>0</v>
      </c>
      <c r="BK185" s="27"/>
      <c r="BL185" s="27"/>
    </row>
    <row r="186" spans="1:64" ht="15" customHeight="1" x14ac:dyDescent="0.25">
      <c r="A186" s="7"/>
      <c r="D186" s="22" t="s">
        <v>54</v>
      </c>
      <c r="E186" s="22" t="s">
        <v>266</v>
      </c>
      <c r="G186" s="6">
        <v>17.117070000000002</v>
      </c>
      <c r="N186" s="25"/>
    </row>
    <row r="187" spans="1:64" ht="15" customHeight="1" x14ac:dyDescent="0.25">
      <c r="A187" s="16" t="s">
        <v>266</v>
      </c>
      <c r="B187" s="11" t="s">
        <v>266</v>
      </c>
      <c r="C187" s="11" t="s">
        <v>131</v>
      </c>
      <c r="D187" s="64" t="s">
        <v>160</v>
      </c>
      <c r="E187" s="64"/>
      <c r="F187" s="35" t="s">
        <v>347</v>
      </c>
      <c r="G187" s="35" t="s">
        <v>347</v>
      </c>
      <c r="H187" s="35"/>
      <c r="I187" s="20">
        <f>SUM(I188:I198)</f>
        <v>0</v>
      </c>
      <c r="J187" s="20">
        <f>SUM(J188:J198)</f>
        <v>0</v>
      </c>
      <c r="K187" s="20">
        <f>SUM(K188:K198)</f>
        <v>0</v>
      </c>
      <c r="L187" s="8" t="s">
        <v>266</v>
      </c>
      <c r="M187" s="20">
        <f>SUM(M188:M198)</f>
        <v>0</v>
      </c>
      <c r="N187" s="33" t="s">
        <v>266</v>
      </c>
      <c r="AI187" s="8" t="s">
        <v>266</v>
      </c>
      <c r="AS187" s="20">
        <f>SUM(AJ188:AJ198)</f>
        <v>0</v>
      </c>
      <c r="AT187" s="20">
        <f>SUM(AK188:AK198)</f>
        <v>0</v>
      </c>
      <c r="AU187" s="20">
        <f>SUM(AL188:AL198)</f>
        <v>0</v>
      </c>
    </row>
    <row r="188" spans="1:64" ht="15" customHeight="1" x14ac:dyDescent="0.25">
      <c r="A188" s="1" t="s">
        <v>366</v>
      </c>
      <c r="B188" s="36" t="s">
        <v>266</v>
      </c>
      <c r="C188" s="36" t="s">
        <v>402</v>
      </c>
      <c r="D188" s="55" t="s">
        <v>308</v>
      </c>
      <c r="E188" s="55"/>
      <c r="F188" s="36" t="s">
        <v>176</v>
      </c>
      <c r="G188" s="27">
        <v>0.42437999999999998</v>
      </c>
      <c r="H188" s="27"/>
      <c r="I188" s="27">
        <f>G188*AO188</f>
        <v>0</v>
      </c>
      <c r="J188" s="27">
        <f>G188*AP188</f>
        <v>0</v>
      </c>
      <c r="K188" s="27">
        <f>G188*H188</f>
        <v>0</v>
      </c>
      <c r="L188" s="27">
        <v>0</v>
      </c>
      <c r="M188" s="27">
        <f>G188*L188</f>
        <v>0</v>
      </c>
      <c r="N188" s="37" t="s">
        <v>261</v>
      </c>
      <c r="Z188" s="27">
        <f>IF(AQ188="5",BJ188,0)</f>
        <v>0</v>
      </c>
      <c r="AB188" s="27">
        <f>IF(AQ188="1",BH188,0)</f>
        <v>0</v>
      </c>
      <c r="AC188" s="27">
        <f>IF(AQ188="1",BI188,0)</f>
        <v>0</v>
      </c>
      <c r="AD188" s="27">
        <f>IF(AQ188="7",BH188,0)</f>
        <v>0</v>
      </c>
      <c r="AE188" s="27">
        <f>IF(AQ188="7",BI188,0)</f>
        <v>0</v>
      </c>
      <c r="AF188" s="27">
        <f>IF(AQ188="2",BH188,0)</f>
        <v>0</v>
      </c>
      <c r="AG188" s="27">
        <f>IF(AQ188="2",BI188,0)</f>
        <v>0</v>
      </c>
      <c r="AH188" s="27">
        <f>IF(AQ188="0",BJ188,0)</f>
        <v>0</v>
      </c>
      <c r="AI188" s="8" t="s">
        <v>266</v>
      </c>
      <c r="AJ188" s="27">
        <f>IF(AN188=0,K188,0)</f>
        <v>0</v>
      </c>
      <c r="AK188" s="27">
        <f>IF(AN188=15,K188,0)</f>
        <v>0</v>
      </c>
      <c r="AL188" s="27">
        <f>IF(AN188=21,K188,0)</f>
        <v>0</v>
      </c>
      <c r="AN188" s="27">
        <v>21</v>
      </c>
      <c r="AO188" s="27">
        <f>H188*0</f>
        <v>0</v>
      </c>
      <c r="AP188" s="27">
        <f>H188*(1-0)</f>
        <v>0</v>
      </c>
      <c r="AQ188" s="15" t="s">
        <v>203</v>
      </c>
      <c r="AV188" s="27">
        <f>AW188+AX188</f>
        <v>0</v>
      </c>
      <c r="AW188" s="27">
        <f>G188*AO188</f>
        <v>0</v>
      </c>
      <c r="AX188" s="27">
        <f>G188*AP188</f>
        <v>0</v>
      </c>
      <c r="AY188" s="15" t="s">
        <v>155</v>
      </c>
      <c r="AZ188" s="15" t="s">
        <v>141</v>
      </c>
      <c r="BA188" s="8" t="s">
        <v>288</v>
      </c>
      <c r="BC188" s="27">
        <f>AW188+AX188</f>
        <v>0</v>
      </c>
      <c r="BD188" s="27">
        <f>H188/(100-BE188)*100</f>
        <v>0</v>
      </c>
      <c r="BE188" s="27">
        <v>0</v>
      </c>
      <c r="BF188" s="27">
        <f>M188</f>
        <v>0</v>
      </c>
      <c r="BH188" s="27">
        <f>G188*AO188</f>
        <v>0</v>
      </c>
      <c r="BI188" s="27">
        <f>G188*AP188</f>
        <v>0</v>
      </c>
      <c r="BJ188" s="27">
        <f>G188*H188</f>
        <v>0</v>
      </c>
      <c r="BK188" s="27"/>
      <c r="BL188" s="27"/>
    </row>
    <row r="189" spans="1:64" ht="15" customHeight="1" x14ac:dyDescent="0.25">
      <c r="A189" s="7"/>
      <c r="D189" s="22" t="s">
        <v>342</v>
      </c>
      <c r="E189" s="22" t="s">
        <v>266</v>
      </c>
      <c r="G189" s="6">
        <v>0.42438000000000003</v>
      </c>
      <c r="N189" s="25"/>
    </row>
    <row r="190" spans="1:64" ht="15" customHeight="1" x14ac:dyDescent="0.25">
      <c r="A190" s="1" t="s">
        <v>66</v>
      </c>
      <c r="B190" s="36" t="s">
        <v>266</v>
      </c>
      <c r="C190" s="36" t="s">
        <v>79</v>
      </c>
      <c r="D190" s="55" t="s">
        <v>111</v>
      </c>
      <c r="E190" s="55"/>
      <c r="F190" s="36" t="s">
        <v>176</v>
      </c>
      <c r="G190" s="27">
        <v>0.42437999999999998</v>
      </c>
      <c r="H190" s="27"/>
      <c r="I190" s="27">
        <f>G190*AO190</f>
        <v>0</v>
      </c>
      <c r="J190" s="27">
        <f>G190*AP190</f>
        <v>0</v>
      </c>
      <c r="K190" s="27">
        <f>G190*H190</f>
        <v>0</v>
      </c>
      <c r="L190" s="27">
        <v>0</v>
      </c>
      <c r="M190" s="27">
        <f>G190*L190</f>
        <v>0</v>
      </c>
      <c r="N190" s="37" t="s">
        <v>261</v>
      </c>
      <c r="Z190" s="27">
        <f>IF(AQ190="5",BJ190,0)</f>
        <v>0</v>
      </c>
      <c r="AB190" s="27">
        <f>IF(AQ190="1",BH190,0)</f>
        <v>0</v>
      </c>
      <c r="AC190" s="27">
        <f>IF(AQ190="1",BI190,0)</f>
        <v>0</v>
      </c>
      <c r="AD190" s="27">
        <f>IF(AQ190="7",BH190,0)</f>
        <v>0</v>
      </c>
      <c r="AE190" s="27">
        <f>IF(AQ190="7",BI190,0)</f>
        <v>0</v>
      </c>
      <c r="AF190" s="27">
        <f>IF(AQ190="2",BH190,0)</f>
        <v>0</v>
      </c>
      <c r="AG190" s="27">
        <f>IF(AQ190="2",BI190,0)</f>
        <v>0</v>
      </c>
      <c r="AH190" s="27">
        <f>IF(AQ190="0",BJ190,0)</f>
        <v>0</v>
      </c>
      <c r="AI190" s="8" t="s">
        <v>266</v>
      </c>
      <c r="AJ190" s="27">
        <f>IF(AN190=0,K190,0)</f>
        <v>0</v>
      </c>
      <c r="AK190" s="27">
        <f>IF(AN190=15,K190,0)</f>
        <v>0</v>
      </c>
      <c r="AL190" s="27">
        <f>IF(AN190=21,K190,0)</f>
        <v>0</v>
      </c>
      <c r="AN190" s="27">
        <v>21</v>
      </c>
      <c r="AO190" s="27">
        <f>H190*0</f>
        <v>0</v>
      </c>
      <c r="AP190" s="27">
        <f>H190*(1-0)</f>
        <v>0</v>
      </c>
      <c r="AQ190" s="15" t="s">
        <v>203</v>
      </c>
      <c r="AV190" s="27">
        <f>AW190+AX190</f>
        <v>0</v>
      </c>
      <c r="AW190" s="27">
        <f>G190*AO190</f>
        <v>0</v>
      </c>
      <c r="AX190" s="27">
        <f>G190*AP190</f>
        <v>0</v>
      </c>
      <c r="AY190" s="15" t="s">
        <v>155</v>
      </c>
      <c r="AZ190" s="15" t="s">
        <v>141</v>
      </c>
      <c r="BA190" s="8" t="s">
        <v>288</v>
      </c>
      <c r="BC190" s="27">
        <f>AW190+AX190</f>
        <v>0</v>
      </c>
      <c r="BD190" s="27">
        <f>H190/(100-BE190)*100</f>
        <v>0</v>
      </c>
      <c r="BE190" s="27">
        <v>0</v>
      </c>
      <c r="BF190" s="27">
        <f>M190</f>
        <v>0</v>
      </c>
      <c r="BH190" s="27">
        <f>G190*AO190</f>
        <v>0</v>
      </c>
      <c r="BI190" s="27">
        <f>G190*AP190</f>
        <v>0</v>
      </c>
      <c r="BJ190" s="27">
        <f>G190*H190</f>
        <v>0</v>
      </c>
      <c r="BK190" s="27"/>
      <c r="BL190" s="27"/>
    </row>
    <row r="191" spans="1:64" ht="15" customHeight="1" x14ac:dyDescent="0.25">
      <c r="A191" s="7"/>
      <c r="D191" s="22" t="s">
        <v>342</v>
      </c>
      <c r="E191" s="22" t="s">
        <v>266</v>
      </c>
      <c r="G191" s="6">
        <v>0.42438000000000003</v>
      </c>
      <c r="N191" s="25"/>
    </row>
    <row r="192" spans="1:64" ht="15" customHeight="1" x14ac:dyDescent="0.25">
      <c r="A192" s="1" t="s">
        <v>73</v>
      </c>
      <c r="B192" s="36" t="s">
        <v>266</v>
      </c>
      <c r="C192" s="36" t="s">
        <v>106</v>
      </c>
      <c r="D192" s="55" t="s">
        <v>85</v>
      </c>
      <c r="E192" s="55"/>
      <c r="F192" s="36" t="s">
        <v>176</v>
      </c>
      <c r="G192" s="27">
        <v>0.42437999999999998</v>
      </c>
      <c r="H192" s="27"/>
      <c r="I192" s="27">
        <f>G192*AO192</f>
        <v>0</v>
      </c>
      <c r="J192" s="27">
        <f>G192*AP192</f>
        <v>0</v>
      </c>
      <c r="K192" s="27">
        <f>G192*H192</f>
        <v>0</v>
      </c>
      <c r="L192" s="27">
        <v>0</v>
      </c>
      <c r="M192" s="27">
        <f>G192*L192</f>
        <v>0</v>
      </c>
      <c r="N192" s="37" t="s">
        <v>261</v>
      </c>
      <c r="Z192" s="27">
        <f>IF(AQ192="5",BJ192,0)</f>
        <v>0</v>
      </c>
      <c r="AB192" s="27">
        <f>IF(AQ192="1",BH192,0)</f>
        <v>0</v>
      </c>
      <c r="AC192" s="27">
        <f>IF(AQ192="1",BI192,0)</f>
        <v>0</v>
      </c>
      <c r="AD192" s="27">
        <f>IF(AQ192="7",BH192,0)</f>
        <v>0</v>
      </c>
      <c r="AE192" s="27">
        <f>IF(AQ192="7",BI192,0)</f>
        <v>0</v>
      </c>
      <c r="AF192" s="27">
        <f>IF(AQ192="2",BH192,0)</f>
        <v>0</v>
      </c>
      <c r="AG192" s="27">
        <f>IF(AQ192="2",BI192,0)</f>
        <v>0</v>
      </c>
      <c r="AH192" s="27">
        <f>IF(AQ192="0",BJ192,0)</f>
        <v>0</v>
      </c>
      <c r="AI192" s="8" t="s">
        <v>266</v>
      </c>
      <c r="AJ192" s="27">
        <f>IF(AN192=0,K192,0)</f>
        <v>0</v>
      </c>
      <c r="AK192" s="27">
        <f>IF(AN192=15,K192,0)</f>
        <v>0</v>
      </c>
      <c r="AL192" s="27">
        <f>IF(AN192=21,K192,0)</f>
        <v>0</v>
      </c>
      <c r="AN192" s="27">
        <v>21</v>
      </c>
      <c r="AO192" s="27">
        <f>H192*0</f>
        <v>0</v>
      </c>
      <c r="AP192" s="27">
        <f>H192*(1-0)</f>
        <v>0</v>
      </c>
      <c r="AQ192" s="15" t="s">
        <v>203</v>
      </c>
      <c r="AV192" s="27">
        <f>AW192+AX192</f>
        <v>0</v>
      </c>
      <c r="AW192" s="27">
        <f>G192*AO192</f>
        <v>0</v>
      </c>
      <c r="AX192" s="27">
        <f>G192*AP192</f>
        <v>0</v>
      </c>
      <c r="AY192" s="15" t="s">
        <v>155</v>
      </c>
      <c r="AZ192" s="15" t="s">
        <v>141</v>
      </c>
      <c r="BA192" s="8" t="s">
        <v>288</v>
      </c>
      <c r="BC192" s="27">
        <f>AW192+AX192</f>
        <v>0</v>
      </c>
      <c r="BD192" s="27">
        <f>H192/(100-BE192)*100</f>
        <v>0</v>
      </c>
      <c r="BE192" s="27">
        <v>0</v>
      </c>
      <c r="BF192" s="27">
        <f>M192</f>
        <v>0</v>
      </c>
      <c r="BH192" s="27">
        <f>G192*AO192</f>
        <v>0</v>
      </c>
      <c r="BI192" s="27">
        <f>G192*AP192</f>
        <v>0</v>
      </c>
      <c r="BJ192" s="27">
        <f>G192*H192</f>
        <v>0</v>
      </c>
      <c r="BK192" s="27"/>
      <c r="BL192" s="27"/>
    </row>
    <row r="193" spans="1:64" ht="15" customHeight="1" x14ac:dyDescent="0.25">
      <c r="A193" s="7"/>
      <c r="D193" s="22" t="s">
        <v>342</v>
      </c>
      <c r="E193" s="22" t="s">
        <v>266</v>
      </c>
      <c r="G193" s="6">
        <v>0.42438000000000003</v>
      </c>
      <c r="N193" s="25"/>
    </row>
    <row r="194" spans="1:64" ht="15" customHeight="1" x14ac:dyDescent="0.25">
      <c r="A194" s="1" t="s">
        <v>385</v>
      </c>
      <c r="B194" s="36" t="s">
        <v>266</v>
      </c>
      <c r="C194" s="36" t="s">
        <v>269</v>
      </c>
      <c r="D194" s="55" t="s">
        <v>281</v>
      </c>
      <c r="E194" s="55"/>
      <c r="F194" s="36" t="s">
        <v>176</v>
      </c>
      <c r="G194" s="27">
        <v>0.42437999999999998</v>
      </c>
      <c r="H194" s="27"/>
      <c r="I194" s="27">
        <f>G194*AO194</f>
        <v>0</v>
      </c>
      <c r="J194" s="27">
        <f>G194*AP194</f>
        <v>0</v>
      </c>
      <c r="K194" s="27">
        <f>G194*H194</f>
        <v>0</v>
      </c>
      <c r="L194" s="27">
        <v>0</v>
      </c>
      <c r="M194" s="27">
        <f>G194*L194</f>
        <v>0</v>
      </c>
      <c r="N194" s="37" t="s">
        <v>261</v>
      </c>
      <c r="Z194" s="27">
        <f>IF(AQ194="5",BJ194,0)</f>
        <v>0</v>
      </c>
      <c r="AB194" s="27">
        <f>IF(AQ194="1",BH194,0)</f>
        <v>0</v>
      </c>
      <c r="AC194" s="27">
        <f>IF(AQ194="1",BI194,0)</f>
        <v>0</v>
      </c>
      <c r="AD194" s="27">
        <f>IF(AQ194="7",BH194,0)</f>
        <v>0</v>
      </c>
      <c r="AE194" s="27">
        <f>IF(AQ194="7",BI194,0)</f>
        <v>0</v>
      </c>
      <c r="AF194" s="27">
        <f>IF(AQ194="2",BH194,0)</f>
        <v>0</v>
      </c>
      <c r="AG194" s="27">
        <f>IF(AQ194="2",BI194,0)</f>
        <v>0</v>
      </c>
      <c r="AH194" s="27">
        <f>IF(AQ194="0",BJ194,0)</f>
        <v>0</v>
      </c>
      <c r="AI194" s="8" t="s">
        <v>266</v>
      </c>
      <c r="AJ194" s="27">
        <f>IF(AN194=0,K194,0)</f>
        <v>0</v>
      </c>
      <c r="AK194" s="27">
        <f>IF(AN194=15,K194,0)</f>
        <v>0</v>
      </c>
      <c r="AL194" s="27">
        <f>IF(AN194=21,K194,0)</f>
        <v>0</v>
      </c>
      <c r="AN194" s="27">
        <v>21</v>
      </c>
      <c r="AO194" s="27">
        <f>H194*0</f>
        <v>0</v>
      </c>
      <c r="AP194" s="27">
        <f>H194*(1-0)</f>
        <v>0</v>
      </c>
      <c r="AQ194" s="15" t="s">
        <v>203</v>
      </c>
      <c r="AV194" s="27">
        <f>AW194+AX194</f>
        <v>0</v>
      </c>
      <c r="AW194" s="27">
        <f>G194*AO194</f>
        <v>0</v>
      </c>
      <c r="AX194" s="27">
        <f>G194*AP194</f>
        <v>0</v>
      </c>
      <c r="AY194" s="15" t="s">
        <v>155</v>
      </c>
      <c r="AZ194" s="15" t="s">
        <v>141</v>
      </c>
      <c r="BA194" s="8" t="s">
        <v>288</v>
      </c>
      <c r="BC194" s="27">
        <f>AW194+AX194</f>
        <v>0</v>
      </c>
      <c r="BD194" s="27">
        <f>H194/(100-BE194)*100</f>
        <v>0</v>
      </c>
      <c r="BE194" s="27">
        <v>0</v>
      </c>
      <c r="BF194" s="27">
        <f>M194</f>
        <v>0</v>
      </c>
      <c r="BH194" s="27">
        <f>G194*AO194</f>
        <v>0</v>
      </c>
      <c r="BI194" s="27">
        <f>G194*AP194</f>
        <v>0</v>
      </c>
      <c r="BJ194" s="27">
        <f>G194*H194</f>
        <v>0</v>
      </c>
      <c r="BK194" s="27"/>
      <c r="BL194" s="27"/>
    </row>
    <row r="195" spans="1:64" ht="15" customHeight="1" x14ac:dyDescent="0.25">
      <c r="A195" s="7"/>
      <c r="D195" s="22" t="s">
        <v>342</v>
      </c>
      <c r="E195" s="22" t="s">
        <v>266</v>
      </c>
      <c r="G195" s="6">
        <v>0.42438000000000003</v>
      </c>
      <c r="N195" s="25"/>
    </row>
    <row r="196" spans="1:64" ht="15" customHeight="1" x14ac:dyDescent="0.25">
      <c r="A196" s="1" t="s">
        <v>225</v>
      </c>
      <c r="B196" s="36" t="s">
        <v>266</v>
      </c>
      <c r="C196" s="36" t="s">
        <v>252</v>
      </c>
      <c r="D196" s="55" t="s">
        <v>167</v>
      </c>
      <c r="E196" s="55"/>
      <c r="F196" s="36" t="s">
        <v>176</v>
      </c>
      <c r="G196" s="27">
        <v>8.0632199999999994</v>
      </c>
      <c r="H196" s="27"/>
      <c r="I196" s="27">
        <f>G196*AO196</f>
        <v>0</v>
      </c>
      <c r="J196" s="27">
        <f>G196*AP196</f>
        <v>0</v>
      </c>
      <c r="K196" s="27">
        <f>G196*H196</f>
        <v>0</v>
      </c>
      <c r="L196" s="27">
        <v>0</v>
      </c>
      <c r="M196" s="27">
        <f>G196*L196</f>
        <v>0</v>
      </c>
      <c r="N196" s="37" t="s">
        <v>261</v>
      </c>
      <c r="Z196" s="27">
        <f>IF(AQ196="5",BJ196,0)</f>
        <v>0</v>
      </c>
      <c r="AB196" s="27">
        <f>IF(AQ196="1",BH196,0)</f>
        <v>0</v>
      </c>
      <c r="AC196" s="27">
        <f>IF(AQ196="1",BI196,0)</f>
        <v>0</v>
      </c>
      <c r="AD196" s="27">
        <f>IF(AQ196="7",BH196,0)</f>
        <v>0</v>
      </c>
      <c r="AE196" s="27">
        <f>IF(AQ196="7",BI196,0)</f>
        <v>0</v>
      </c>
      <c r="AF196" s="27">
        <f>IF(AQ196="2",BH196,0)</f>
        <v>0</v>
      </c>
      <c r="AG196" s="27">
        <f>IF(AQ196="2",BI196,0)</f>
        <v>0</v>
      </c>
      <c r="AH196" s="27">
        <f>IF(AQ196="0",BJ196,0)</f>
        <v>0</v>
      </c>
      <c r="AI196" s="8" t="s">
        <v>266</v>
      </c>
      <c r="AJ196" s="27">
        <f>IF(AN196=0,K196,0)</f>
        <v>0</v>
      </c>
      <c r="AK196" s="27">
        <f>IF(AN196=15,K196,0)</f>
        <v>0</v>
      </c>
      <c r="AL196" s="27">
        <f>IF(AN196=21,K196,0)</f>
        <v>0</v>
      </c>
      <c r="AN196" s="27">
        <v>21</v>
      </c>
      <c r="AO196" s="27">
        <f>H196*0</f>
        <v>0</v>
      </c>
      <c r="AP196" s="27">
        <f>H196*(1-0)</f>
        <v>0</v>
      </c>
      <c r="AQ196" s="15" t="s">
        <v>203</v>
      </c>
      <c r="AV196" s="27">
        <f>AW196+AX196</f>
        <v>0</v>
      </c>
      <c r="AW196" s="27">
        <f>G196*AO196</f>
        <v>0</v>
      </c>
      <c r="AX196" s="27">
        <f>G196*AP196</f>
        <v>0</v>
      </c>
      <c r="AY196" s="15" t="s">
        <v>155</v>
      </c>
      <c r="AZ196" s="15" t="s">
        <v>141</v>
      </c>
      <c r="BA196" s="8" t="s">
        <v>288</v>
      </c>
      <c r="BC196" s="27">
        <f>AW196+AX196</f>
        <v>0</v>
      </c>
      <c r="BD196" s="27">
        <f>H196/(100-BE196)*100</f>
        <v>0</v>
      </c>
      <c r="BE196" s="27">
        <v>0</v>
      </c>
      <c r="BF196" s="27">
        <f>M196</f>
        <v>0</v>
      </c>
      <c r="BH196" s="27">
        <f>G196*AO196</f>
        <v>0</v>
      </c>
      <c r="BI196" s="27">
        <f>G196*AP196</f>
        <v>0</v>
      </c>
      <c r="BJ196" s="27">
        <f>G196*H196</f>
        <v>0</v>
      </c>
      <c r="BK196" s="27"/>
      <c r="BL196" s="27"/>
    </row>
    <row r="197" spans="1:64" ht="15" customHeight="1" x14ac:dyDescent="0.25">
      <c r="A197" s="7"/>
      <c r="D197" s="22" t="s">
        <v>401</v>
      </c>
      <c r="E197" s="22" t="s">
        <v>266</v>
      </c>
      <c r="G197" s="6">
        <v>8.0632200000000012</v>
      </c>
      <c r="N197" s="25"/>
    </row>
    <row r="198" spans="1:64" ht="15" customHeight="1" x14ac:dyDescent="0.25">
      <c r="A198" s="1" t="s">
        <v>183</v>
      </c>
      <c r="B198" s="36" t="s">
        <v>266</v>
      </c>
      <c r="C198" s="36" t="s">
        <v>129</v>
      </c>
      <c r="D198" s="55" t="s">
        <v>359</v>
      </c>
      <c r="E198" s="55"/>
      <c r="F198" s="36" t="s">
        <v>176</v>
      </c>
      <c r="G198" s="27">
        <v>0.42437999999999998</v>
      </c>
      <c r="H198" s="27"/>
      <c r="I198" s="27">
        <f>G198*AO198</f>
        <v>0</v>
      </c>
      <c r="J198" s="27">
        <f>G198*AP198</f>
        <v>0</v>
      </c>
      <c r="K198" s="27">
        <f>G198*H198</f>
        <v>0</v>
      </c>
      <c r="L198" s="27">
        <v>0</v>
      </c>
      <c r="M198" s="27">
        <f>G198*L198</f>
        <v>0</v>
      </c>
      <c r="N198" s="37" t="s">
        <v>261</v>
      </c>
      <c r="Z198" s="27">
        <f>IF(AQ198="5",BJ198,0)</f>
        <v>0</v>
      </c>
      <c r="AB198" s="27">
        <f>IF(AQ198="1",BH198,0)</f>
        <v>0</v>
      </c>
      <c r="AC198" s="27">
        <f>IF(AQ198="1",BI198,0)</f>
        <v>0</v>
      </c>
      <c r="AD198" s="27">
        <f>IF(AQ198="7",BH198,0)</f>
        <v>0</v>
      </c>
      <c r="AE198" s="27">
        <f>IF(AQ198="7",BI198,0)</f>
        <v>0</v>
      </c>
      <c r="AF198" s="27">
        <f>IF(AQ198="2",BH198,0)</f>
        <v>0</v>
      </c>
      <c r="AG198" s="27">
        <f>IF(AQ198="2",BI198,0)</f>
        <v>0</v>
      </c>
      <c r="AH198" s="27">
        <f>IF(AQ198="0",BJ198,0)</f>
        <v>0</v>
      </c>
      <c r="AI198" s="8" t="s">
        <v>266</v>
      </c>
      <c r="AJ198" s="27">
        <f>IF(AN198=0,K198,0)</f>
        <v>0</v>
      </c>
      <c r="AK198" s="27">
        <f>IF(AN198=15,K198,0)</f>
        <v>0</v>
      </c>
      <c r="AL198" s="27">
        <f>IF(AN198=21,K198,0)</f>
        <v>0</v>
      </c>
      <c r="AN198" s="27">
        <v>21</v>
      </c>
      <c r="AO198" s="27">
        <f>H198*0</f>
        <v>0</v>
      </c>
      <c r="AP198" s="27">
        <f>H198*(1-0)</f>
        <v>0</v>
      </c>
      <c r="AQ198" s="15" t="s">
        <v>203</v>
      </c>
      <c r="AV198" s="27">
        <f>AW198+AX198</f>
        <v>0</v>
      </c>
      <c r="AW198" s="27">
        <f>G198*AO198</f>
        <v>0</v>
      </c>
      <c r="AX198" s="27">
        <f>G198*AP198</f>
        <v>0</v>
      </c>
      <c r="AY198" s="15" t="s">
        <v>155</v>
      </c>
      <c r="AZ198" s="15" t="s">
        <v>141</v>
      </c>
      <c r="BA198" s="8" t="s">
        <v>288</v>
      </c>
      <c r="BC198" s="27">
        <f>AW198+AX198</f>
        <v>0</v>
      </c>
      <c r="BD198" s="27">
        <f>H198/(100-BE198)*100</f>
        <v>0</v>
      </c>
      <c r="BE198" s="27">
        <v>0</v>
      </c>
      <c r="BF198" s="27">
        <f>M198</f>
        <v>0</v>
      </c>
      <c r="BH198" s="27">
        <f>G198*AO198</f>
        <v>0</v>
      </c>
      <c r="BI198" s="27">
        <f>G198*AP198</f>
        <v>0</v>
      </c>
      <c r="BJ198" s="27">
        <f>G198*H198</f>
        <v>0</v>
      </c>
      <c r="BK198" s="27"/>
      <c r="BL198" s="27"/>
    </row>
    <row r="199" spans="1:64" ht="15" customHeight="1" x14ac:dyDescent="0.25">
      <c r="A199" s="7"/>
      <c r="D199" s="22" t="s">
        <v>342</v>
      </c>
      <c r="E199" s="22" t="s">
        <v>266</v>
      </c>
      <c r="G199" s="6">
        <v>0.42438000000000003</v>
      </c>
      <c r="N199" s="25"/>
    </row>
    <row r="200" spans="1:64" ht="15" customHeight="1" x14ac:dyDescent="0.25">
      <c r="A200" s="16" t="s">
        <v>266</v>
      </c>
      <c r="B200" s="11" t="s">
        <v>266</v>
      </c>
      <c r="C200" s="11" t="s">
        <v>81</v>
      </c>
      <c r="D200" s="64" t="s">
        <v>184</v>
      </c>
      <c r="E200" s="64"/>
      <c r="F200" s="35" t="s">
        <v>347</v>
      </c>
      <c r="G200" s="35" t="s">
        <v>347</v>
      </c>
      <c r="H200" s="35" t="s">
        <v>347</v>
      </c>
      <c r="I200" s="20">
        <f>SUM(I201:I203)</f>
        <v>0</v>
      </c>
      <c r="J200" s="20">
        <f>SUM(J201:J203)</f>
        <v>0</v>
      </c>
      <c r="K200" s="20">
        <f>SUM(K201:K203)</f>
        <v>0</v>
      </c>
      <c r="L200" s="8" t="s">
        <v>266</v>
      </c>
      <c r="M200" s="20">
        <f>SUM(M201:M203)</f>
        <v>0</v>
      </c>
      <c r="N200" s="33" t="s">
        <v>266</v>
      </c>
      <c r="AI200" s="8" t="s">
        <v>266</v>
      </c>
      <c r="AS200" s="20">
        <f>SUM(AJ201:AJ203)</f>
        <v>0</v>
      </c>
      <c r="AT200" s="20">
        <f>SUM(AK201:AK203)</f>
        <v>0</v>
      </c>
      <c r="AU200" s="20">
        <f>SUM(AL201:AL203)</f>
        <v>0</v>
      </c>
    </row>
    <row r="201" spans="1:64" ht="15" customHeight="1" x14ac:dyDescent="0.25">
      <c r="A201" s="1" t="s">
        <v>250</v>
      </c>
      <c r="B201" s="36" t="s">
        <v>266</v>
      </c>
      <c r="C201" s="36" t="s">
        <v>197</v>
      </c>
      <c r="D201" s="55" t="s">
        <v>37</v>
      </c>
      <c r="E201" s="55"/>
      <c r="F201" s="36" t="s">
        <v>332</v>
      </c>
      <c r="G201" s="27">
        <v>3.25</v>
      </c>
      <c r="H201" s="27"/>
      <c r="I201" s="27">
        <f>G201*AO201</f>
        <v>0</v>
      </c>
      <c r="J201" s="27">
        <f>G201*AP201</f>
        <v>0</v>
      </c>
      <c r="K201" s="27">
        <f>G201*H201</f>
        <v>0</v>
      </c>
      <c r="L201" s="27">
        <v>0</v>
      </c>
      <c r="M201" s="27">
        <f>G201*L201</f>
        <v>0</v>
      </c>
      <c r="N201" s="37" t="s">
        <v>266</v>
      </c>
      <c r="Z201" s="27">
        <f>IF(AQ201="5",BJ201,0)</f>
        <v>0</v>
      </c>
      <c r="AB201" s="27">
        <f>IF(AQ201="1",BH201,0)</f>
        <v>0</v>
      </c>
      <c r="AC201" s="27">
        <f>IF(AQ201="1",BI201,0)</f>
        <v>0</v>
      </c>
      <c r="AD201" s="27">
        <f>IF(AQ201="7",BH201,0)</f>
        <v>0</v>
      </c>
      <c r="AE201" s="27">
        <f>IF(AQ201="7",BI201,0)</f>
        <v>0</v>
      </c>
      <c r="AF201" s="27">
        <f>IF(AQ201="2",BH201,0)</f>
        <v>0</v>
      </c>
      <c r="AG201" s="27">
        <f>IF(AQ201="2",BI201,0)</f>
        <v>0</v>
      </c>
      <c r="AH201" s="27">
        <f>IF(AQ201="0",BJ201,0)</f>
        <v>0</v>
      </c>
      <c r="AI201" s="8" t="s">
        <v>266</v>
      </c>
      <c r="AJ201" s="27">
        <f>IF(AN201=0,K201,0)</f>
        <v>0</v>
      </c>
      <c r="AK201" s="27">
        <f>IF(AN201=15,K201,0)</f>
        <v>0</v>
      </c>
      <c r="AL201" s="27">
        <f>IF(AN201=21,K201,0)</f>
        <v>0</v>
      </c>
      <c r="AN201" s="27">
        <v>21</v>
      </c>
      <c r="AO201" s="27">
        <f>H201*0</f>
        <v>0</v>
      </c>
      <c r="AP201" s="27">
        <f>H201*(1-0)</f>
        <v>0</v>
      </c>
      <c r="AQ201" s="15" t="s">
        <v>374</v>
      </c>
      <c r="AV201" s="27">
        <f>AW201+AX201</f>
        <v>0</v>
      </c>
      <c r="AW201" s="27">
        <f>G201*AO201</f>
        <v>0</v>
      </c>
      <c r="AX201" s="27">
        <f>G201*AP201</f>
        <v>0</v>
      </c>
      <c r="AY201" s="15" t="s">
        <v>58</v>
      </c>
      <c r="AZ201" s="15" t="s">
        <v>334</v>
      </c>
      <c r="BA201" s="8" t="s">
        <v>288</v>
      </c>
      <c r="BC201" s="27">
        <f>AW201+AX201</f>
        <v>0</v>
      </c>
      <c r="BD201" s="27">
        <f>H201/(100-BE201)*100</f>
        <v>0</v>
      </c>
      <c r="BE201" s="27">
        <v>0</v>
      </c>
      <c r="BF201" s="27">
        <f>M201</f>
        <v>0</v>
      </c>
      <c r="BH201" s="27">
        <f>G201*AO201</f>
        <v>0</v>
      </c>
      <c r="BI201" s="27">
        <f>G201*AP201</f>
        <v>0</v>
      </c>
      <c r="BJ201" s="27">
        <f>G201*H201</f>
        <v>0</v>
      </c>
      <c r="BK201" s="27"/>
      <c r="BL201" s="27"/>
    </row>
    <row r="202" spans="1:64" ht="15" customHeight="1" x14ac:dyDescent="0.25">
      <c r="A202" s="1" t="s">
        <v>9</v>
      </c>
      <c r="B202" s="36" t="s">
        <v>266</v>
      </c>
      <c r="C202" s="36" t="s">
        <v>166</v>
      </c>
      <c r="D202" s="55" t="s">
        <v>202</v>
      </c>
      <c r="E202" s="55"/>
      <c r="F202" s="36" t="s">
        <v>332</v>
      </c>
      <c r="G202" s="27">
        <v>1.6</v>
      </c>
      <c r="H202" s="27"/>
      <c r="I202" s="27">
        <f>G202*AO202</f>
        <v>0</v>
      </c>
      <c r="J202" s="27">
        <f>G202*AP202</f>
        <v>0</v>
      </c>
      <c r="K202" s="27">
        <f>G202*H202</f>
        <v>0</v>
      </c>
      <c r="L202" s="27">
        <v>0</v>
      </c>
      <c r="M202" s="27">
        <f>G202*L202</f>
        <v>0</v>
      </c>
      <c r="N202" s="37" t="s">
        <v>266</v>
      </c>
      <c r="Z202" s="27">
        <f>IF(AQ202="5",BJ202,0)</f>
        <v>0</v>
      </c>
      <c r="AB202" s="27">
        <f>IF(AQ202="1",BH202,0)</f>
        <v>0</v>
      </c>
      <c r="AC202" s="27">
        <f>IF(AQ202="1",BI202,0)</f>
        <v>0</v>
      </c>
      <c r="AD202" s="27">
        <f>IF(AQ202="7",BH202,0)</f>
        <v>0</v>
      </c>
      <c r="AE202" s="27">
        <f>IF(AQ202="7",BI202,0)</f>
        <v>0</v>
      </c>
      <c r="AF202" s="27">
        <f>IF(AQ202="2",BH202,0)</f>
        <v>0</v>
      </c>
      <c r="AG202" s="27">
        <f>IF(AQ202="2",BI202,0)</f>
        <v>0</v>
      </c>
      <c r="AH202" s="27">
        <f>IF(AQ202="0",BJ202,0)</f>
        <v>0</v>
      </c>
      <c r="AI202" s="8" t="s">
        <v>266</v>
      </c>
      <c r="AJ202" s="27">
        <f>IF(AN202=0,K202,0)</f>
        <v>0</v>
      </c>
      <c r="AK202" s="27">
        <f>IF(AN202=15,K202,0)</f>
        <v>0</v>
      </c>
      <c r="AL202" s="27">
        <f>IF(AN202=21,K202,0)</f>
        <v>0</v>
      </c>
      <c r="AN202" s="27">
        <v>21</v>
      </c>
      <c r="AO202" s="27">
        <f>H202*0</f>
        <v>0</v>
      </c>
      <c r="AP202" s="27">
        <f>H202*(1-0)</f>
        <v>0</v>
      </c>
      <c r="AQ202" s="15" t="s">
        <v>374</v>
      </c>
      <c r="AV202" s="27">
        <f>AW202+AX202</f>
        <v>0</v>
      </c>
      <c r="AW202" s="27">
        <f>G202*AO202</f>
        <v>0</v>
      </c>
      <c r="AX202" s="27">
        <f>G202*AP202</f>
        <v>0</v>
      </c>
      <c r="AY202" s="15" t="s">
        <v>58</v>
      </c>
      <c r="AZ202" s="15" t="s">
        <v>334</v>
      </c>
      <c r="BA202" s="8" t="s">
        <v>288</v>
      </c>
      <c r="BC202" s="27">
        <f>AW202+AX202</f>
        <v>0</v>
      </c>
      <c r="BD202" s="27">
        <f>H202/(100-BE202)*100</f>
        <v>0</v>
      </c>
      <c r="BE202" s="27">
        <v>0</v>
      </c>
      <c r="BF202" s="27">
        <f>M202</f>
        <v>0</v>
      </c>
      <c r="BH202" s="27">
        <f>G202*AO202</f>
        <v>0</v>
      </c>
      <c r="BI202" s="27">
        <f>G202*AP202</f>
        <v>0</v>
      </c>
      <c r="BJ202" s="27">
        <f>G202*H202</f>
        <v>0</v>
      </c>
      <c r="BK202" s="27"/>
      <c r="BL202" s="27"/>
    </row>
    <row r="203" spans="1:64" ht="15" customHeight="1" x14ac:dyDescent="0.25">
      <c r="A203" s="24" t="s">
        <v>396</v>
      </c>
      <c r="B203" s="43" t="s">
        <v>266</v>
      </c>
      <c r="C203" s="43" t="s">
        <v>190</v>
      </c>
      <c r="D203" s="72" t="s">
        <v>248</v>
      </c>
      <c r="E203" s="72"/>
      <c r="F203" s="43" t="s">
        <v>332</v>
      </c>
      <c r="G203" s="13">
        <v>1.5</v>
      </c>
      <c r="H203" s="13"/>
      <c r="I203" s="13">
        <f>G203*AO203</f>
        <v>0</v>
      </c>
      <c r="J203" s="13">
        <f>G203*AP203</f>
        <v>0</v>
      </c>
      <c r="K203" s="13">
        <f>G203*H203</f>
        <v>0</v>
      </c>
      <c r="L203" s="13">
        <v>0</v>
      </c>
      <c r="M203" s="13">
        <f>G203*L203</f>
        <v>0</v>
      </c>
      <c r="N203" s="44" t="s">
        <v>266</v>
      </c>
      <c r="Z203" s="27">
        <f>IF(AQ203="5",BJ203,0)</f>
        <v>0</v>
      </c>
      <c r="AB203" s="27">
        <f>IF(AQ203="1",BH203,0)</f>
        <v>0</v>
      </c>
      <c r="AC203" s="27">
        <f>IF(AQ203="1",BI203,0)</f>
        <v>0</v>
      </c>
      <c r="AD203" s="27">
        <f>IF(AQ203="7",BH203,0)</f>
        <v>0</v>
      </c>
      <c r="AE203" s="27">
        <f>IF(AQ203="7",BI203,0)</f>
        <v>0</v>
      </c>
      <c r="AF203" s="27">
        <f>IF(AQ203="2",BH203,0)</f>
        <v>0</v>
      </c>
      <c r="AG203" s="27">
        <f>IF(AQ203="2",BI203,0)</f>
        <v>0</v>
      </c>
      <c r="AH203" s="27">
        <f>IF(AQ203="0",BJ203,0)</f>
        <v>0</v>
      </c>
      <c r="AI203" s="8" t="s">
        <v>266</v>
      </c>
      <c r="AJ203" s="27">
        <f>IF(AN203=0,K203,0)</f>
        <v>0</v>
      </c>
      <c r="AK203" s="27">
        <f>IF(AN203=15,K203,0)</f>
        <v>0</v>
      </c>
      <c r="AL203" s="27">
        <f>IF(AN203=21,K203,0)</f>
        <v>0</v>
      </c>
      <c r="AN203" s="27">
        <v>21</v>
      </c>
      <c r="AO203" s="27">
        <f>H203*0</f>
        <v>0</v>
      </c>
      <c r="AP203" s="27">
        <f>H203*(1-0)</f>
        <v>0</v>
      </c>
      <c r="AQ203" s="15" t="s">
        <v>374</v>
      </c>
      <c r="AV203" s="27">
        <f>AW203+AX203</f>
        <v>0</v>
      </c>
      <c r="AW203" s="27">
        <f>G203*AO203</f>
        <v>0</v>
      </c>
      <c r="AX203" s="27">
        <f>G203*AP203</f>
        <v>0</v>
      </c>
      <c r="AY203" s="15" t="s">
        <v>58</v>
      </c>
      <c r="AZ203" s="15" t="s">
        <v>334</v>
      </c>
      <c r="BA203" s="8" t="s">
        <v>288</v>
      </c>
      <c r="BC203" s="27">
        <f>AW203+AX203</f>
        <v>0</v>
      </c>
      <c r="BD203" s="27">
        <f>H203/(100-BE203)*100</f>
        <v>0</v>
      </c>
      <c r="BE203" s="27">
        <v>0</v>
      </c>
      <c r="BF203" s="27">
        <f>M203</f>
        <v>0</v>
      </c>
      <c r="BH203" s="27">
        <f>G203*AO203</f>
        <v>0</v>
      </c>
      <c r="BI203" s="27">
        <f>G203*AP203</f>
        <v>0</v>
      </c>
      <c r="BJ203" s="27">
        <f>G203*H203</f>
        <v>0</v>
      </c>
      <c r="BK203" s="27"/>
      <c r="BL203" s="27"/>
    </row>
    <row r="204" spans="1:64" ht="15" customHeight="1" x14ac:dyDescent="0.25">
      <c r="I204" s="63" t="s">
        <v>299</v>
      </c>
      <c r="J204" s="63"/>
      <c r="K204" s="2">
        <f>K12+K21+K24+K27+K110+K135+K142+K145+K150+K156+K167+K178+K181+K184+K187+K200</f>
        <v>0</v>
      </c>
    </row>
    <row r="205" spans="1:64" ht="15" customHeight="1" x14ac:dyDescent="0.25">
      <c r="A205" s="18" t="s">
        <v>27</v>
      </c>
    </row>
    <row r="206" spans="1:64" ht="12.75" customHeight="1" x14ac:dyDescent="0.25">
      <c r="A206" s="61" t="s">
        <v>266</v>
      </c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</row>
    <row r="207" spans="1:64" ht="15" customHeight="1" x14ac:dyDescent="0.25">
      <c r="C207" s="47"/>
      <c r="D207" t="s">
        <v>414</v>
      </c>
    </row>
    <row r="209" spans="3:4" ht="15" customHeight="1" x14ac:dyDescent="0.25">
      <c r="C209" s="49"/>
      <c r="D209" t="s">
        <v>415</v>
      </c>
    </row>
    <row r="212" spans="3:4" ht="15" customHeight="1" x14ac:dyDescent="0.25">
      <c r="C212" t="s">
        <v>416</v>
      </c>
    </row>
    <row r="213" spans="3:4" ht="15" customHeight="1" x14ac:dyDescent="0.25">
      <c r="C213" t="s">
        <v>417</v>
      </c>
    </row>
    <row r="214" spans="3:4" ht="15" customHeight="1" x14ac:dyDescent="0.25">
      <c r="C214" t="s">
        <v>418</v>
      </c>
    </row>
  </sheetData>
  <mergeCells count="132">
    <mergeCell ref="A206:N206"/>
    <mergeCell ref="D198:E198"/>
    <mergeCell ref="D200:E200"/>
    <mergeCell ref="D201:E201"/>
    <mergeCell ref="D202:E202"/>
    <mergeCell ref="D203:E203"/>
    <mergeCell ref="I204:J204"/>
    <mergeCell ref="D187:E187"/>
    <mergeCell ref="D188:E188"/>
    <mergeCell ref="D190:E190"/>
    <mergeCell ref="D192:E192"/>
    <mergeCell ref="D194:E194"/>
    <mergeCell ref="D196:E196"/>
    <mergeCell ref="D178:E178"/>
    <mergeCell ref="D179:E179"/>
    <mergeCell ref="D181:E181"/>
    <mergeCell ref="D182:E182"/>
    <mergeCell ref="D184:E184"/>
    <mergeCell ref="D185:E185"/>
    <mergeCell ref="D167:E167"/>
    <mergeCell ref="D168:E168"/>
    <mergeCell ref="D170:E170"/>
    <mergeCell ref="D172:E172"/>
    <mergeCell ref="D174:E174"/>
    <mergeCell ref="D176:E176"/>
    <mergeCell ref="D157:E157"/>
    <mergeCell ref="D159:E159"/>
    <mergeCell ref="D161:E161"/>
    <mergeCell ref="D163:E163"/>
    <mergeCell ref="D165:E165"/>
    <mergeCell ref="D150:E150"/>
    <mergeCell ref="D151:E151"/>
    <mergeCell ref="D153:E153"/>
    <mergeCell ref="D156:E156"/>
    <mergeCell ref="D140:E140"/>
    <mergeCell ref="D142:E142"/>
    <mergeCell ref="D143:E143"/>
    <mergeCell ref="D145:E145"/>
    <mergeCell ref="D146:E146"/>
    <mergeCell ref="D148:E148"/>
    <mergeCell ref="D128:E128"/>
    <mergeCell ref="D131:E131"/>
    <mergeCell ref="D133:E133"/>
    <mergeCell ref="D135:E135"/>
    <mergeCell ref="D136:E136"/>
    <mergeCell ref="D138:E138"/>
    <mergeCell ref="D113:E113"/>
    <mergeCell ref="D116:E116"/>
    <mergeCell ref="D118:E118"/>
    <mergeCell ref="D121:E121"/>
    <mergeCell ref="D123:E123"/>
    <mergeCell ref="D126:E126"/>
    <mergeCell ref="D102:E102"/>
    <mergeCell ref="D104:E104"/>
    <mergeCell ref="D106:E106"/>
    <mergeCell ref="D108:E108"/>
    <mergeCell ref="D110:E110"/>
    <mergeCell ref="D111:E111"/>
    <mergeCell ref="D89:E89"/>
    <mergeCell ref="D92:E92"/>
    <mergeCell ref="D94:E94"/>
    <mergeCell ref="D96:E96"/>
    <mergeCell ref="D98:E98"/>
    <mergeCell ref="D100:E100"/>
    <mergeCell ref="D76:E76"/>
    <mergeCell ref="D78:E78"/>
    <mergeCell ref="D80:E80"/>
    <mergeCell ref="D82:E82"/>
    <mergeCell ref="D84:E84"/>
    <mergeCell ref="D87:E87"/>
    <mergeCell ref="D66:E66"/>
    <mergeCell ref="D68:E68"/>
    <mergeCell ref="D70:E70"/>
    <mergeCell ref="D72:E72"/>
    <mergeCell ref="D74:E74"/>
    <mergeCell ref="D52:E52"/>
    <mergeCell ref="D54:E54"/>
    <mergeCell ref="D56:E56"/>
    <mergeCell ref="D58:E58"/>
    <mergeCell ref="D60:E60"/>
    <mergeCell ref="D62:E62"/>
    <mergeCell ref="D48:E48"/>
    <mergeCell ref="D50:E50"/>
    <mergeCell ref="D27:E27"/>
    <mergeCell ref="D28:E28"/>
    <mergeCell ref="D30:E30"/>
    <mergeCell ref="D34:E34"/>
    <mergeCell ref="D36:E36"/>
    <mergeCell ref="D38:E38"/>
    <mergeCell ref="D64:E64"/>
    <mergeCell ref="L10:M10"/>
    <mergeCell ref="D12:E12"/>
    <mergeCell ref="D13:E13"/>
    <mergeCell ref="D15:E15"/>
    <mergeCell ref="D10:E10"/>
    <mergeCell ref="D40:E40"/>
    <mergeCell ref="D42:E42"/>
    <mergeCell ref="D44:E44"/>
    <mergeCell ref="D46:E46"/>
    <mergeCell ref="F6:G7"/>
    <mergeCell ref="D17:E17"/>
    <mergeCell ref="D19:E19"/>
    <mergeCell ref="D21:E21"/>
    <mergeCell ref="D22:E22"/>
    <mergeCell ref="D24:E24"/>
    <mergeCell ref="D25:E25"/>
    <mergeCell ref="D11:E11"/>
    <mergeCell ref="I10:K10"/>
    <mergeCell ref="A1:N1"/>
    <mergeCell ref="A2:C3"/>
    <mergeCell ref="A4:C5"/>
    <mergeCell ref="A6:C7"/>
    <mergeCell ref="A8:C9"/>
    <mergeCell ref="E2:E3"/>
    <mergeCell ref="E4:E5"/>
    <mergeCell ref="E6:E7"/>
    <mergeCell ref="E8:E9"/>
    <mergeCell ref="H2:H3"/>
    <mergeCell ref="F8:G9"/>
    <mergeCell ref="I2:N3"/>
    <mergeCell ref="I4:N5"/>
    <mergeCell ref="I6:N7"/>
    <mergeCell ref="I8:N9"/>
    <mergeCell ref="H4:H5"/>
    <mergeCell ref="H6:H7"/>
    <mergeCell ref="H8:H9"/>
    <mergeCell ref="D2:D3"/>
    <mergeCell ref="D4:D5"/>
    <mergeCell ref="D6:D7"/>
    <mergeCell ref="D8:D9"/>
    <mergeCell ref="F2:G3"/>
    <mergeCell ref="F4:G5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I37"/>
  <sheetViews>
    <sheetView tabSelected="1" showOutlineSymbols="0" workbookViewId="0">
      <selection activeCell="A37" sqref="A37:I37"/>
    </sheetView>
  </sheetViews>
  <sheetFormatPr defaultColWidth="14.1640625" defaultRowHeight="15" customHeight="1" x14ac:dyDescent="0.25"/>
  <cols>
    <col min="1" max="1" width="10.6640625"/>
    <col min="2" max="2" width="15"/>
    <col min="3" max="3" width="31.6640625"/>
    <col min="4" max="4" width="11.6640625"/>
    <col min="5" max="5" width="16.33203125"/>
    <col min="6" max="6" width="31.6640625"/>
    <col min="7" max="7" width="10.6640625"/>
    <col min="8" max="8" width="15"/>
    <col min="9" max="9" width="31.6640625"/>
  </cols>
  <sheetData>
    <row r="1" spans="1:9" ht="54.75" customHeight="1" x14ac:dyDescent="0.25">
      <c r="A1" s="73" t="s">
        <v>122</v>
      </c>
      <c r="B1" s="51"/>
      <c r="C1" s="51"/>
      <c r="D1" s="51"/>
      <c r="E1" s="51"/>
      <c r="F1" s="51"/>
      <c r="G1" s="51"/>
      <c r="H1" s="51"/>
      <c r="I1" s="51"/>
    </row>
    <row r="2" spans="1:9" ht="15" customHeight="1" x14ac:dyDescent="0.25">
      <c r="A2" s="52" t="s">
        <v>17</v>
      </c>
      <c r="B2" s="53"/>
      <c r="C2" s="62" t="str">
        <f>'Stavební rozpočet'!D2</f>
        <v>B2003 Výměna střešní krytiny na objektech ZŠ Janov, čp. 160, ul. Přátelství</v>
      </c>
      <c r="D2" s="79"/>
      <c r="E2" s="57" t="s">
        <v>322</v>
      </c>
      <c r="F2" s="57" t="str">
        <f>'Stavební rozpočet'!I2</f>
        <v>Město Litvínov</v>
      </c>
      <c r="G2" s="53"/>
      <c r="H2" s="57" t="s">
        <v>247</v>
      </c>
      <c r="I2" s="59" t="s">
        <v>266</v>
      </c>
    </row>
    <row r="3" spans="1:9" ht="25.5" customHeight="1" x14ac:dyDescent="0.25">
      <c r="A3" s="54"/>
      <c r="B3" s="55"/>
      <c r="C3" s="63"/>
      <c r="D3" s="63"/>
      <c r="E3" s="55"/>
      <c r="F3" s="55"/>
      <c r="G3" s="55"/>
      <c r="H3" s="55"/>
      <c r="I3" s="60"/>
    </row>
    <row r="4" spans="1:9" ht="15" customHeight="1" x14ac:dyDescent="0.25">
      <c r="A4" s="56" t="s">
        <v>206</v>
      </c>
      <c r="B4" s="55"/>
      <c r="C4" s="61" t="str">
        <f>'Stavební rozpočet'!D4</f>
        <v>SO 01- PAVILON C pozemek p.č. 344/1 k.ú. Janov u Litvínova</v>
      </c>
      <c r="D4" s="55"/>
      <c r="E4" s="61" t="s">
        <v>264</v>
      </c>
      <c r="F4" s="61" t="str">
        <f>'Stavební rozpočet'!I4</f>
        <v>SDP LITVÍNOV, spol. s r.o.</v>
      </c>
      <c r="G4" s="55"/>
      <c r="H4" s="61" t="s">
        <v>247</v>
      </c>
      <c r="I4" s="60" t="s">
        <v>266</v>
      </c>
    </row>
    <row r="5" spans="1:9" ht="15" customHeight="1" x14ac:dyDescent="0.25">
      <c r="A5" s="54"/>
      <c r="B5" s="55"/>
      <c r="C5" s="55"/>
      <c r="D5" s="55"/>
      <c r="E5" s="55"/>
      <c r="F5" s="55"/>
      <c r="G5" s="55"/>
      <c r="H5" s="55"/>
      <c r="I5" s="60"/>
    </row>
    <row r="6" spans="1:9" ht="15" customHeight="1" x14ac:dyDescent="0.25">
      <c r="A6" s="56" t="s">
        <v>28</v>
      </c>
      <c r="B6" s="55"/>
      <c r="C6" s="61" t="str">
        <f>'Stavební rozpočet'!D6</f>
        <v>pozemek  p.č. 344/1, v k.ú. Janov u Litvínova</v>
      </c>
      <c r="D6" s="55"/>
      <c r="E6" s="61" t="s">
        <v>331</v>
      </c>
      <c r="F6" s="61" t="str">
        <f>'Stavební rozpočet'!I6</f>
        <v> </v>
      </c>
      <c r="G6" s="55"/>
      <c r="H6" s="61" t="s">
        <v>247</v>
      </c>
      <c r="I6" s="60" t="s">
        <v>266</v>
      </c>
    </row>
    <row r="7" spans="1:9" ht="15" customHeight="1" x14ac:dyDescent="0.25">
      <c r="A7" s="54"/>
      <c r="B7" s="55"/>
      <c r="C7" s="55"/>
      <c r="D7" s="55"/>
      <c r="E7" s="55"/>
      <c r="F7" s="55"/>
      <c r="G7" s="55"/>
      <c r="H7" s="55"/>
      <c r="I7" s="60"/>
    </row>
    <row r="8" spans="1:9" ht="15" customHeight="1" x14ac:dyDescent="0.25">
      <c r="A8" s="56" t="s">
        <v>337</v>
      </c>
      <c r="B8" s="55"/>
      <c r="C8" s="61" t="str">
        <f>'Stavební rozpočet'!F4</f>
        <v xml:space="preserve"> </v>
      </c>
      <c r="D8" s="55"/>
      <c r="E8" s="61" t="s">
        <v>126</v>
      </c>
      <c r="F8" s="61" t="str">
        <f>'Stavební rozpočet'!F6</f>
        <v xml:space="preserve"> </v>
      </c>
      <c r="G8" s="55"/>
      <c r="H8" s="55" t="s">
        <v>381</v>
      </c>
      <c r="I8" s="75">
        <v>88</v>
      </c>
    </row>
    <row r="9" spans="1:9" ht="15" customHeight="1" x14ac:dyDescent="0.25">
      <c r="A9" s="54"/>
      <c r="B9" s="55"/>
      <c r="C9" s="55"/>
      <c r="D9" s="55"/>
      <c r="E9" s="55"/>
      <c r="F9" s="55"/>
      <c r="G9" s="55"/>
      <c r="H9" s="55"/>
      <c r="I9" s="60"/>
    </row>
    <row r="10" spans="1:9" ht="15" customHeight="1" x14ac:dyDescent="0.25">
      <c r="A10" s="56" t="s">
        <v>181</v>
      </c>
      <c r="B10" s="55"/>
      <c r="C10" s="61" t="str">
        <f>'Stavební rozpočet'!D8</f>
        <v xml:space="preserve"> </v>
      </c>
      <c r="D10" s="55"/>
      <c r="E10" s="61" t="s">
        <v>257</v>
      </c>
      <c r="F10" s="61" t="str">
        <f>'Stavební rozpočet'!I8</f>
        <v>Kamila Možná</v>
      </c>
      <c r="G10" s="55"/>
      <c r="H10" s="55" t="s">
        <v>362</v>
      </c>
      <c r="I10" s="76">
        <f>'Stavební rozpočet'!F8</f>
        <v>45041</v>
      </c>
    </row>
    <row r="11" spans="1:9" ht="15" customHeight="1" x14ac:dyDescent="0.25">
      <c r="A11" s="74"/>
      <c r="B11" s="72"/>
      <c r="C11" s="72"/>
      <c r="D11" s="72"/>
      <c r="E11" s="72"/>
      <c r="F11" s="72"/>
      <c r="G11" s="72"/>
      <c r="H11" s="72"/>
      <c r="I11" s="77"/>
    </row>
    <row r="12" spans="1:9" ht="22.5" customHeight="1" x14ac:dyDescent="0.25">
      <c r="A12" s="78" t="s">
        <v>63</v>
      </c>
      <c r="B12" s="78"/>
      <c r="C12" s="78"/>
      <c r="D12" s="78"/>
      <c r="E12" s="78"/>
      <c r="F12" s="78"/>
      <c r="G12" s="78"/>
      <c r="H12" s="78"/>
      <c r="I12" s="78"/>
    </row>
    <row r="13" spans="1:9" ht="26.25" customHeight="1" x14ac:dyDescent="0.25">
      <c r="A13" s="32" t="s">
        <v>338</v>
      </c>
      <c r="B13" s="84" t="s">
        <v>44</v>
      </c>
      <c r="C13" s="85"/>
      <c r="D13" s="40" t="s">
        <v>69</v>
      </c>
      <c r="E13" s="84" t="s">
        <v>143</v>
      </c>
      <c r="F13" s="85"/>
      <c r="G13" s="40" t="s">
        <v>240</v>
      </c>
      <c r="H13" s="84" t="s">
        <v>70</v>
      </c>
      <c r="I13" s="85"/>
    </row>
    <row r="14" spans="1:9" ht="15" customHeight="1" x14ac:dyDescent="0.25">
      <c r="A14" s="9" t="s">
        <v>145</v>
      </c>
      <c r="B14" s="39" t="s">
        <v>96</v>
      </c>
      <c r="C14" s="4">
        <f>SUM('Stavební rozpočet'!AB12:AB203)</f>
        <v>0</v>
      </c>
      <c r="D14" s="89" t="s">
        <v>270</v>
      </c>
      <c r="E14" s="90"/>
      <c r="F14" s="4">
        <v>0</v>
      </c>
      <c r="G14" s="89" t="s">
        <v>37</v>
      </c>
      <c r="H14" s="90"/>
      <c r="I14" s="4">
        <v>0</v>
      </c>
    </row>
    <row r="15" spans="1:9" ht="15" customHeight="1" x14ac:dyDescent="0.25">
      <c r="A15" s="29" t="s">
        <v>266</v>
      </c>
      <c r="B15" s="39" t="s">
        <v>74</v>
      </c>
      <c r="C15" s="4">
        <f>SUM('Stavební rozpočet'!AC12:AC203)</f>
        <v>0</v>
      </c>
      <c r="D15" s="89" t="s">
        <v>35</v>
      </c>
      <c r="E15" s="90"/>
      <c r="F15" s="4">
        <v>0</v>
      </c>
      <c r="G15" s="89" t="s">
        <v>300</v>
      </c>
      <c r="H15" s="90"/>
      <c r="I15" s="4">
        <v>0</v>
      </c>
    </row>
    <row r="16" spans="1:9" ht="15" customHeight="1" x14ac:dyDescent="0.25">
      <c r="A16" s="9" t="s">
        <v>32</v>
      </c>
      <c r="B16" s="39" t="s">
        <v>96</v>
      </c>
      <c r="C16" s="4">
        <f>SUM('Stavební rozpočet'!AD12:AD203)</f>
        <v>0</v>
      </c>
      <c r="D16" s="89" t="s">
        <v>280</v>
      </c>
      <c r="E16" s="90"/>
      <c r="F16" s="4">
        <v>0</v>
      </c>
      <c r="G16" s="89" t="s">
        <v>356</v>
      </c>
      <c r="H16" s="90"/>
      <c r="I16" s="4">
        <v>0</v>
      </c>
    </row>
    <row r="17" spans="1:9" ht="15" customHeight="1" x14ac:dyDescent="0.25">
      <c r="A17" s="29" t="s">
        <v>266</v>
      </c>
      <c r="B17" s="39" t="s">
        <v>74</v>
      </c>
      <c r="C17" s="4">
        <f>SUM('Stavební rozpočet'!AE12:AE203)</f>
        <v>0</v>
      </c>
      <c r="D17" s="89" t="s">
        <v>266</v>
      </c>
      <c r="E17" s="90"/>
      <c r="F17" s="41" t="s">
        <v>266</v>
      </c>
      <c r="G17" s="89" t="s">
        <v>202</v>
      </c>
      <c r="H17" s="90"/>
      <c r="I17" s="4">
        <v>0</v>
      </c>
    </row>
    <row r="18" spans="1:9" ht="15" customHeight="1" x14ac:dyDescent="0.25">
      <c r="A18" s="9" t="s">
        <v>118</v>
      </c>
      <c r="B18" s="39" t="s">
        <v>96</v>
      </c>
      <c r="C18" s="4">
        <f>SUM('Stavební rozpočet'!AF12:AF203)</f>
        <v>0</v>
      </c>
      <c r="D18" s="89" t="s">
        <v>266</v>
      </c>
      <c r="E18" s="90"/>
      <c r="F18" s="41" t="s">
        <v>266</v>
      </c>
      <c r="G18" s="89" t="s">
        <v>249</v>
      </c>
      <c r="H18" s="90"/>
      <c r="I18" s="4">
        <v>0</v>
      </c>
    </row>
    <row r="19" spans="1:9" ht="15" customHeight="1" x14ac:dyDescent="0.25">
      <c r="A19" s="29" t="s">
        <v>266</v>
      </c>
      <c r="B19" s="39" t="s">
        <v>74</v>
      </c>
      <c r="C19" s="4">
        <f>SUM('Stavební rozpočet'!AG12:AG203)</f>
        <v>0</v>
      </c>
      <c r="D19" s="89" t="s">
        <v>266</v>
      </c>
      <c r="E19" s="90"/>
      <c r="F19" s="41" t="s">
        <v>266</v>
      </c>
      <c r="G19" s="89" t="s">
        <v>372</v>
      </c>
      <c r="H19" s="90"/>
      <c r="I19" s="4">
        <v>0</v>
      </c>
    </row>
    <row r="20" spans="1:9" ht="15" customHeight="1" x14ac:dyDescent="0.25">
      <c r="A20" s="82" t="s">
        <v>18</v>
      </c>
      <c r="B20" s="83"/>
      <c r="C20" s="4">
        <f>SUM('Stavební rozpočet'!AH12:AH203)</f>
        <v>0</v>
      </c>
      <c r="D20" s="89" t="s">
        <v>266</v>
      </c>
      <c r="E20" s="90"/>
      <c r="F20" s="41" t="s">
        <v>266</v>
      </c>
      <c r="G20" s="89" t="s">
        <v>266</v>
      </c>
      <c r="H20" s="90"/>
      <c r="I20" s="41" t="s">
        <v>266</v>
      </c>
    </row>
    <row r="21" spans="1:9" ht="15" customHeight="1" x14ac:dyDescent="0.25">
      <c r="A21" s="86" t="s">
        <v>371</v>
      </c>
      <c r="B21" s="87"/>
      <c r="C21" s="14">
        <f>SUM('Stavební rozpočet'!Z12:Z203)</f>
        <v>0</v>
      </c>
      <c r="D21" s="91" t="s">
        <v>266</v>
      </c>
      <c r="E21" s="92"/>
      <c r="F21" s="5" t="s">
        <v>266</v>
      </c>
      <c r="G21" s="91" t="s">
        <v>266</v>
      </c>
      <c r="H21" s="92"/>
      <c r="I21" s="5" t="s">
        <v>266</v>
      </c>
    </row>
    <row r="22" spans="1:9" ht="16.5" customHeight="1" x14ac:dyDescent="0.25">
      <c r="A22" s="88" t="s">
        <v>76</v>
      </c>
      <c r="B22" s="81"/>
      <c r="C22" s="42">
        <f>SUM(C14:C21)</f>
        <v>0</v>
      </c>
      <c r="D22" s="80" t="s">
        <v>193</v>
      </c>
      <c r="E22" s="81"/>
      <c r="F22" s="42">
        <f>SUM(F14:F21)</f>
        <v>0</v>
      </c>
      <c r="G22" s="80" t="s">
        <v>383</v>
      </c>
      <c r="H22" s="81"/>
      <c r="I22" s="42">
        <f>SUM(I14:I21)</f>
        <v>0</v>
      </c>
    </row>
    <row r="23" spans="1:9" ht="15" customHeight="1" x14ac:dyDescent="0.25">
      <c r="D23" s="82" t="s">
        <v>303</v>
      </c>
      <c r="E23" s="83"/>
      <c r="F23" s="45">
        <v>0</v>
      </c>
      <c r="G23" s="95" t="s">
        <v>14</v>
      </c>
      <c r="H23" s="83"/>
      <c r="I23" s="4">
        <v>0</v>
      </c>
    </row>
    <row r="24" spans="1:9" ht="15" customHeight="1" x14ac:dyDescent="0.25">
      <c r="G24" s="82" t="s">
        <v>265</v>
      </c>
      <c r="H24" s="83"/>
      <c r="I24" s="4">
        <v>0</v>
      </c>
    </row>
    <row r="25" spans="1:9" ht="15" customHeight="1" x14ac:dyDescent="0.25">
      <c r="G25" s="82" t="s">
        <v>289</v>
      </c>
      <c r="H25" s="83"/>
      <c r="I25" s="4">
        <v>0</v>
      </c>
    </row>
    <row r="27" spans="1:9" ht="15" customHeight="1" x14ac:dyDescent="0.25">
      <c r="A27" s="96" t="s">
        <v>154</v>
      </c>
      <c r="B27" s="93"/>
      <c r="C27" s="30">
        <f>SUM('Stavební rozpočet'!AJ12:AJ203)</f>
        <v>0</v>
      </c>
    </row>
    <row r="28" spans="1:9" ht="15" customHeight="1" x14ac:dyDescent="0.25">
      <c r="A28" s="97" t="s">
        <v>5</v>
      </c>
      <c r="B28" s="94"/>
      <c r="C28" s="26">
        <f>SUM('Stavební rozpočet'!AK12:AK203)</f>
        <v>0</v>
      </c>
      <c r="D28" s="93" t="s">
        <v>87</v>
      </c>
      <c r="E28" s="93"/>
      <c r="F28" s="30">
        <f>ROUND(C28*(15/100),2)</f>
        <v>0</v>
      </c>
      <c r="G28" s="93" t="s">
        <v>53</v>
      </c>
      <c r="H28" s="93"/>
      <c r="I28" s="30">
        <f>SUM(C27:C29)</f>
        <v>0</v>
      </c>
    </row>
    <row r="29" spans="1:9" ht="15" customHeight="1" x14ac:dyDescent="0.25">
      <c r="A29" s="97" t="s">
        <v>11</v>
      </c>
      <c r="B29" s="94"/>
      <c r="C29" s="26">
        <f>SUM('Stavební rozpočet'!AL12:AL203)+(F22+I22+F23+I23+I24+I25)</f>
        <v>0</v>
      </c>
      <c r="D29" s="94" t="s">
        <v>286</v>
      </c>
      <c r="E29" s="94"/>
      <c r="F29" s="26">
        <f>ROUND(C29*(21/100),2)</f>
        <v>0</v>
      </c>
      <c r="G29" s="94" t="s">
        <v>153</v>
      </c>
      <c r="H29" s="94"/>
      <c r="I29" s="26">
        <f>SUM(F28:F29)+I28</f>
        <v>0</v>
      </c>
    </row>
    <row r="31" spans="1:9" ht="15" customHeight="1" x14ac:dyDescent="0.25">
      <c r="A31" s="98" t="s">
        <v>1</v>
      </c>
      <c r="B31" s="99"/>
      <c r="C31" s="100"/>
      <c r="D31" s="99" t="s">
        <v>350</v>
      </c>
      <c r="E31" s="99"/>
      <c r="F31" s="100"/>
      <c r="G31" s="99" t="s">
        <v>260</v>
      </c>
      <c r="H31" s="99"/>
      <c r="I31" s="100"/>
    </row>
    <row r="32" spans="1:9" ht="15" customHeight="1" x14ac:dyDescent="0.25">
      <c r="A32" s="101" t="s">
        <v>266</v>
      </c>
      <c r="B32" s="91"/>
      <c r="C32" s="102"/>
      <c r="D32" s="91" t="s">
        <v>266</v>
      </c>
      <c r="E32" s="91"/>
      <c r="F32" s="102"/>
      <c r="G32" s="91" t="s">
        <v>266</v>
      </c>
      <c r="H32" s="91"/>
      <c r="I32" s="102"/>
    </row>
    <row r="33" spans="1:9" ht="15" customHeight="1" x14ac:dyDescent="0.25">
      <c r="A33" s="101" t="s">
        <v>266</v>
      </c>
      <c r="B33" s="91"/>
      <c r="C33" s="102"/>
      <c r="D33" s="91" t="s">
        <v>266</v>
      </c>
      <c r="E33" s="91"/>
      <c r="F33" s="102"/>
      <c r="G33" s="91" t="s">
        <v>266</v>
      </c>
      <c r="H33" s="91"/>
      <c r="I33" s="102"/>
    </row>
    <row r="34" spans="1:9" ht="15" customHeight="1" x14ac:dyDescent="0.25">
      <c r="A34" s="101" t="s">
        <v>266</v>
      </c>
      <c r="B34" s="91"/>
      <c r="C34" s="102"/>
      <c r="D34" s="91" t="s">
        <v>266</v>
      </c>
      <c r="E34" s="91"/>
      <c r="F34" s="102"/>
      <c r="G34" s="91" t="s">
        <v>266</v>
      </c>
      <c r="H34" s="91"/>
      <c r="I34" s="102"/>
    </row>
    <row r="35" spans="1:9" ht="15" customHeight="1" x14ac:dyDescent="0.25">
      <c r="A35" s="103" t="s">
        <v>75</v>
      </c>
      <c r="B35" s="104"/>
      <c r="C35" s="105"/>
      <c r="D35" s="104" t="s">
        <v>75</v>
      </c>
      <c r="E35" s="104"/>
      <c r="F35" s="105"/>
      <c r="G35" s="104" t="s">
        <v>75</v>
      </c>
      <c r="H35" s="104"/>
      <c r="I35" s="105"/>
    </row>
    <row r="36" spans="1:9" ht="15" customHeight="1" x14ac:dyDescent="0.25">
      <c r="A36" s="18" t="s">
        <v>27</v>
      </c>
    </row>
    <row r="37" spans="1:9" ht="12.75" customHeight="1" x14ac:dyDescent="0.25">
      <c r="A37" s="61" t="s">
        <v>266</v>
      </c>
      <c r="B37" s="55"/>
      <c r="C37" s="55"/>
      <c r="D37" s="55"/>
      <c r="E37" s="55"/>
      <c r="F37" s="55"/>
      <c r="G37" s="55"/>
      <c r="H37" s="55"/>
      <c r="I37" s="55"/>
    </row>
  </sheetData>
  <mergeCells count="83">
    <mergeCell ref="A37:I37"/>
    <mergeCell ref="A31:C31"/>
    <mergeCell ref="A32:C32"/>
    <mergeCell ref="A33:C33"/>
    <mergeCell ref="A34:C34"/>
    <mergeCell ref="A35:C35"/>
    <mergeCell ref="D31:F31"/>
    <mergeCell ref="D32:F32"/>
    <mergeCell ref="D33:F33"/>
    <mergeCell ref="D34:F34"/>
    <mergeCell ref="D35:F35"/>
    <mergeCell ref="G31:I31"/>
    <mergeCell ref="G32:I32"/>
    <mergeCell ref="G33:I33"/>
    <mergeCell ref="G34:I34"/>
    <mergeCell ref="G35:I35"/>
    <mergeCell ref="A27:B27"/>
    <mergeCell ref="A28:B28"/>
    <mergeCell ref="A29:B29"/>
    <mergeCell ref="D28:E28"/>
    <mergeCell ref="D29:E29"/>
    <mergeCell ref="G28:H28"/>
    <mergeCell ref="G29:H29"/>
    <mergeCell ref="G20:H20"/>
    <mergeCell ref="G21:H21"/>
    <mergeCell ref="G22:H22"/>
    <mergeCell ref="G23:H23"/>
    <mergeCell ref="G24:H24"/>
    <mergeCell ref="G25:H25"/>
    <mergeCell ref="D21:E21"/>
    <mergeCell ref="G14:H14"/>
    <mergeCell ref="G15:H15"/>
    <mergeCell ref="G16:H16"/>
    <mergeCell ref="G17:H17"/>
    <mergeCell ref="G18:H18"/>
    <mergeCell ref="D22:E22"/>
    <mergeCell ref="D23:E23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G19:H19"/>
    <mergeCell ref="D18:E18"/>
    <mergeCell ref="D19:E19"/>
    <mergeCell ref="D20:E20"/>
    <mergeCell ref="A12:I12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I2:I3"/>
    <mergeCell ref="I4:I5"/>
    <mergeCell ref="I6:I7"/>
    <mergeCell ref="I8:I9"/>
    <mergeCell ref="I10:I11"/>
  </mergeCells>
  <pageMargins left="0.39400000000000002" right="0.39400000000000002" top="0.59099999999999997" bottom="0.59099999999999997" header="0" footer="0"/>
  <pageSetup paperSize="0" firstPageNumber="0" orientation="landscape" useFirstPageNumber="1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 rozpočet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Cernohorsky Dusan</cp:lastModifiedBy>
  <dcterms:created xsi:type="dcterms:W3CDTF">2021-06-10T20:06:38Z</dcterms:created>
  <dcterms:modified xsi:type="dcterms:W3CDTF">2023-04-26T06:15:01Z</dcterms:modified>
</cp:coreProperties>
</file>