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28680" yWindow="65416" windowWidth="29040" windowHeight="15840" activeTab="0"/>
  </bookViews>
  <sheets>
    <sheet name="Stavební rozpočet" sheetId="1" r:id="rId1"/>
    <sheet name="Krycí list rozpočtu" sheetId="2" r:id="rId2"/>
  </sheets>
  <definedNames/>
  <calcPr calcId="191029"/>
</workbook>
</file>

<file path=xl/sharedStrings.xml><?xml version="1.0" encoding="utf-8"?>
<sst xmlns="http://schemas.openxmlformats.org/spreadsheetml/2006/main" count="1024" uniqueCount="335">
  <si>
    <t>72,8406*0,05;ztratné;</t>
  </si>
  <si>
    <t>Doba výstavby:</t>
  </si>
  <si>
    <t>Projektant</t>
  </si>
  <si>
    <t>1;záchytný systém;</t>
  </si>
  <si>
    <t>Základ 15%</t>
  </si>
  <si>
    <t>Vyčištění ostatních objektů - střecha</t>
  </si>
  <si>
    <t>21,7*0,1;návaznost;</t>
  </si>
  <si>
    <t>764430840R00</t>
  </si>
  <si>
    <t>Kamila Možná</t>
  </si>
  <si>
    <t>Základ 21%</t>
  </si>
  <si>
    <t>31,92*0,03;prořez;</t>
  </si>
  <si>
    <t>Poplatek za skládku suti - asfaltové pásy</t>
  </si>
  <si>
    <t>20</t>
  </si>
  <si>
    <t>Dodávka</t>
  </si>
  <si>
    <t>NUS celkem z obj.</t>
  </si>
  <si>
    <t>72_</t>
  </si>
  <si>
    <t>Název stavby:</t>
  </si>
  <si>
    <t>Ostatní materiál</t>
  </si>
  <si>
    <t>48</t>
  </si>
  <si>
    <t>29</t>
  </si>
  <si>
    <t>Č</t>
  </si>
  <si>
    <t>764</t>
  </si>
  <si>
    <t>57,70415*19;viz hmotnost-odvoz celkem do 20km;</t>
  </si>
  <si>
    <t>62852265</t>
  </si>
  <si>
    <t>Poznámka:</t>
  </si>
  <si>
    <t>Lokalita:</t>
  </si>
  <si>
    <t>16</t>
  </si>
  <si>
    <t>PSV</t>
  </si>
  <si>
    <t>24</t>
  </si>
  <si>
    <t>Bez pevné podl.</t>
  </si>
  <si>
    <t>Celkem</t>
  </si>
  <si>
    <t>Zařízení staveniště</t>
  </si>
  <si>
    <t>Dodávka a osazení střešní vpusti TOPWET</t>
  </si>
  <si>
    <t>79,8*0,4;plocha atiky;</t>
  </si>
  <si>
    <t>4</t>
  </si>
  <si>
    <t>Povlaková krytina střech do 10°, NAIP přitavením - střecha</t>
  </si>
  <si>
    <t>Základní rozpočtové náklady</t>
  </si>
  <si>
    <t>Dilatační provazec</t>
  </si>
  <si>
    <t>26</t>
  </si>
  <si>
    <t>36,262*1,15*0,5;plocha krát ztratné krát jednotková hmotnost;</t>
  </si>
  <si>
    <t>Konstrukce klempířské</t>
  </si>
  <si>
    <t>712110011VD</t>
  </si>
  <si>
    <t>Celkem bez DPH</t>
  </si>
  <si>
    <t>721_</t>
  </si>
  <si>
    <t>Pás modif. asfalt samolep Glastek 30 sticker ultra</t>
  </si>
  <si>
    <t>012VD_</t>
  </si>
  <si>
    <t>Hmotnost (t)</t>
  </si>
  <si>
    <t>Překližka vodovzdorná bříza tl. 21 mm jak. S/BB</t>
  </si>
  <si>
    <t>6</t>
  </si>
  <si>
    <t>Rozpočtové náklady v Kč</t>
  </si>
  <si>
    <t>721210823R00</t>
  </si>
  <si>
    <t>4;O;</t>
  </si>
  <si>
    <t>SO 02- PAVILON F pozemek p.č. 344/3 k.ú. Janov u Litvínova</t>
  </si>
  <si>
    <t>B</t>
  </si>
  <si>
    <t>Náklady na umístění stavby (NUS)</t>
  </si>
  <si>
    <t>Pás modifikovaný asfalt Glastek 40 special mineral</t>
  </si>
  <si>
    <t>Montáž</t>
  </si>
  <si>
    <t>Datum, razítko a podpis</t>
  </si>
  <si>
    <t>ZRN celkem</t>
  </si>
  <si>
    <t>Izolace tepelná střech do tl.160 mm,2vrstvy,kotvy - střecha</t>
  </si>
  <si>
    <t>979082212R00</t>
  </si>
  <si>
    <t>012VD</t>
  </si>
  <si>
    <t>4;B3;</t>
  </si>
  <si>
    <t>33</t>
  </si>
  <si>
    <t>Nakládání vybour.hmot na doprav.prostředky</t>
  </si>
  <si>
    <t>11163230</t>
  </si>
  <si>
    <t>DPH 15%</t>
  </si>
  <si>
    <t>pozemek  p.č. 344/3, v k.ú. Janov u Litvínova</t>
  </si>
  <si>
    <t>712310901R00</t>
  </si>
  <si>
    <t>628522699</t>
  </si>
  <si>
    <t>25</t>
  </si>
  <si>
    <t>kus</t>
  </si>
  <si>
    <t>0010001126VD</t>
  </si>
  <si>
    <t>63140104</t>
  </si>
  <si>
    <t>Dodávky</t>
  </si>
  <si>
    <t>763</t>
  </si>
  <si>
    <t>soustava</t>
  </si>
  <si>
    <t>51,87*0,08;plocha krát tloušťka;</t>
  </si>
  <si>
    <t>Ostatní mat.</t>
  </si>
  <si>
    <t>Emulze asfaltová penetrační  DEKPRIMER</t>
  </si>
  <si>
    <t>Cenová</t>
  </si>
  <si>
    <t>979087113R00</t>
  </si>
  <si>
    <t>HSV prac</t>
  </si>
  <si>
    <t>Vodorovná doprava suti po suchu do 50 m</t>
  </si>
  <si>
    <t>713141322R00</t>
  </si>
  <si>
    <t>13</t>
  </si>
  <si>
    <t>28375704</t>
  </si>
  <si>
    <t>"M"</t>
  </si>
  <si>
    <t>Krycí list rozpočtu</t>
  </si>
  <si>
    <t>Cena/MJ</t>
  </si>
  <si>
    <t>Konec výstavby:</t>
  </si>
  <si>
    <t>1;H;</t>
  </si>
  <si>
    <t>979999999R00</t>
  </si>
  <si>
    <t>Kód</t>
  </si>
  <si>
    <t>S</t>
  </si>
  <si>
    <t>Jednot.</t>
  </si>
  <si>
    <t>43</t>
  </si>
  <si>
    <t>17,95*12,32+23,8*12,85;B1-plocha střechy;</t>
  </si>
  <si>
    <t>M.záklopu desek nad tl.18 mm - atika</t>
  </si>
  <si>
    <t>36,26*1,15;plocha krát ztratné;</t>
  </si>
  <si>
    <t>526,974*1,15;plocha krát ztratné;</t>
  </si>
  <si>
    <t>Ostatní přesuny hmot</t>
  </si>
  <si>
    <t>MJ</t>
  </si>
  <si>
    <t>45</t>
  </si>
  <si>
    <t>40</t>
  </si>
  <si>
    <t>9_</t>
  </si>
  <si>
    <t>Doplňkové náklady</t>
  </si>
  <si>
    <t>PSV prac</t>
  </si>
  <si>
    <t>HSV</t>
  </si>
  <si>
    <t>31,92*0,15;plocha krát tloušťka;</t>
  </si>
  <si>
    <t>Povlaková krytina střech do 10°,samolepicím pásem - střecha</t>
  </si>
  <si>
    <t>9</t>
  </si>
  <si>
    <t>79,8*0,6;vnitřní hrana atiky;</t>
  </si>
  <si>
    <t>15</t>
  </si>
  <si>
    <t>95</t>
  </si>
  <si>
    <t>ISWORK</t>
  </si>
  <si>
    <t>Celkem včetně DPH</t>
  </si>
  <si>
    <t>Základ 0%</t>
  </si>
  <si>
    <t>2,17*1,05;montáž krát ztrané;</t>
  </si>
  <si>
    <t>S_</t>
  </si>
  <si>
    <t>52</t>
  </si>
  <si>
    <t>51</t>
  </si>
  <si>
    <t>B2003 Výměna střešní krytiny na objektech ZŠ Janov, čp. 160, ul. Přátelství</t>
  </si>
  <si>
    <t>Přesuny sutí</t>
  </si>
  <si>
    <t>Mont prac</t>
  </si>
  <si>
    <t>44</t>
  </si>
  <si>
    <t>712_</t>
  </si>
  <si>
    <t>012111113VD</t>
  </si>
  <si>
    <t>Příplatek k odvozu za každý další 1 km</t>
  </si>
  <si>
    <t>23</t>
  </si>
  <si>
    <t>7,90461;viz hmotnost;</t>
  </si>
  <si>
    <t>628522531</t>
  </si>
  <si>
    <t>Izolace střech (živičné krytiny)</t>
  </si>
  <si>
    <t>t</t>
  </si>
  <si>
    <t>712341559R00</t>
  </si>
  <si>
    <t> </t>
  </si>
  <si>
    <t>53</t>
  </si>
  <si>
    <t>Údržba krytiny střech do 10°, za studena ALP - vyrovnání podkladu</t>
  </si>
  <si>
    <t>RTS II / 2019</t>
  </si>
  <si>
    <t>JKSO:</t>
  </si>
  <si>
    <t>Město Litvínov</t>
  </si>
  <si>
    <t>vrn</t>
  </si>
  <si>
    <t>763613212R00</t>
  </si>
  <si>
    <t>713104221R00</t>
  </si>
  <si>
    <t>764430350RT2</t>
  </si>
  <si>
    <t>79,8*0,6*2;vnitřní hrana atiky;</t>
  </si>
  <si>
    <t>Odstranění povlakové krytiny dvouvrstvé</t>
  </si>
  <si>
    <t>012111114VD</t>
  </si>
  <si>
    <t>Pás modifikovaný asfalt Elastek 40 Combi modrozel.</t>
  </si>
  <si>
    <t>DN celkem</t>
  </si>
  <si>
    <t>H99_</t>
  </si>
  <si>
    <t>Demontáž oplechování atiky</t>
  </si>
  <si>
    <t>Lak asfaltový</t>
  </si>
  <si>
    <t>012111111VD</t>
  </si>
  <si>
    <t>001001109VD</t>
  </si>
  <si>
    <t>SDP LITVÍNOV, spol. s r.o.</t>
  </si>
  <si>
    <t>GROUPCODE</t>
  </si>
  <si>
    <t>0</t>
  </si>
  <si>
    <t>Provozní vlivy</t>
  </si>
  <si>
    <t>5</t>
  </si>
  <si>
    <t>76_</t>
  </si>
  <si>
    <t>Stavební rozpočet</t>
  </si>
  <si>
    <t>Druh stavby:</t>
  </si>
  <si>
    <t>713141312R00</t>
  </si>
  <si>
    <t>952901411R00</t>
  </si>
  <si>
    <t>21,7*0,2;návaznost;</t>
  </si>
  <si>
    <t>Zpracováno dne:</t>
  </si>
  <si>
    <t>520,29*0,14;plocha krát tloušťka;</t>
  </si>
  <si>
    <t>RTS II / 2020</t>
  </si>
  <si>
    <t>62852251</t>
  </si>
  <si>
    <t>10</t>
  </si>
  <si>
    <t>58</t>
  </si>
  <si>
    <t>36</t>
  </si>
  <si>
    <t>14</t>
  </si>
  <si>
    <t>31</t>
  </si>
  <si>
    <t>Množství</t>
  </si>
  <si>
    <t>38</t>
  </si>
  <si>
    <t>Všeobecné konstrukce a práce</t>
  </si>
  <si>
    <t>Deska izolační stabilizov. EPS 100  1000 x 500 mm</t>
  </si>
  <si>
    <t>95_</t>
  </si>
  <si>
    <t>Typ skupiny</t>
  </si>
  <si>
    <t>762</t>
  </si>
  <si>
    <t>31,92;viz montáž;</t>
  </si>
  <si>
    <t>23,4*12,85+18*12,2;plocha střechy;</t>
  </si>
  <si>
    <t>762_</t>
  </si>
  <si>
    <t>712351111R00</t>
  </si>
  <si>
    <t>56</t>
  </si>
  <si>
    <t>19</t>
  </si>
  <si>
    <t>C</t>
  </si>
  <si>
    <t>4,1496*0,05;ztratné;</t>
  </si>
  <si>
    <t>Náklady (Kč)</t>
  </si>
  <si>
    <t>721</t>
  </si>
  <si>
    <t>Dřevostavby</t>
  </si>
  <si>
    <t>39</t>
  </si>
  <si>
    <t>30</t>
  </si>
  <si>
    <t>IČO/DIČ:</t>
  </si>
  <si>
    <t>Technický dozor investora</t>
  </si>
  <si>
    <t>Ostatní</t>
  </si>
  <si>
    <t>Pás modifikovaný asfalt Elastek 40 special mineral</t>
  </si>
  <si>
    <t>Přesun hmot pro opravy a údržbu do výšky 25 m</t>
  </si>
  <si>
    <t>979081121R00</t>
  </si>
  <si>
    <t>55</t>
  </si>
  <si>
    <t>Zpracoval:</t>
  </si>
  <si>
    <t>21,7*0,2*2;návaznost;</t>
  </si>
  <si>
    <t>Poplatek za skládku suti - polystyren</t>
  </si>
  <si>
    <t>Pokládka impreg. hranolů vč. dodávky hranolu - atika</t>
  </si>
  <si>
    <t>-49,53556;odpočet asf. pásů;</t>
  </si>
  <si>
    <t>Zhotovitel</t>
  </si>
  <si>
    <t>RTS I / 2023</t>
  </si>
  <si>
    <t>2</t>
  </si>
  <si>
    <t>Projektant:</t>
  </si>
  <si>
    <t>ORN celkem</t>
  </si>
  <si>
    <t/>
  </si>
  <si>
    <t>17</t>
  </si>
  <si>
    <t>21</t>
  </si>
  <si>
    <t>979081111R00</t>
  </si>
  <si>
    <t>Práce přesčas</t>
  </si>
  <si>
    <t>Povlaková krytina střech do 10°, NAIP přitavením - atika</t>
  </si>
  <si>
    <t>52,22*1,15;plocha krát ztratné;</t>
  </si>
  <si>
    <t>712</t>
  </si>
  <si>
    <t>Záchytný systém</t>
  </si>
  <si>
    <t>12</t>
  </si>
  <si>
    <t>606233006</t>
  </si>
  <si>
    <t>Kulturní památka</t>
  </si>
  <si>
    <t>Odvoz suti a vybour. hmot na skládku do 1 km</t>
  </si>
  <si>
    <t>Objekt</t>
  </si>
  <si>
    <t>Různé dokončovací konstrukce a práce na pozemních stavbách</t>
  </si>
  <si>
    <t>kompl</t>
  </si>
  <si>
    <t>DPH 21%</t>
  </si>
  <si>
    <t>592,46*1,15*0,5;plocha krát ztratné krát jednotková hmotnost;</t>
  </si>
  <si>
    <t>_</t>
  </si>
  <si>
    <t>ORN celkem z obj.</t>
  </si>
  <si>
    <t>10,83964;viz hmotnost;</t>
  </si>
  <si>
    <t>49</t>
  </si>
  <si>
    <t>763_</t>
  </si>
  <si>
    <t>713_</t>
  </si>
  <si>
    <t>Přesuny</t>
  </si>
  <si>
    <t>MAT</t>
  </si>
  <si>
    <t>8</t>
  </si>
  <si>
    <t>Celkem:</t>
  </si>
  <si>
    <t>Mimostav. doprava</t>
  </si>
  <si>
    <t>762110011VD</t>
  </si>
  <si>
    <t>18</t>
  </si>
  <si>
    <t>DN celkem z obj.</t>
  </si>
  <si>
    <t>46</t>
  </si>
  <si>
    <t>764_</t>
  </si>
  <si>
    <t>713</t>
  </si>
  <si>
    <t>Svislá doprava suti a vybour. hmot za 2.NP a 1.PP</t>
  </si>
  <si>
    <t>71_</t>
  </si>
  <si>
    <t>79,8*0,65;plocha atiky;</t>
  </si>
  <si>
    <t>50</t>
  </si>
  <si>
    <t>m</t>
  </si>
  <si>
    <t>79,8*0,45;vnitřní hrana atiky;</t>
  </si>
  <si>
    <t>79,8;atika;</t>
  </si>
  <si>
    <t>11</t>
  </si>
  <si>
    <t>713141151R00</t>
  </si>
  <si>
    <t>32</t>
  </si>
  <si>
    <t>Objednatel:</t>
  </si>
  <si>
    <t>Povlaková krytina střech do 10°, NAIP přitavením - vnitřní hrana atiky</t>
  </si>
  <si>
    <t>712300010RA0</t>
  </si>
  <si>
    <t>PSV mat</t>
  </si>
  <si>
    <t>Izolace tepelné</t>
  </si>
  <si>
    <t>3</t>
  </si>
  <si>
    <t>-7,90461;odpočet polystyrenu;</t>
  </si>
  <si>
    <t>Údržba krytiny střech do 10°, za studena ALP - atika</t>
  </si>
  <si>
    <t>Zhotovitel:</t>
  </si>
  <si>
    <t>%</t>
  </si>
  <si>
    <t>0_</t>
  </si>
  <si>
    <t>35</t>
  </si>
  <si>
    <t>Začátek výstavby:</t>
  </si>
  <si>
    <t>A</t>
  </si>
  <si>
    <t>Poplatek za skládku - ostatní</t>
  </si>
  <si>
    <t>Mont mat</t>
  </si>
  <si>
    <t>Izolace tepelná střech do tl.200 mm,2vrstvy,kotvy</t>
  </si>
  <si>
    <t>54</t>
  </si>
  <si>
    <t xml:space="preserve"> </t>
  </si>
  <si>
    <t>57,70415;viz hmotnost;</t>
  </si>
  <si>
    <t>Izolace tepelná střech do tl.160 mm,1vrstva,kotvy - vnitřní hrana atiky</t>
  </si>
  <si>
    <t>kg</t>
  </si>
  <si>
    <t>Objednatel</t>
  </si>
  <si>
    <t>57</t>
  </si>
  <si>
    <t>(Kč)</t>
  </si>
  <si>
    <t>22</t>
  </si>
  <si>
    <t>11163111</t>
  </si>
  <si>
    <t>Územní vlivy</t>
  </si>
  <si>
    <t>m3</t>
  </si>
  <si>
    <t>Datum:</t>
  </si>
  <si>
    <t>27</t>
  </si>
  <si>
    <t>764333300RAA</t>
  </si>
  <si>
    <t>37</t>
  </si>
  <si>
    <t>999281111R00</t>
  </si>
  <si>
    <t>m2</t>
  </si>
  <si>
    <t>Demontáž hromosvodu a případná výměna lan bleskosvodů - rozsah dle posouzení st. stavu</t>
  </si>
  <si>
    <t>979990143R00</t>
  </si>
  <si>
    <t>Přesun hmot a sutí</t>
  </si>
  <si>
    <t>NUS z rozpočtu</t>
  </si>
  <si>
    <t>1</t>
  </si>
  <si>
    <t>7</t>
  </si>
  <si>
    <t>Rozměry</t>
  </si>
  <si>
    <t>Povlaková krytina střech do 10°,samolepicím pásem - vnitřní hrana atiky</t>
  </si>
  <si>
    <t>Demontáž střešní vpusti</t>
  </si>
  <si>
    <t>Položek:</t>
  </si>
  <si>
    <t>NUS celkem</t>
  </si>
  <si>
    <t>WORK</t>
  </si>
  <si>
    <t>47</t>
  </si>
  <si>
    <t>713141323R00</t>
  </si>
  <si>
    <t>HSV mat</t>
  </si>
  <si>
    <t>Povlaková krytina střech do 10°,samolepicím pásem - atika</t>
  </si>
  <si>
    <t>979990121R00</t>
  </si>
  <si>
    <t>21,7;návaznost;</t>
  </si>
  <si>
    <t>17,95*12,32+23,8*12,85;plocha střechy;</t>
  </si>
  <si>
    <t>79,8;1/K;</t>
  </si>
  <si>
    <t>Konstrukce tesařské</t>
  </si>
  <si>
    <t>H99</t>
  </si>
  <si>
    <t>4,788*0,05;ztratné;</t>
  </si>
  <si>
    <t>Izolace tepelná střech vkládaná mezi hranoly 1vrstvá - atika</t>
  </si>
  <si>
    <t>Zkrácený popis</t>
  </si>
  <si>
    <t>28</t>
  </si>
  <si>
    <t>79,8;B2-délka viz nový stav;</t>
  </si>
  <si>
    <t>21,7*0,05;ztratné;</t>
  </si>
  <si>
    <t>979011111R00</t>
  </si>
  <si>
    <t>CELK</t>
  </si>
  <si>
    <t>Deska minerální vlákno - tl. 100 mm</t>
  </si>
  <si>
    <t>Odstr.tep.izol.střech pl,kotv,minerál tl.do 100 mm</t>
  </si>
  <si>
    <t>001332213VD</t>
  </si>
  <si>
    <t>34</t>
  </si>
  <si>
    <t>49,53556;viz hmotnost;</t>
  </si>
  <si>
    <t>104,44*1,15;plocha krát ztratné;</t>
  </si>
  <si>
    <t>Vnitřní kanalizace</t>
  </si>
  <si>
    <t>nová položka</t>
  </si>
  <si>
    <t>upravená položka</t>
  </si>
  <si>
    <t>U souboru 764 se jedná o změnu materiálu klempířských konstrukcí.</t>
  </si>
  <si>
    <t>U souboru H99 se jedná o úpravu hmotnosti přesunu hmot.</t>
  </si>
  <si>
    <t>Oplechování atiky z Al plechu, rš 542 mm vč. povrch. úpravy</t>
  </si>
  <si>
    <t>Příponkový plech z Al plechu  vč. povrch. úpravy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</si>
</sst>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2" fillId="0" borderId="0" xfId="0" applyNumberFormat="1" applyFont="1" applyFill="1" applyBorder="1" applyAlignment="1" applyProtection="1">
      <alignment/>
      <protection/>
    </xf>
    <xf numFmtId="4" fontId="3" fillId="2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right" vertical="center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11" fillId="2" borderId="12" xfId="0" applyNumberFormat="1" applyFont="1" applyFill="1" applyBorder="1" applyAlignment="1" applyProtection="1">
      <alignment horizontal="center"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11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5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2" borderId="7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right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3" fillId="2" borderId="1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2" fillId="4" borderId="0" xfId="0" applyNumberFormat="1" applyFont="1" applyFill="1" applyBorder="1" applyAlignment="1" applyProtection="1">
      <alignment/>
      <protection/>
    </xf>
    <xf numFmtId="0" fontId="5" fillId="3" borderId="0" xfId="0" applyNumberFormat="1" applyFont="1" applyFill="1" applyBorder="1" applyAlignment="1" applyProtection="1">
      <alignment horizontal="left" vertical="center"/>
      <protection/>
    </xf>
    <xf numFmtId="0" fontId="5" fillId="4" borderId="0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1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0" fontId="6" fillId="0" borderId="3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left" vertical="center"/>
      <protection/>
    </xf>
    <xf numFmtId="0" fontId="3" fillId="2" borderId="25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2" borderId="26" xfId="0" applyNumberFormat="1" applyFont="1" applyFill="1" applyBorder="1" applyAlignment="1" applyProtection="1">
      <alignment horizontal="left" vertical="center"/>
      <protection/>
    </xf>
    <xf numFmtId="0" fontId="3" fillId="2" borderId="8" xfId="0" applyNumberFormat="1" applyFont="1" applyFill="1" applyBorder="1" applyAlignment="1" applyProtection="1">
      <alignment horizontal="left" vertical="center"/>
      <protection/>
    </xf>
    <xf numFmtId="0" fontId="6" fillId="0" borderId="27" xfId="0" applyNumberFormat="1" applyFont="1" applyFill="1" applyBorder="1" applyAlignment="1" applyProtection="1">
      <alignment horizontal="left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29" xfId="0" applyNumberFormat="1" applyFont="1" applyFill="1" applyBorder="1" applyAlignment="1" applyProtection="1">
      <alignment horizontal="left" vertical="center"/>
      <protection/>
    </xf>
    <xf numFmtId="0" fontId="6" fillId="0" borderId="30" xfId="0" applyNumberFormat="1" applyFont="1" applyFill="1" applyBorder="1" applyAlignment="1" applyProtection="1">
      <alignment horizontal="left" vertical="center"/>
      <protection/>
    </xf>
    <xf numFmtId="0" fontId="6" fillId="0" borderId="31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61"/>
  <sheetViews>
    <sheetView tabSelected="1" showOutlineSymbols="0" workbookViewId="0" topLeftCell="A1">
      <pane ySplit="11" topLeftCell="A12" activePane="bottomLeft" state="frozen"/>
      <selection pane="topLeft" activeCell="A158" sqref="A158:N158"/>
      <selection pane="bottomLeft" activeCell="H161" sqref="H161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61.16015625" style="0" customWidth="1"/>
    <col min="5" max="5" width="27.83203125" style="0" customWidth="1"/>
    <col min="6" max="6" width="6.83203125" style="0" customWidth="1"/>
    <col min="7" max="7" width="15" style="0" customWidth="1"/>
    <col min="8" max="8" width="14" style="0" customWidth="1"/>
    <col min="9" max="11" width="18.33203125" style="0" customWidth="1"/>
    <col min="12" max="13" width="13.66015625" style="0" customWidth="1"/>
    <col min="14" max="14" width="15.66015625" style="0" customWidth="1"/>
    <col min="25" max="74" width="14.16015625" style="0" hidden="1" customWidth="1"/>
  </cols>
  <sheetData>
    <row r="1" spans="1:47" ht="54.75" customHeight="1">
      <c r="A1" s="55" t="s">
        <v>161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AS1" s="6">
        <f>SUM(AJ1:AJ2)</f>
        <v>0</v>
      </c>
      <c r="AT1" s="6">
        <f>SUM(AK1:AK2)</f>
        <v>0</v>
      </c>
      <c r="AU1" s="6">
        <f>SUM(AL1:AL2)</f>
        <v>0</v>
      </c>
    </row>
    <row r="2" spans="1:14" ht="15" customHeight="1">
      <c r="A2" s="56" t="s">
        <v>16</v>
      </c>
      <c r="B2" s="54"/>
      <c r="C2" s="54"/>
      <c r="D2" s="64" t="s">
        <v>122</v>
      </c>
      <c r="E2" s="54" t="s">
        <v>1</v>
      </c>
      <c r="F2" s="54" t="s">
        <v>275</v>
      </c>
      <c r="G2" s="54"/>
      <c r="H2" s="57" t="s">
        <v>257</v>
      </c>
      <c r="I2" s="57" t="s">
        <v>140</v>
      </c>
      <c r="J2" s="54"/>
      <c r="K2" s="54"/>
      <c r="L2" s="54"/>
      <c r="M2" s="54"/>
      <c r="N2" s="59"/>
    </row>
    <row r="3" spans="1:14" ht="15" customHeight="1">
      <c r="A3" s="53"/>
      <c r="B3" s="52"/>
      <c r="C3" s="52"/>
      <c r="D3" s="65"/>
      <c r="E3" s="52"/>
      <c r="F3" s="52"/>
      <c r="G3" s="52"/>
      <c r="H3" s="52"/>
      <c r="I3" s="52"/>
      <c r="J3" s="52"/>
      <c r="K3" s="52"/>
      <c r="L3" s="52"/>
      <c r="M3" s="52"/>
      <c r="N3" s="60"/>
    </row>
    <row r="4" spans="1:14" ht="15" customHeight="1">
      <c r="A4" s="51" t="s">
        <v>162</v>
      </c>
      <c r="B4" s="52"/>
      <c r="C4" s="52"/>
      <c r="D4" s="61" t="s">
        <v>52</v>
      </c>
      <c r="E4" s="52" t="s">
        <v>269</v>
      </c>
      <c r="F4" s="52" t="s">
        <v>275</v>
      </c>
      <c r="G4" s="52"/>
      <c r="H4" s="61" t="s">
        <v>210</v>
      </c>
      <c r="I4" s="61" t="s">
        <v>155</v>
      </c>
      <c r="J4" s="52"/>
      <c r="K4" s="52"/>
      <c r="L4" s="52"/>
      <c r="M4" s="52"/>
      <c r="N4" s="60"/>
    </row>
    <row r="5" spans="1:14" ht="15" customHeight="1">
      <c r="A5" s="53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60"/>
    </row>
    <row r="6" spans="1:14" ht="15" customHeight="1">
      <c r="A6" s="51" t="s">
        <v>25</v>
      </c>
      <c r="B6" s="52"/>
      <c r="C6" s="52"/>
      <c r="D6" s="61" t="s">
        <v>67</v>
      </c>
      <c r="E6" s="52" t="s">
        <v>90</v>
      </c>
      <c r="F6" s="52" t="s">
        <v>275</v>
      </c>
      <c r="G6" s="52"/>
      <c r="H6" s="61" t="s">
        <v>265</v>
      </c>
      <c r="I6" s="52" t="s">
        <v>135</v>
      </c>
      <c r="J6" s="52"/>
      <c r="K6" s="52"/>
      <c r="L6" s="52"/>
      <c r="M6" s="52"/>
      <c r="N6" s="60"/>
    </row>
    <row r="7" spans="1:14" ht="15" customHeight="1">
      <c r="A7" s="53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60"/>
    </row>
    <row r="8" spans="1:14" ht="15" customHeight="1">
      <c r="A8" s="51" t="s">
        <v>139</v>
      </c>
      <c r="B8" s="52"/>
      <c r="C8" s="52"/>
      <c r="D8" s="61" t="s">
        <v>275</v>
      </c>
      <c r="E8" s="52" t="s">
        <v>166</v>
      </c>
      <c r="F8" s="58">
        <v>45041</v>
      </c>
      <c r="G8" s="52"/>
      <c r="H8" s="61" t="s">
        <v>202</v>
      </c>
      <c r="I8" s="61" t="s">
        <v>8</v>
      </c>
      <c r="J8" s="52"/>
      <c r="K8" s="52"/>
      <c r="L8" s="52"/>
      <c r="M8" s="52"/>
      <c r="N8" s="60"/>
    </row>
    <row r="9" spans="1:14" ht="15" customHeight="1">
      <c r="A9" s="53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60"/>
    </row>
    <row r="10" spans="1:64" ht="15" customHeight="1">
      <c r="A10" s="32" t="s">
        <v>20</v>
      </c>
      <c r="B10" s="8" t="s">
        <v>225</v>
      </c>
      <c r="C10" s="8" t="s">
        <v>93</v>
      </c>
      <c r="D10" s="62" t="s">
        <v>316</v>
      </c>
      <c r="E10" s="63"/>
      <c r="F10" s="8" t="s">
        <v>102</v>
      </c>
      <c r="G10" s="18" t="s">
        <v>175</v>
      </c>
      <c r="H10" s="36" t="s">
        <v>89</v>
      </c>
      <c r="I10" s="68" t="s">
        <v>190</v>
      </c>
      <c r="J10" s="69"/>
      <c r="K10" s="70"/>
      <c r="L10" s="69" t="s">
        <v>46</v>
      </c>
      <c r="M10" s="69"/>
      <c r="N10" s="42" t="s">
        <v>80</v>
      </c>
      <c r="BK10" s="39" t="s">
        <v>115</v>
      </c>
      <c r="BL10" s="2" t="s">
        <v>156</v>
      </c>
    </row>
    <row r="11" spans="1:62" ht="15" customHeight="1">
      <c r="A11" s="23" t="s">
        <v>275</v>
      </c>
      <c r="B11" s="29" t="s">
        <v>275</v>
      </c>
      <c r="C11" s="29" t="s">
        <v>275</v>
      </c>
      <c r="D11" s="66" t="s">
        <v>298</v>
      </c>
      <c r="E11" s="67"/>
      <c r="F11" s="29" t="s">
        <v>275</v>
      </c>
      <c r="G11" s="29" t="s">
        <v>275</v>
      </c>
      <c r="H11" s="41" t="s">
        <v>281</v>
      </c>
      <c r="I11" s="13" t="s">
        <v>13</v>
      </c>
      <c r="J11" s="28" t="s">
        <v>56</v>
      </c>
      <c r="K11" s="33" t="s">
        <v>30</v>
      </c>
      <c r="L11" s="28" t="s">
        <v>95</v>
      </c>
      <c r="M11" s="41" t="s">
        <v>30</v>
      </c>
      <c r="N11" s="13" t="s">
        <v>76</v>
      </c>
      <c r="Z11" s="39" t="s">
        <v>236</v>
      </c>
      <c r="AA11" s="39" t="s">
        <v>180</v>
      </c>
      <c r="AB11" s="39" t="s">
        <v>306</v>
      </c>
      <c r="AC11" s="39" t="s">
        <v>82</v>
      </c>
      <c r="AD11" s="39" t="s">
        <v>260</v>
      </c>
      <c r="AE11" s="39" t="s">
        <v>107</v>
      </c>
      <c r="AF11" s="39" t="s">
        <v>272</v>
      </c>
      <c r="AG11" s="39" t="s">
        <v>124</v>
      </c>
      <c r="AH11" s="39" t="s">
        <v>78</v>
      </c>
      <c r="BH11" s="39" t="s">
        <v>237</v>
      </c>
      <c r="BI11" s="39" t="s">
        <v>303</v>
      </c>
      <c r="BJ11" s="39" t="s">
        <v>321</v>
      </c>
    </row>
    <row r="12" spans="1:47" ht="15" customHeight="1">
      <c r="A12" s="35" t="s">
        <v>212</v>
      </c>
      <c r="B12" s="16" t="s">
        <v>212</v>
      </c>
      <c r="C12" s="16" t="s">
        <v>157</v>
      </c>
      <c r="D12" s="71" t="s">
        <v>177</v>
      </c>
      <c r="E12" s="71"/>
      <c r="F12" s="17" t="s">
        <v>275</v>
      </c>
      <c r="G12" s="17" t="s">
        <v>275</v>
      </c>
      <c r="H12" s="17" t="s">
        <v>275</v>
      </c>
      <c r="I12" s="6">
        <f>SUM(I13:I15)</f>
        <v>0</v>
      </c>
      <c r="J12" s="6">
        <f>SUM(J13:J15)</f>
        <v>0</v>
      </c>
      <c r="K12" s="6">
        <f>SUM(K13:K15)</f>
        <v>0</v>
      </c>
      <c r="L12" s="39" t="s">
        <v>212</v>
      </c>
      <c r="M12" s="6">
        <f>SUM(M13:M15)</f>
        <v>0</v>
      </c>
      <c r="N12" s="37" t="s">
        <v>212</v>
      </c>
      <c r="AI12" s="39" t="s">
        <v>212</v>
      </c>
      <c r="AS12" s="6">
        <f>SUM(AJ13:AJ15)</f>
        <v>0</v>
      </c>
      <c r="AT12" s="6">
        <f>SUM(AK13:AK15)</f>
        <v>0</v>
      </c>
      <c r="AU12" s="6">
        <f>SUM(AL13:AL15)</f>
        <v>0</v>
      </c>
    </row>
    <row r="13" spans="1:64" ht="15" customHeight="1">
      <c r="A13" s="9" t="s">
        <v>296</v>
      </c>
      <c r="B13" s="11" t="s">
        <v>212</v>
      </c>
      <c r="C13" s="11" t="s">
        <v>154</v>
      </c>
      <c r="D13" s="52" t="s">
        <v>292</v>
      </c>
      <c r="E13" s="52"/>
      <c r="F13" s="11" t="s">
        <v>227</v>
      </c>
      <c r="G13" s="43">
        <v>1</v>
      </c>
      <c r="H13" s="43"/>
      <c r="I13" s="43">
        <f>G13*AO13</f>
        <v>0</v>
      </c>
      <c r="J13" s="43">
        <f>G13*AP13</f>
        <v>0</v>
      </c>
      <c r="K13" s="43">
        <f>G13*H13</f>
        <v>0</v>
      </c>
      <c r="L13" s="43">
        <v>0</v>
      </c>
      <c r="M13" s="43">
        <f>G13*L13</f>
        <v>0</v>
      </c>
      <c r="N13" s="24" t="s">
        <v>212</v>
      </c>
      <c r="Z13" s="43">
        <f>IF(AQ13="5",BJ13,0)</f>
        <v>0</v>
      </c>
      <c r="AB13" s="43">
        <f>IF(AQ13="1",BH13,0)</f>
        <v>0</v>
      </c>
      <c r="AC13" s="43">
        <f>IF(AQ13="1",BI13,0)</f>
        <v>0</v>
      </c>
      <c r="AD13" s="43">
        <f>IF(AQ13="7",BH13,0)</f>
        <v>0</v>
      </c>
      <c r="AE13" s="43">
        <f>IF(AQ13="7",BI13,0)</f>
        <v>0</v>
      </c>
      <c r="AF13" s="43">
        <f>IF(AQ13="2",BH13,0)</f>
        <v>0</v>
      </c>
      <c r="AG13" s="43">
        <f>IF(AQ13="2",BI13,0)</f>
        <v>0</v>
      </c>
      <c r="AH13" s="43">
        <f>IF(AQ13="0",BJ13,0)</f>
        <v>0</v>
      </c>
      <c r="AI13" s="39" t="s">
        <v>212</v>
      </c>
      <c r="AJ13" s="43">
        <f>IF(AN13=0,K13,0)</f>
        <v>0</v>
      </c>
      <c r="AK13" s="43">
        <f>IF(AN13=15,K13,0)</f>
        <v>0</v>
      </c>
      <c r="AL13" s="43">
        <f>IF(AN13=21,K13,0)</f>
        <v>0</v>
      </c>
      <c r="AN13" s="43">
        <v>21</v>
      </c>
      <c r="AO13" s="43">
        <f>H13*0.75</f>
        <v>0</v>
      </c>
      <c r="AP13" s="43">
        <f>H13*(1-0.75)</f>
        <v>0</v>
      </c>
      <c r="AQ13" s="10" t="s">
        <v>296</v>
      </c>
      <c r="AV13" s="43">
        <f>AW13+AX13</f>
        <v>0</v>
      </c>
      <c r="AW13" s="43">
        <f>G13*AO13</f>
        <v>0</v>
      </c>
      <c r="AX13" s="43">
        <f>G13*AP13</f>
        <v>0</v>
      </c>
      <c r="AY13" s="10" t="s">
        <v>267</v>
      </c>
      <c r="AZ13" s="10" t="s">
        <v>267</v>
      </c>
      <c r="BA13" s="39" t="s">
        <v>230</v>
      </c>
      <c r="BC13" s="43">
        <f>AW13+AX13</f>
        <v>0</v>
      </c>
      <c r="BD13" s="43">
        <f>H13/(100-BE13)*100</f>
        <v>0</v>
      </c>
      <c r="BE13" s="43">
        <v>0</v>
      </c>
      <c r="BF13" s="43">
        <f>M13</f>
        <v>0</v>
      </c>
      <c r="BH13" s="43">
        <f>G13*AO13</f>
        <v>0</v>
      </c>
      <c r="BI13" s="43">
        <f>G13*AP13</f>
        <v>0</v>
      </c>
      <c r="BJ13" s="43">
        <f>G13*H13</f>
        <v>0</v>
      </c>
      <c r="BK13" s="43"/>
      <c r="BL13" s="43">
        <v>0</v>
      </c>
    </row>
    <row r="14" spans="1:14" ht="15" customHeight="1">
      <c r="A14" s="15"/>
      <c r="D14" s="5" t="s">
        <v>91</v>
      </c>
      <c r="E14" s="5" t="s">
        <v>212</v>
      </c>
      <c r="G14" s="22">
        <v>1</v>
      </c>
      <c r="N14" s="20"/>
    </row>
    <row r="15" spans="1:64" ht="15" customHeight="1">
      <c r="A15" s="9" t="s">
        <v>209</v>
      </c>
      <c r="B15" s="11" t="s">
        <v>212</v>
      </c>
      <c r="C15" s="11" t="s">
        <v>324</v>
      </c>
      <c r="D15" s="52" t="s">
        <v>220</v>
      </c>
      <c r="E15" s="52"/>
      <c r="F15" s="11" t="s">
        <v>227</v>
      </c>
      <c r="G15" s="43">
        <v>1</v>
      </c>
      <c r="H15" s="43"/>
      <c r="I15" s="43">
        <f>G15*AO15</f>
        <v>0</v>
      </c>
      <c r="J15" s="43">
        <f>G15*AP15</f>
        <v>0</v>
      </c>
      <c r="K15" s="43">
        <f>G15*H15</f>
        <v>0</v>
      </c>
      <c r="L15" s="43">
        <v>0</v>
      </c>
      <c r="M15" s="43">
        <f>G15*L15</f>
        <v>0</v>
      </c>
      <c r="N15" s="24" t="s">
        <v>212</v>
      </c>
      <c r="Z15" s="43">
        <f>IF(AQ15="5",BJ15,0)</f>
        <v>0</v>
      </c>
      <c r="AB15" s="43">
        <f>IF(AQ15="1",BH15,0)</f>
        <v>0</v>
      </c>
      <c r="AC15" s="43">
        <f>IF(AQ15="1",BI15,0)</f>
        <v>0</v>
      </c>
      <c r="AD15" s="43">
        <f>IF(AQ15="7",BH15,0)</f>
        <v>0</v>
      </c>
      <c r="AE15" s="43">
        <f>IF(AQ15="7",BI15,0)</f>
        <v>0</v>
      </c>
      <c r="AF15" s="43">
        <f>IF(AQ15="2",BH15,0)</f>
        <v>0</v>
      </c>
      <c r="AG15" s="43">
        <f>IF(AQ15="2",BI15,0)</f>
        <v>0</v>
      </c>
      <c r="AH15" s="43">
        <f>IF(AQ15="0",BJ15,0)</f>
        <v>0</v>
      </c>
      <c r="AI15" s="39" t="s">
        <v>212</v>
      </c>
      <c r="AJ15" s="43">
        <f>IF(AN15=0,K15,0)</f>
        <v>0</v>
      </c>
      <c r="AK15" s="43">
        <f>IF(AN15=15,K15,0)</f>
        <v>0</v>
      </c>
      <c r="AL15" s="43">
        <f>IF(AN15=21,K15,0)</f>
        <v>0</v>
      </c>
      <c r="AN15" s="43">
        <v>21</v>
      </c>
      <c r="AO15" s="43">
        <f>H15*0.666666666666667</f>
        <v>0</v>
      </c>
      <c r="AP15" s="43">
        <f>H15*(1-0.666666666666667)</f>
        <v>0</v>
      </c>
      <c r="AQ15" s="10" t="s">
        <v>296</v>
      </c>
      <c r="AV15" s="43">
        <f>AW15+AX15</f>
        <v>0</v>
      </c>
      <c r="AW15" s="43">
        <f>G15*AO15</f>
        <v>0</v>
      </c>
      <c r="AX15" s="43">
        <f>G15*AP15</f>
        <v>0</v>
      </c>
      <c r="AY15" s="10" t="s">
        <v>267</v>
      </c>
      <c r="AZ15" s="10" t="s">
        <v>267</v>
      </c>
      <c r="BA15" s="39" t="s">
        <v>230</v>
      </c>
      <c r="BC15" s="43">
        <f>AW15+AX15</f>
        <v>0</v>
      </c>
      <c r="BD15" s="43">
        <f>H15/(100-BE15)*100</f>
        <v>0</v>
      </c>
      <c r="BE15" s="43">
        <v>0</v>
      </c>
      <c r="BF15" s="43">
        <f>M15</f>
        <v>0</v>
      </c>
      <c r="BH15" s="43">
        <f>G15*AO15</f>
        <v>0</v>
      </c>
      <c r="BI15" s="43">
        <f>G15*AP15</f>
        <v>0</v>
      </c>
      <c r="BJ15" s="43">
        <f>G15*H15</f>
        <v>0</v>
      </c>
      <c r="BK15" s="43"/>
      <c r="BL15" s="43">
        <v>0</v>
      </c>
    </row>
    <row r="16" spans="1:14" ht="15" customHeight="1">
      <c r="A16" s="15"/>
      <c r="D16" s="5" t="s">
        <v>3</v>
      </c>
      <c r="E16" s="5" t="s">
        <v>212</v>
      </c>
      <c r="G16" s="22">
        <v>1</v>
      </c>
      <c r="N16" s="20"/>
    </row>
    <row r="17" spans="1:47" ht="15" customHeight="1">
      <c r="A17" s="35" t="s">
        <v>212</v>
      </c>
      <c r="B17" s="16" t="s">
        <v>212</v>
      </c>
      <c r="C17" s="16" t="s">
        <v>219</v>
      </c>
      <c r="D17" s="71" t="s">
        <v>132</v>
      </c>
      <c r="E17" s="71"/>
      <c r="F17" s="17" t="s">
        <v>275</v>
      </c>
      <c r="G17" s="17" t="s">
        <v>275</v>
      </c>
      <c r="H17" s="17"/>
      <c r="I17" s="6">
        <f>SUM(I18:I75)</f>
        <v>0</v>
      </c>
      <c r="J17" s="6">
        <f>SUM(J18:J75)</f>
        <v>0</v>
      </c>
      <c r="K17" s="6">
        <f>SUM(K18:K75)</f>
        <v>0</v>
      </c>
      <c r="L17" s="39" t="s">
        <v>212</v>
      </c>
      <c r="M17" s="6">
        <f>SUM(M18:M75)</f>
        <v>57.73191557000001</v>
      </c>
      <c r="N17" s="37" t="s">
        <v>212</v>
      </c>
      <c r="AI17" s="39" t="s">
        <v>212</v>
      </c>
      <c r="AS17" s="6">
        <f>SUM(AJ18:AJ75)</f>
        <v>0</v>
      </c>
      <c r="AT17" s="6">
        <f>SUM(AK18:AK75)</f>
        <v>0</v>
      </c>
      <c r="AU17" s="6">
        <f>SUM(AL18:AL75)</f>
        <v>0</v>
      </c>
    </row>
    <row r="18" spans="1:64" ht="15" customHeight="1">
      <c r="A18" s="9" t="s">
        <v>262</v>
      </c>
      <c r="B18" s="11" t="s">
        <v>212</v>
      </c>
      <c r="C18" s="11" t="s">
        <v>259</v>
      </c>
      <c r="D18" s="52" t="s">
        <v>146</v>
      </c>
      <c r="E18" s="52"/>
      <c r="F18" s="11" t="s">
        <v>291</v>
      </c>
      <c r="G18" s="43">
        <v>526.974</v>
      </c>
      <c r="H18" s="43"/>
      <c r="I18" s="43">
        <f>G18*AO18</f>
        <v>0</v>
      </c>
      <c r="J18" s="43">
        <f>G18*AP18</f>
        <v>0</v>
      </c>
      <c r="K18" s="43">
        <f>G18*H18</f>
        <v>0</v>
      </c>
      <c r="L18" s="43">
        <v>0.094</v>
      </c>
      <c r="M18" s="43">
        <f>G18*L18</f>
        <v>49.53555600000001</v>
      </c>
      <c r="N18" s="24" t="s">
        <v>208</v>
      </c>
      <c r="Z18" s="43">
        <f>IF(AQ18="5",BJ18,0)</f>
        <v>0</v>
      </c>
      <c r="AB18" s="43">
        <f>IF(AQ18="1",BH18,0)</f>
        <v>0</v>
      </c>
      <c r="AC18" s="43">
        <f>IF(AQ18="1",BI18,0)</f>
        <v>0</v>
      </c>
      <c r="AD18" s="43">
        <f>IF(AQ18="7",BH18,0)</f>
        <v>0</v>
      </c>
      <c r="AE18" s="43">
        <f>IF(AQ18="7",BI18,0)</f>
        <v>0</v>
      </c>
      <c r="AF18" s="43">
        <f>IF(AQ18="2",BH18,0)</f>
        <v>0</v>
      </c>
      <c r="AG18" s="43">
        <f>IF(AQ18="2",BI18,0)</f>
        <v>0</v>
      </c>
      <c r="AH18" s="43">
        <f>IF(AQ18="0",BJ18,0)</f>
        <v>0</v>
      </c>
      <c r="AI18" s="39" t="s">
        <v>212</v>
      </c>
      <c r="AJ18" s="43">
        <f>IF(AN18=0,K18,0)</f>
        <v>0</v>
      </c>
      <c r="AK18" s="43">
        <f>IF(AN18=15,K18,0)</f>
        <v>0</v>
      </c>
      <c r="AL18" s="43">
        <f>IF(AN18=21,K18,0)</f>
        <v>0</v>
      </c>
      <c r="AN18" s="43">
        <v>21</v>
      </c>
      <c r="AO18" s="43">
        <f>H18*0</f>
        <v>0</v>
      </c>
      <c r="AP18" s="43">
        <f>H18*(1-0)</f>
        <v>0</v>
      </c>
      <c r="AQ18" s="10" t="s">
        <v>297</v>
      </c>
      <c r="AV18" s="43">
        <f>AW18+AX18</f>
        <v>0</v>
      </c>
      <c r="AW18" s="43">
        <f>G18*AO18</f>
        <v>0</v>
      </c>
      <c r="AX18" s="43">
        <f>G18*AP18</f>
        <v>0</v>
      </c>
      <c r="AY18" s="10" t="s">
        <v>126</v>
      </c>
      <c r="AZ18" s="10" t="s">
        <v>248</v>
      </c>
      <c r="BA18" s="39" t="s">
        <v>230</v>
      </c>
      <c r="BC18" s="43">
        <f>AW18+AX18</f>
        <v>0</v>
      </c>
      <c r="BD18" s="43">
        <f>H18/(100-BE18)*100</f>
        <v>0</v>
      </c>
      <c r="BE18" s="43">
        <v>0</v>
      </c>
      <c r="BF18" s="43">
        <f>M18</f>
        <v>49.53555600000001</v>
      </c>
      <c r="BH18" s="43">
        <f>G18*AO18</f>
        <v>0</v>
      </c>
      <c r="BI18" s="43">
        <f>G18*AP18</f>
        <v>0</v>
      </c>
      <c r="BJ18" s="43">
        <f>G18*H18</f>
        <v>0</v>
      </c>
      <c r="BK18" s="43"/>
      <c r="BL18" s="43">
        <v>712</v>
      </c>
    </row>
    <row r="19" spans="1:14" ht="15" customHeight="1">
      <c r="A19" s="15"/>
      <c r="D19" s="5" t="s">
        <v>97</v>
      </c>
      <c r="E19" s="5" t="s">
        <v>212</v>
      </c>
      <c r="G19" s="22">
        <v>526.974</v>
      </c>
      <c r="N19" s="20"/>
    </row>
    <row r="20" spans="1:64" ht="15" customHeight="1">
      <c r="A20" s="9" t="s">
        <v>34</v>
      </c>
      <c r="B20" s="11" t="s">
        <v>212</v>
      </c>
      <c r="C20" s="11" t="s">
        <v>41</v>
      </c>
      <c r="D20" s="52" t="s">
        <v>32</v>
      </c>
      <c r="E20" s="52"/>
      <c r="F20" s="11" t="s">
        <v>71</v>
      </c>
      <c r="G20" s="43">
        <v>4</v>
      </c>
      <c r="H20" s="43"/>
      <c r="I20" s="43">
        <f>G20*AO20</f>
        <v>0</v>
      </c>
      <c r="J20" s="43">
        <f>G20*AP20</f>
        <v>0</v>
      </c>
      <c r="K20" s="43">
        <f>G20*H20</f>
        <v>0</v>
      </c>
      <c r="L20" s="43">
        <v>0.015</v>
      </c>
      <c r="M20" s="43">
        <f>G20*L20</f>
        <v>0.06</v>
      </c>
      <c r="N20" s="24" t="s">
        <v>212</v>
      </c>
      <c r="Z20" s="43">
        <f>IF(AQ20="5",BJ20,0)</f>
        <v>0</v>
      </c>
      <c r="AB20" s="43">
        <f>IF(AQ20="1",BH20,0)</f>
        <v>0</v>
      </c>
      <c r="AC20" s="43">
        <f>IF(AQ20="1",BI20,0)</f>
        <v>0</v>
      </c>
      <c r="AD20" s="43">
        <f>IF(AQ20="7",BH20,0)</f>
        <v>0</v>
      </c>
      <c r="AE20" s="43">
        <f>IF(AQ20="7",BI20,0)</f>
        <v>0</v>
      </c>
      <c r="AF20" s="43">
        <f>IF(AQ20="2",BH20,0)</f>
        <v>0</v>
      </c>
      <c r="AG20" s="43">
        <f>IF(AQ20="2",BI20,0)</f>
        <v>0</v>
      </c>
      <c r="AH20" s="43">
        <f>IF(AQ20="0",BJ20,0)</f>
        <v>0</v>
      </c>
      <c r="AI20" s="39" t="s">
        <v>212</v>
      </c>
      <c r="AJ20" s="43">
        <f>IF(AN20=0,K20,0)</f>
        <v>0</v>
      </c>
      <c r="AK20" s="43">
        <f>IF(AN20=15,K20,0)</f>
        <v>0</v>
      </c>
      <c r="AL20" s="43">
        <f>IF(AN20=21,K20,0)</f>
        <v>0</v>
      </c>
      <c r="AN20" s="43">
        <v>21</v>
      </c>
      <c r="AO20" s="43">
        <f>H20*0.714285714285714</f>
        <v>0</v>
      </c>
      <c r="AP20" s="43">
        <f>H20*(1-0.714285714285714)</f>
        <v>0</v>
      </c>
      <c r="AQ20" s="10" t="s">
        <v>297</v>
      </c>
      <c r="AV20" s="43">
        <f>AW20+AX20</f>
        <v>0</v>
      </c>
      <c r="AW20" s="43">
        <f>G20*AO20</f>
        <v>0</v>
      </c>
      <c r="AX20" s="43">
        <f>G20*AP20</f>
        <v>0</v>
      </c>
      <c r="AY20" s="10" t="s">
        <v>126</v>
      </c>
      <c r="AZ20" s="10" t="s">
        <v>248</v>
      </c>
      <c r="BA20" s="39" t="s">
        <v>230</v>
      </c>
      <c r="BC20" s="43">
        <f>AW20+AX20</f>
        <v>0</v>
      </c>
      <c r="BD20" s="43">
        <f>H20/(100-BE20)*100</f>
        <v>0</v>
      </c>
      <c r="BE20" s="43">
        <v>0</v>
      </c>
      <c r="BF20" s="43">
        <f>M20</f>
        <v>0.06</v>
      </c>
      <c r="BH20" s="43">
        <f>G20*AO20</f>
        <v>0</v>
      </c>
      <c r="BI20" s="43">
        <f>G20*AP20</f>
        <v>0</v>
      </c>
      <c r="BJ20" s="43">
        <f>G20*H20</f>
        <v>0</v>
      </c>
      <c r="BK20" s="43"/>
      <c r="BL20" s="43">
        <v>712</v>
      </c>
    </row>
    <row r="21" spans="1:14" ht="15" customHeight="1">
      <c r="A21" s="15"/>
      <c r="D21" s="5" t="s">
        <v>51</v>
      </c>
      <c r="E21" s="5" t="s">
        <v>212</v>
      </c>
      <c r="G21" s="22">
        <v>4</v>
      </c>
      <c r="N21" s="20"/>
    </row>
    <row r="22" spans="1:64" ht="15" customHeight="1">
      <c r="A22" s="9" t="s">
        <v>159</v>
      </c>
      <c r="B22" s="11" t="s">
        <v>212</v>
      </c>
      <c r="C22" s="11" t="s">
        <v>68</v>
      </c>
      <c r="D22" s="52" t="s">
        <v>137</v>
      </c>
      <c r="E22" s="52"/>
      <c r="F22" s="11" t="s">
        <v>291</v>
      </c>
      <c r="G22" s="43">
        <v>599.144</v>
      </c>
      <c r="H22" s="43"/>
      <c r="I22" s="43">
        <f>G22*AO22</f>
        <v>0</v>
      </c>
      <c r="J22" s="43">
        <f>G22*AP22</f>
        <v>0</v>
      </c>
      <c r="K22" s="43">
        <f>G22*H22</f>
        <v>0</v>
      </c>
      <c r="L22" s="43">
        <v>0</v>
      </c>
      <c r="M22" s="43">
        <f>G22*L22</f>
        <v>0</v>
      </c>
      <c r="N22" s="24" t="s">
        <v>208</v>
      </c>
      <c r="Z22" s="43">
        <f>IF(AQ22="5",BJ22,0)</f>
        <v>0</v>
      </c>
      <c r="AB22" s="43">
        <f>IF(AQ22="1",BH22,0)</f>
        <v>0</v>
      </c>
      <c r="AC22" s="43">
        <f>IF(AQ22="1",BI22,0)</f>
        <v>0</v>
      </c>
      <c r="AD22" s="43">
        <f>IF(AQ22="7",BH22,0)</f>
        <v>0</v>
      </c>
      <c r="AE22" s="43">
        <f>IF(AQ22="7",BI22,0)</f>
        <v>0</v>
      </c>
      <c r="AF22" s="43">
        <f>IF(AQ22="2",BH22,0)</f>
        <v>0</v>
      </c>
      <c r="AG22" s="43">
        <f>IF(AQ22="2",BI22,0)</f>
        <v>0</v>
      </c>
      <c r="AH22" s="43">
        <f>IF(AQ22="0",BJ22,0)</f>
        <v>0</v>
      </c>
      <c r="AI22" s="39" t="s">
        <v>212</v>
      </c>
      <c r="AJ22" s="43">
        <f>IF(AN22=0,K22,0)</f>
        <v>0</v>
      </c>
      <c r="AK22" s="43">
        <f>IF(AN22=15,K22,0)</f>
        <v>0</v>
      </c>
      <c r="AL22" s="43">
        <f>IF(AN22=21,K22,0)</f>
        <v>0</v>
      </c>
      <c r="AN22" s="43">
        <v>21</v>
      </c>
      <c r="AO22" s="43">
        <f>H22*0</f>
        <v>0</v>
      </c>
      <c r="AP22" s="43">
        <f>H22*(1-0)</f>
        <v>0</v>
      </c>
      <c r="AQ22" s="10" t="s">
        <v>297</v>
      </c>
      <c r="AV22" s="43">
        <f>AW22+AX22</f>
        <v>0</v>
      </c>
      <c r="AW22" s="43">
        <f>G22*AO22</f>
        <v>0</v>
      </c>
      <c r="AX22" s="43">
        <f>G22*AP22</f>
        <v>0</v>
      </c>
      <c r="AY22" s="10" t="s">
        <v>126</v>
      </c>
      <c r="AZ22" s="10" t="s">
        <v>248</v>
      </c>
      <c r="BA22" s="39" t="s">
        <v>230</v>
      </c>
      <c r="BC22" s="43">
        <f>AW22+AX22</f>
        <v>0</v>
      </c>
      <c r="BD22" s="43">
        <f>H22/(100-BE22)*100</f>
        <v>0</v>
      </c>
      <c r="BE22" s="43">
        <v>0</v>
      </c>
      <c r="BF22" s="43">
        <f>M22</f>
        <v>0</v>
      </c>
      <c r="BH22" s="43">
        <f>G22*AO22</f>
        <v>0</v>
      </c>
      <c r="BI22" s="43">
        <f>G22*AP22</f>
        <v>0</v>
      </c>
      <c r="BJ22" s="43">
        <f>G22*H22</f>
        <v>0</v>
      </c>
      <c r="BK22" s="43"/>
      <c r="BL22" s="43">
        <v>712</v>
      </c>
    </row>
    <row r="23" spans="1:14" ht="15" customHeight="1">
      <c r="A23" s="15"/>
      <c r="D23" s="5" t="s">
        <v>310</v>
      </c>
      <c r="E23" s="5" t="s">
        <v>212</v>
      </c>
      <c r="G23" s="22">
        <v>526.974</v>
      </c>
      <c r="N23" s="20"/>
    </row>
    <row r="24" spans="1:14" ht="15" customHeight="1">
      <c r="A24" s="15"/>
      <c r="D24" s="5" t="s">
        <v>33</v>
      </c>
      <c r="E24" s="5" t="s">
        <v>212</v>
      </c>
      <c r="G24" s="22">
        <v>31.92</v>
      </c>
      <c r="N24" s="20"/>
    </row>
    <row r="25" spans="1:14" ht="15" customHeight="1">
      <c r="A25" s="15"/>
      <c r="D25" s="5" t="s">
        <v>252</v>
      </c>
      <c r="E25" s="5" t="s">
        <v>212</v>
      </c>
      <c r="G25" s="22">
        <v>35.910000000000004</v>
      </c>
      <c r="N25" s="20"/>
    </row>
    <row r="26" spans="1:14" ht="15" customHeight="1">
      <c r="A26" s="15"/>
      <c r="D26" s="5" t="s">
        <v>165</v>
      </c>
      <c r="E26" s="5" t="s">
        <v>212</v>
      </c>
      <c r="G26" s="22">
        <v>4.340000000000001</v>
      </c>
      <c r="N26" s="20"/>
    </row>
    <row r="27" spans="1:64" ht="15" customHeight="1">
      <c r="A27" s="9" t="s">
        <v>48</v>
      </c>
      <c r="B27" s="11" t="s">
        <v>212</v>
      </c>
      <c r="C27" s="11" t="s">
        <v>283</v>
      </c>
      <c r="D27" s="52" t="s">
        <v>152</v>
      </c>
      <c r="E27" s="52"/>
      <c r="F27" s="11" t="s">
        <v>278</v>
      </c>
      <c r="G27" s="43">
        <v>340.6645</v>
      </c>
      <c r="H27" s="43"/>
      <c r="I27" s="43">
        <f>G27*AO27</f>
        <v>0</v>
      </c>
      <c r="J27" s="43">
        <f>G27*AP27</f>
        <v>0</v>
      </c>
      <c r="K27" s="43">
        <f>G27*H27</f>
        <v>0</v>
      </c>
      <c r="L27" s="43">
        <v>0.001</v>
      </c>
      <c r="M27" s="43">
        <f>G27*L27</f>
        <v>0.3406645</v>
      </c>
      <c r="N27" s="24" t="s">
        <v>208</v>
      </c>
      <c r="Z27" s="43">
        <f>IF(AQ27="5",BJ27,0)</f>
        <v>0</v>
      </c>
      <c r="AB27" s="43">
        <f>IF(AQ27="1",BH27,0)</f>
        <v>0</v>
      </c>
      <c r="AC27" s="43">
        <f>IF(AQ27="1",BI27,0)</f>
        <v>0</v>
      </c>
      <c r="AD27" s="43">
        <f>IF(AQ27="7",BH27,0)</f>
        <v>0</v>
      </c>
      <c r="AE27" s="43">
        <f>IF(AQ27="7",BI27,0)</f>
        <v>0</v>
      </c>
      <c r="AF27" s="43">
        <f>IF(AQ27="2",BH27,0)</f>
        <v>0</v>
      </c>
      <c r="AG27" s="43">
        <f>IF(AQ27="2",BI27,0)</f>
        <v>0</v>
      </c>
      <c r="AH27" s="43">
        <f>IF(AQ27="0",BJ27,0)</f>
        <v>0</v>
      </c>
      <c r="AI27" s="39" t="s">
        <v>212</v>
      </c>
      <c r="AJ27" s="43">
        <f>IF(AN27=0,K27,0)</f>
        <v>0</v>
      </c>
      <c r="AK27" s="43">
        <f>IF(AN27=15,K27,0)</f>
        <v>0</v>
      </c>
      <c r="AL27" s="43">
        <f>IF(AN27=21,K27,0)</f>
        <v>0</v>
      </c>
      <c r="AN27" s="43">
        <v>21</v>
      </c>
      <c r="AO27" s="43">
        <f>H27*1</f>
        <v>0</v>
      </c>
      <c r="AP27" s="43">
        <f>H27*(1-1)</f>
        <v>0</v>
      </c>
      <c r="AQ27" s="10" t="s">
        <v>297</v>
      </c>
      <c r="AV27" s="43">
        <f>AW27+AX27</f>
        <v>0</v>
      </c>
      <c r="AW27" s="43">
        <f>G27*AO27</f>
        <v>0</v>
      </c>
      <c r="AX27" s="43">
        <f>G27*AP27</f>
        <v>0</v>
      </c>
      <c r="AY27" s="10" t="s">
        <v>126</v>
      </c>
      <c r="AZ27" s="10" t="s">
        <v>248</v>
      </c>
      <c r="BA27" s="39" t="s">
        <v>230</v>
      </c>
      <c r="BC27" s="43">
        <f>AW27+AX27</f>
        <v>0</v>
      </c>
      <c r="BD27" s="43">
        <f>H27/(100-BE27)*100</f>
        <v>0</v>
      </c>
      <c r="BE27" s="43">
        <v>0</v>
      </c>
      <c r="BF27" s="43">
        <f>M27</f>
        <v>0.3406645</v>
      </c>
      <c r="BH27" s="43">
        <f>G27*AO27</f>
        <v>0</v>
      </c>
      <c r="BI27" s="43">
        <f>G27*AP27</f>
        <v>0</v>
      </c>
      <c r="BJ27" s="43">
        <f>G27*H27</f>
        <v>0</v>
      </c>
      <c r="BK27" s="43"/>
      <c r="BL27" s="43">
        <v>712</v>
      </c>
    </row>
    <row r="28" spans="1:14" ht="15" customHeight="1">
      <c r="A28" s="15"/>
      <c r="D28" s="5" t="s">
        <v>229</v>
      </c>
      <c r="E28" s="5" t="s">
        <v>212</v>
      </c>
      <c r="G28" s="22">
        <v>340.66450000000003</v>
      </c>
      <c r="N28" s="20"/>
    </row>
    <row r="29" spans="1:64" ht="15" customHeight="1">
      <c r="A29" s="9" t="s">
        <v>297</v>
      </c>
      <c r="B29" s="11" t="s">
        <v>212</v>
      </c>
      <c r="C29" s="11" t="s">
        <v>68</v>
      </c>
      <c r="D29" s="52" t="s">
        <v>264</v>
      </c>
      <c r="E29" s="52"/>
      <c r="F29" s="11" t="s">
        <v>291</v>
      </c>
      <c r="G29" s="43">
        <v>36.26</v>
      </c>
      <c r="H29" s="43"/>
      <c r="I29" s="43">
        <f>G29*AO29</f>
        <v>0</v>
      </c>
      <c r="J29" s="43">
        <f>G29*AP29</f>
        <v>0</v>
      </c>
      <c r="K29" s="43">
        <f>G29*H29</f>
        <v>0</v>
      </c>
      <c r="L29" s="43">
        <v>0</v>
      </c>
      <c r="M29" s="43">
        <f>G29*L29</f>
        <v>0</v>
      </c>
      <c r="N29" s="24" t="s">
        <v>208</v>
      </c>
      <c r="Z29" s="43">
        <f>IF(AQ29="5",BJ29,0)</f>
        <v>0</v>
      </c>
      <c r="AB29" s="43">
        <f>IF(AQ29="1",BH29,0)</f>
        <v>0</v>
      </c>
      <c r="AC29" s="43">
        <f>IF(AQ29="1",BI29,0)</f>
        <v>0</v>
      </c>
      <c r="AD29" s="43">
        <f>IF(AQ29="7",BH29,0)</f>
        <v>0</v>
      </c>
      <c r="AE29" s="43">
        <f>IF(AQ29="7",BI29,0)</f>
        <v>0</v>
      </c>
      <c r="AF29" s="43">
        <f>IF(AQ29="2",BH29,0)</f>
        <v>0</v>
      </c>
      <c r="AG29" s="43">
        <f>IF(AQ29="2",BI29,0)</f>
        <v>0</v>
      </c>
      <c r="AH29" s="43">
        <f>IF(AQ29="0",BJ29,0)</f>
        <v>0</v>
      </c>
      <c r="AI29" s="39" t="s">
        <v>212</v>
      </c>
      <c r="AJ29" s="43">
        <f>IF(AN29=0,K29,0)</f>
        <v>0</v>
      </c>
      <c r="AK29" s="43">
        <f>IF(AN29=15,K29,0)</f>
        <v>0</v>
      </c>
      <c r="AL29" s="43">
        <f>IF(AN29=21,K29,0)</f>
        <v>0</v>
      </c>
      <c r="AN29" s="43">
        <v>21</v>
      </c>
      <c r="AO29" s="43">
        <f>H29*0</f>
        <v>0</v>
      </c>
      <c r="AP29" s="43">
        <f>H29*(1-0)</f>
        <v>0</v>
      </c>
      <c r="AQ29" s="10" t="s">
        <v>297</v>
      </c>
      <c r="AV29" s="43">
        <f>AW29+AX29</f>
        <v>0</v>
      </c>
      <c r="AW29" s="43">
        <f>G29*AO29</f>
        <v>0</v>
      </c>
      <c r="AX29" s="43">
        <f>G29*AP29</f>
        <v>0</v>
      </c>
      <c r="AY29" s="10" t="s">
        <v>126</v>
      </c>
      <c r="AZ29" s="10" t="s">
        <v>248</v>
      </c>
      <c r="BA29" s="39" t="s">
        <v>230</v>
      </c>
      <c r="BC29" s="43">
        <f>AW29+AX29</f>
        <v>0</v>
      </c>
      <c r="BD29" s="43">
        <f>H29/(100-BE29)*100</f>
        <v>0</v>
      </c>
      <c r="BE29" s="43">
        <v>0</v>
      </c>
      <c r="BF29" s="43">
        <f>M29</f>
        <v>0</v>
      </c>
      <c r="BH29" s="43">
        <f>G29*AO29</f>
        <v>0</v>
      </c>
      <c r="BI29" s="43">
        <f>G29*AP29</f>
        <v>0</v>
      </c>
      <c r="BJ29" s="43">
        <f>G29*H29</f>
        <v>0</v>
      </c>
      <c r="BK29" s="43"/>
      <c r="BL29" s="43">
        <v>712</v>
      </c>
    </row>
    <row r="30" spans="1:14" ht="15" customHeight="1">
      <c r="A30" s="15"/>
      <c r="D30" s="5" t="s">
        <v>33</v>
      </c>
      <c r="E30" s="5" t="s">
        <v>212</v>
      </c>
      <c r="G30" s="22">
        <v>31.92</v>
      </c>
      <c r="N30" s="20"/>
    </row>
    <row r="31" spans="1:14" ht="15" customHeight="1">
      <c r="A31" s="15"/>
      <c r="D31" s="5" t="s">
        <v>165</v>
      </c>
      <c r="E31" s="5" t="s">
        <v>212</v>
      </c>
      <c r="G31" s="22">
        <v>4.340000000000001</v>
      </c>
      <c r="N31" s="20"/>
    </row>
    <row r="32" spans="1:64" ht="15" customHeight="1">
      <c r="A32" s="9" t="s">
        <v>238</v>
      </c>
      <c r="B32" s="11" t="s">
        <v>212</v>
      </c>
      <c r="C32" s="11" t="s">
        <v>65</v>
      </c>
      <c r="D32" s="52" t="s">
        <v>79</v>
      </c>
      <c r="E32" s="52"/>
      <c r="F32" s="11" t="s">
        <v>278</v>
      </c>
      <c r="G32" s="43">
        <v>20.85065</v>
      </c>
      <c r="H32" s="43"/>
      <c r="I32" s="43">
        <f>G32*AO32</f>
        <v>0</v>
      </c>
      <c r="J32" s="43">
        <f>G32*AP32</f>
        <v>0</v>
      </c>
      <c r="K32" s="43">
        <f>G32*H32</f>
        <v>0</v>
      </c>
      <c r="L32" s="43">
        <v>0.001</v>
      </c>
      <c r="M32" s="43">
        <f>G32*L32</f>
        <v>0.020850650000000002</v>
      </c>
      <c r="N32" s="24" t="s">
        <v>208</v>
      </c>
      <c r="Z32" s="43">
        <f>IF(AQ32="5",BJ32,0)</f>
        <v>0</v>
      </c>
      <c r="AB32" s="43">
        <f>IF(AQ32="1",BH32,0)</f>
        <v>0</v>
      </c>
      <c r="AC32" s="43">
        <f>IF(AQ32="1",BI32,0)</f>
        <v>0</v>
      </c>
      <c r="AD32" s="43">
        <f>IF(AQ32="7",BH32,0)</f>
        <v>0</v>
      </c>
      <c r="AE32" s="43">
        <f>IF(AQ32="7",BI32,0)</f>
        <v>0</v>
      </c>
      <c r="AF32" s="43">
        <f>IF(AQ32="2",BH32,0)</f>
        <v>0</v>
      </c>
      <c r="AG32" s="43">
        <f>IF(AQ32="2",BI32,0)</f>
        <v>0</v>
      </c>
      <c r="AH32" s="43">
        <f>IF(AQ32="0",BJ32,0)</f>
        <v>0</v>
      </c>
      <c r="AI32" s="39" t="s">
        <v>212</v>
      </c>
      <c r="AJ32" s="43">
        <f>IF(AN32=0,K32,0)</f>
        <v>0</v>
      </c>
      <c r="AK32" s="43">
        <f>IF(AN32=15,K32,0)</f>
        <v>0</v>
      </c>
      <c r="AL32" s="43">
        <f>IF(AN32=21,K32,0)</f>
        <v>0</v>
      </c>
      <c r="AN32" s="43">
        <v>21</v>
      </c>
      <c r="AO32" s="43">
        <f>H32*1</f>
        <v>0</v>
      </c>
      <c r="AP32" s="43">
        <f>H32*(1-1)</f>
        <v>0</v>
      </c>
      <c r="AQ32" s="10" t="s">
        <v>297</v>
      </c>
      <c r="AV32" s="43">
        <f>AW32+AX32</f>
        <v>0</v>
      </c>
      <c r="AW32" s="43">
        <f>G32*AO32</f>
        <v>0</v>
      </c>
      <c r="AX32" s="43">
        <f>G32*AP32</f>
        <v>0</v>
      </c>
      <c r="AY32" s="10" t="s">
        <v>126</v>
      </c>
      <c r="AZ32" s="10" t="s">
        <v>248</v>
      </c>
      <c r="BA32" s="39" t="s">
        <v>230</v>
      </c>
      <c r="BC32" s="43">
        <f>AW32+AX32</f>
        <v>0</v>
      </c>
      <c r="BD32" s="43">
        <f>H32/(100-BE32)*100</f>
        <v>0</v>
      </c>
      <c r="BE32" s="43">
        <v>0</v>
      </c>
      <c r="BF32" s="43">
        <f>M32</f>
        <v>0.020850650000000002</v>
      </c>
      <c r="BH32" s="43">
        <f>G32*AO32</f>
        <v>0</v>
      </c>
      <c r="BI32" s="43">
        <f>G32*AP32</f>
        <v>0</v>
      </c>
      <c r="BJ32" s="43">
        <f>G32*H32</f>
        <v>0</v>
      </c>
      <c r="BK32" s="43"/>
      <c r="BL32" s="43">
        <v>712</v>
      </c>
    </row>
    <row r="33" spans="1:14" ht="15" customHeight="1">
      <c r="A33" s="15"/>
      <c r="D33" s="5" t="s">
        <v>39</v>
      </c>
      <c r="E33" s="5" t="s">
        <v>212</v>
      </c>
      <c r="G33" s="22">
        <v>20.85065</v>
      </c>
      <c r="N33" s="20"/>
    </row>
    <row r="34" spans="1:64" ht="15" customHeight="1">
      <c r="A34" s="9" t="s">
        <v>111</v>
      </c>
      <c r="B34" s="11" t="s">
        <v>212</v>
      </c>
      <c r="C34" s="11" t="s">
        <v>134</v>
      </c>
      <c r="D34" s="52" t="s">
        <v>217</v>
      </c>
      <c r="E34" s="52"/>
      <c r="F34" s="11" t="s">
        <v>291</v>
      </c>
      <c r="G34" s="43">
        <v>36.26</v>
      </c>
      <c r="H34" s="43"/>
      <c r="I34" s="43">
        <f>G34*AO34</f>
        <v>0</v>
      </c>
      <c r="J34" s="43">
        <f>G34*AP34</f>
        <v>0</v>
      </c>
      <c r="K34" s="43">
        <f>G34*H34</f>
        <v>0</v>
      </c>
      <c r="L34" s="43">
        <v>0.00035</v>
      </c>
      <c r="M34" s="43">
        <f>G34*L34</f>
        <v>0.012691</v>
      </c>
      <c r="N34" s="24" t="s">
        <v>208</v>
      </c>
      <c r="Z34" s="43">
        <f>IF(AQ34="5",BJ34,0)</f>
        <v>0</v>
      </c>
      <c r="AB34" s="43">
        <f>IF(AQ34="1",BH34,0)</f>
        <v>0</v>
      </c>
      <c r="AC34" s="43">
        <f>IF(AQ34="1",BI34,0)</f>
        <v>0</v>
      </c>
      <c r="AD34" s="43">
        <f>IF(AQ34="7",BH34,0)</f>
        <v>0</v>
      </c>
      <c r="AE34" s="43">
        <f>IF(AQ34="7",BI34,0)</f>
        <v>0</v>
      </c>
      <c r="AF34" s="43">
        <f>IF(AQ34="2",BH34,0)</f>
        <v>0</v>
      </c>
      <c r="AG34" s="43">
        <f>IF(AQ34="2",BI34,0)</f>
        <v>0</v>
      </c>
      <c r="AH34" s="43">
        <f>IF(AQ34="0",BJ34,0)</f>
        <v>0</v>
      </c>
      <c r="AI34" s="39" t="s">
        <v>212</v>
      </c>
      <c r="AJ34" s="43">
        <f>IF(AN34=0,K34,0)</f>
        <v>0</v>
      </c>
      <c r="AK34" s="43">
        <f>IF(AN34=15,K34,0)</f>
        <v>0</v>
      </c>
      <c r="AL34" s="43">
        <f>IF(AN34=21,K34,0)</f>
        <v>0</v>
      </c>
      <c r="AN34" s="43">
        <v>21</v>
      </c>
      <c r="AO34" s="43">
        <f>H34*0.120241935483871</f>
        <v>0</v>
      </c>
      <c r="AP34" s="43">
        <f>H34*(1-0.120241935483871)</f>
        <v>0</v>
      </c>
      <c r="AQ34" s="10" t="s">
        <v>297</v>
      </c>
      <c r="AV34" s="43">
        <f>AW34+AX34</f>
        <v>0</v>
      </c>
      <c r="AW34" s="43">
        <f>G34*AO34</f>
        <v>0</v>
      </c>
      <c r="AX34" s="43">
        <f>G34*AP34</f>
        <v>0</v>
      </c>
      <c r="AY34" s="10" t="s">
        <v>126</v>
      </c>
      <c r="AZ34" s="10" t="s">
        <v>248</v>
      </c>
      <c r="BA34" s="39" t="s">
        <v>230</v>
      </c>
      <c r="BC34" s="43">
        <f>AW34+AX34</f>
        <v>0</v>
      </c>
      <c r="BD34" s="43">
        <f>H34/(100-BE34)*100</f>
        <v>0</v>
      </c>
      <c r="BE34" s="43">
        <v>0</v>
      </c>
      <c r="BF34" s="43">
        <f>M34</f>
        <v>0.012691</v>
      </c>
      <c r="BH34" s="43">
        <f>G34*AO34</f>
        <v>0</v>
      </c>
      <c r="BI34" s="43">
        <f>G34*AP34</f>
        <v>0</v>
      </c>
      <c r="BJ34" s="43">
        <f>G34*H34</f>
        <v>0</v>
      </c>
      <c r="BK34" s="43"/>
      <c r="BL34" s="43">
        <v>712</v>
      </c>
    </row>
    <row r="35" spans="1:14" ht="15" customHeight="1">
      <c r="A35" s="15"/>
      <c r="D35" s="5" t="s">
        <v>33</v>
      </c>
      <c r="E35" s="5" t="s">
        <v>212</v>
      </c>
      <c r="G35" s="22">
        <v>31.92</v>
      </c>
      <c r="N35" s="20"/>
    </row>
    <row r="36" spans="1:14" ht="15" customHeight="1">
      <c r="A36" s="15"/>
      <c r="D36" s="5" t="s">
        <v>165</v>
      </c>
      <c r="E36" s="5" t="s">
        <v>212</v>
      </c>
      <c r="G36" s="22">
        <v>4.340000000000001</v>
      </c>
      <c r="N36" s="20"/>
    </row>
    <row r="37" spans="1:64" ht="15" customHeight="1">
      <c r="A37" s="9" t="s">
        <v>170</v>
      </c>
      <c r="B37" s="11" t="s">
        <v>212</v>
      </c>
      <c r="C37" s="11" t="s">
        <v>23</v>
      </c>
      <c r="D37" s="52" t="s">
        <v>55</v>
      </c>
      <c r="E37" s="52"/>
      <c r="F37" s="11" t="s">
        <v>291</v>
      </c>
      <c r="G37" s="43">
        <v>41.699</v>
      </c>
      <c r="H37" s="43"/>
      <c r="I37" s="43">
        <f>G37*AO37</f>
        <v>0</v>
      </c>
      <c r="J37" s="43">
        <f>G37*AP37</f>
        <v>0</v>
      </c>
      <c r="K37" s="43">
        <f>G37*H37</f>
        <v>0</v>
      </c>
      <c r="L37" s="43">
        <v>0.0045</v>
      </c>
      <c r="M37" s="43">
        <f>G37*L37</f>
        <v>0.18764549999999997</v>
      </c>
      <c r="N37" s="24" t="s">
        <v>208</v>
      </c>
      <c r="Z37" s="43">
        <f>IF(AQ37="5",BJ37,0)</f>
        <v>0</v>
      </c>
      <c r="AB37" s="43">
        <f>IF(AQ37="1",BH37,0)</f>
        <v>0</v>
      </c>
      <c r="AC37" s="43">
        <f>IF(AQ37="1",BI37,0)</f>
        <v>0</v>
      </c>
      <c r="AD37" s="43">
        <f>IF(AQ37="7",BH37,0)</f>
        <v>0</v>
      </c>
      <c r="AE37" s="43">
        <f>IF(AQ37="7",BI37,0)</f>
        <v>0</v>
      </c>
      <c r="AF37" s="43">
        <f>IF(AQ37="2",BH37,0)</f>
        <v>0</v>
      </c>
      <c r="AG37" s="43">
        <f>IF(AQ37="2",BI37,0)</f>
        <v>0</v>
      </c>
      <c r="AH37" s="43">
        <f>IF(AQ37="0",BJ37,0)</f>
        <v>0</v>
      </c>
      <c r="AI37" s="39" t="s">
        <v>212</v>
      </c>
      <c r="AJ37" s="43">
        <f>IF(AN37=0,K37,0)</f>
        <v>0</v>
      </c>
      <c r="AK37" s="43">
        <f>IF(AN37=15,K37,0)</f>
        <v>0</v>
      </c>
      <c r="AL37" s="43">
        <f>IF(AN37=21,K37,0)</f>
        <v>0</v>
      </c>
      <c r="AN37" s="43">
        <v>21</v>
      </c>
      <c r="AO37" s="43">
        <f>H37*1</f>
        <v>0</v>
      </c>
      <c r="AP37" s="43">
        <f>H37*(1-1)</f>
        <v>0</v>
      </c>
      <c r="AQ37" s="10" t="s">
        <v>297</v>
      </c>
      <c r="AV37" s="43">
        <f>AW37+AX37</f>
        <v>0</v>
      </c>
      <c r="AW37" s="43">
        <f>G37*AO37</f>
        <v>0</v>
      </c>
      <c r="AX37" s="43">
        <f>G37*AP37</f>
        <v>0</v>
      </c>
      <c r="AY37" s="10" t="s">
        <v>126</v>
      </c>
      <c r="AZ37" s="10" t="s">
        <v>248</v>
      </c>
      <c r="BA37" s="39" t="s">
        <v>230</v>
      </c>
      <c r="BC37" s="43">
        <f>AW37+AX37</f>
        <v>0</v>
      </c>
      <c r="BD37" s="43">
        <f>H37/(100-BE37)*100</f>
        <v>0</v>
      </c>
      <c r="BE37" s="43">
        <v>0</v>
      </c>
      <c r="BF37" s="43">
        <f>M37</f>
        <v>0.18764549999999997</v>
      </c>
      <c r="BH37" s="43">
        <f>G37*AO37</f>
        <v>0</v>
      </c>
      <c r="BI37" s="43">
        <f>G37*AP37</f>
        <v>0</v>
      </c>
      <c r="BJ37" s="43">
        <f>G37*H37</f>
        <v>0</v>
      </c>
      <c r="BK37" s="43"/>
      <c r="BL37" s="43">
        <v>712</v>
      </c>
    </row>
    <row r="38" spans="1:14" ht="15" customHeight="1">
      <c r="A38" s="15"/>
      <c r="D38" s="5" t="s">
        <v>99</v>
      </c>
      <c r="E38" s="5" t="s">
        <v>212</v>
      </c>
      <c r="G38" s="22">
        <v>41.699000000000005</v>
      </c>
      <c r="N38" s="20"/>
    </row>
    <row r="39" spans="1:64" ht="15" customHeight="1">
      <c r="A39" s="9" t="s">
        <v>254</v>
      </c>
      <c r="B39" s="11" t="s">
        <v>212</v>
      </c>
      <c r="C39" s="11" t="s">
        <v>185</v>
      </c>
      <c r="D39" s="52" t="s">
        <v>307</v>
      </c>
      <c r="E39" s="52"/>
      <c r="F39" s="11" t="s">
        <v>291</v>
      </c>
      <c r="G39" s="43">
        <v>36.26</v>
      </c>
      <c r="H39" s="43"/>
      <c r="I39" s="43">
        <f>G39*AO39</f>
        <v>0</v>
      </c>
      <c r="J39" s="43">
        <f>G39*AP39</f>
        <v>0</v>
      </c>
      <c r="K39" s="43">
        <f>G39*H39</f>
        <v>0</v>
      </c>
      <c r="L39" s="43">
        <v>0</v>
      </c>
      <c r="M39" s="43">
        <f>G39*L39</f>
        <v>0</v>
      </c>
      <c r="N39" s="24" t="s">
        <v>208</v>
      </c>
      <c r="Z39" s="43">
        <f>IF(AQ39="5",BJ39,0)</f>
        <v>0</v>
      </c>
      <c r="AB39" s="43">
        <f>IF(AQ39="1",BH39,0)</f>
        <v>0</v>
      </c>
      <c r="AC39" s="43">
        <f>IF(AQ39="1",BI39,0)</f>
        <v>0</v>
      </c>
      <c r="AD39" s="43">
        <f>IF(AQ39="7",BH39,0)</f>
        <v>0</v>
      </c>
      <c r="AE39" s="43">
        <f>IF(AQ39="7",BI39,0)</f>
        <v>0</v>
      </c>
      <c r="AF39" s="43">
        <f>IF(AQ39="2",BH39,0)</f>
        <v>0</v>
      </c>
      <c r="AG39" s="43">
        <f>IF(AQ39="2",BI39,0)</f>
        <v>0</v>
      </c>
      <c r="AH39" s="43">
        <f>IF(AQ39="0",BJ39,0)</f>
        <v>0</v>
      </c>
      <c r="AI39" s="39" t="s">
        <v>212</v>
      </c>
      <c r="AJ39" s="43">
        <f>IF(AN39=0,K39,0)</f>
        <v>0</v>
      </c>
      <c r="AK39" s="43">
        <f>IF(AN39=15,K39,0)</f>
        <v>0</v>
      </c>
      <c r="AL39" s="43">
        <f>IF(AN39=21,K39,0)</f>
        <v>0</v>
      </c>
      <c r="AN39" s="43">
        <v>21</v>
      </c>
      <c r="AO39" s="43">
        <f>H39*0</f>
        <v>0</v>
      </c>
      <c r="AP39" s="43">
        <f>H39*(1-0)</f>
        <v>0</v>
      </c>
      <c r="AQ39" s="10" t="s">
        <v>297</v>
      </c>
      <c r="AV39" s="43">
        <f>AW39+AX39</f>
        <v>0</v>
      </c>
      <c r="AW39" s="43">
        <f>G39*AO39</f>
        <v>0</v>
      </c>
      <c r="AX39" s="43">
        <f>G39*AP39</f>
        <v>0</v>
      </c>
      <c r="AY39" s="10" t="s">
        <v>126</v>
      </c>
      <c r="AZ39" s="10" t="s">
        <v>248</v>
      </c>
      <c r="BA39" s="39" t="s">
        <v>230</v>
      </c>
      <c r="BC39" s="43">
        <f>AW39+AX39</f>
        <v>0</v>
      </c>
      <c r="BD39" s="43">
        <f>H39/(100-BE39)*100</f>
        <v>0</v>
      </c>
      <c r="BE39" s="43">
        <v>0</v>
      </c>
      <c r="BF39" s="43">
        <f>M39</f>
        <v>0</v>
      </c>
      <c r="BH39" s="43">
        <f>G39*AO39</f>
        <v>0</v>
      </c>
      <c r="BI39" s="43">
        <f>G39*AP39</f>
        <v>0</v>
      </c>
      <c r="BJ39" s="43">
        <f>G39*H39</f>
        <v>0</v>
      </c>
      <c r="BK39" s="43"/>
      <c r="BL39" s="43">
        <v>712</v>
      </c>
    </row>
    <row r="40" spans="1:14" ht="15" customHeight="1">
      <c r="A40" s="15"/>
      <c r="D40" s="5" t="s">
        <v>33</v>
      </c>
      <c r="E40" s="5" t="s">
        <v>212</v>
      </c>
      <c r="G40" s="22">
        <v>31.92</v>
      </c>
      <c r="N40" s="20"/>
    </row>
    <row r="41" spans="1:14" ht="15" customHeight="1">
      <c r="A41" s="15"/>
      <c r="D41" s="5" t="s">
        <v>165</v>
      </c>
      <c r="E41" s="5" t="s">
        <v>212</v>
      </c>
      <c r="G41" s="22">
        <v>4.340000000000001</v>
      </c>
      <c r="N41" s="20"/>
    </row>
    <row r="42" spans="1:64" ht="15" customHeight="1">
      <c r="A42" s="9" t="s">
        <v>221</v>
      </c>
      <c r="B42" s="11" t="s">
        <v>212</v>
      </c>
      <c r="C42" s="11" t="s">
        <v>69</v>
      </c>
      <c r="D42" s="52" t="s">
        <v>44</v>
      </c>
      <c r="E42" s="52"/>
      <c r="F42" s="11" t="s">
        <v>291</v>
      </c>
      <c r="G42" s="43">
        <v>41.699</v>
      </c>
      <c r="H42" s="43"/>
      <c r="I42" s="43">
        <f>G42*AO42</f>
        <v>0</v>
      </c>
      <c r="J42" s="43">
        <f>G42*AP42</f>
        <v>0</v>
      </c>
      <c r="K42" s="43">
        <f>G42*H42</f>
        <v>0</v>
      </c>
      <c r="L42" s="43">
        <v>0.0037</v>
      </c>
      <c r="M42" s="43">
        <f>G42*L42</f>
        <v>0.1542863</v>
      </c>
      <c r="N42" s="24" t="s">
        <v>208</v>
      </c>
      <c r="Z42" s="43">
        <f>IF(AQ42="5",BJ42,0)</f>
        <v>0</v>
      </c>
      <c r="AB42" s="43">
        <f>IF(AQ42="1",BH42,0)</f>
        <v>0</v>
      </c>
      <c r="AC42" s="43">
        <f>IF(AQ42="1",BI42,0)</f>
        <v>0</v>
      </c>
      <c r="AD42" s="43">
        <f>IF(AQ42="7",BH42,0)</f>
        <v>0</v>
      </c>
      <c r="AE42" s="43">
        <f>IF(AQ42="7",BI42,0)</f>
        <v>0</v>
      </c>
      <c r="AF42" s="43">
        <f>IF(AQ42="2",BH42,0)</f>
        <v>0</v>
      </c>
      <c r="AG42" s="43">
        <f>IF(AQ42="2",BI42,0)</f>
        <v>0</v>
      </c>
      <c r="AH42" s="43">
        <f>IF(AQ42="0",BJ42,0)</f>
        <v>0</v>
      </c>
      <c r="AI42" s="39" t="s">
        <v>212</v>
      </c>
      <c r="AJ42" s="43">
        <f>IF(AN42=0,K42,0)</f>
        <v>0</v>
      </c>
      <c r="AK42" s="43">
        <f>IF(AN42=15,K42,0)</f>
        <v>0</v>
      </c>
      <c r="AL42" s="43">
        <f>IF(AN42=21,K42,0)</f>
        <v>0</v>
      </c>
      <c r="AN42" s="43">
        <v>21</v>
      </c>
      <c r="AO42" s="43">
        <f>H42*1</f>
        <v>0</v>
      </c>
      <c r="AP42" s="43">
        <f>H42*(1-1)</f>
        <v>0</v>
      </c>
      <c r="AQ42" s="10" t="s">
        <v>297</v>
      </c>
      <c r="AV42" s="43">
        <f>AW42+AX42</f>
        <v>0</v>
      </c>
      <c r="AW42" s="43">
        <f>G42*AO42</f>
        <v>0</v>
      </c>
      <c r="AX42" s="43">
        <f>G42*AP42</f>
        <v>0</v>
      </c>
      <c r="AY42" s="10" t="s">
        <v>126</v>
      </c>
      <c r="AZ42" s="10" t="s">
        <v>248</v>
      </c>
      <c r="BA42" s="39" t="s">
        <v>230</v>
      </c>
      <c r="BC42" s="43">
        <f>AW42+AX42</f>
        <v>0</v>
      </c>
      <c r="BD42" s="43">
        <f>H42/(100-BE42)*100</f>
        <v>0</v>
      </c>
      <c r="BE42" s="43">
        <v>0</v>
      </c>
      <c r="BF42" s="43">
        <f>M42</f>
        <v>0.1542863</v>
      </c>
      <c r="BH42" s="43">
        <f>G42*AO42</f>
        <v>0</v>
      </c>
      <c r="BI42" s="43">
        <f>G42*AP42</f>
        <v>0</v>
      </c>
      <c r="BJ42" s="43">
        <f>G42*H42</f>
        <v>0</v>
      </c>
      <c r="BK42" s="43"/>
      <c r="BL42" s="43">
        <v>712</v>
      </c>
    </row>
    <row r="43" spans="1:14" ht="15" customHeight="1">
      <c r="A43" s="15"/>
      <c r="D43" s="5" t="s">
        <v>99</v>
      </c>
      <c r="E43" s="5" t="s">
        <v>212</v>
      </c>
      <c r="G43" s="22">
        <v>41.699000000000005</v>
      </c>
      <c r="N43" s="20"/>
    </row>
    <row r="44" spans="1:64" ht="15" customHeight="1">
      <c r="A44" s="9" t="s">
        <v>85</v>
      </c>
      <c r="B44" s="11" t="s">
        <v>212</v>
      </c>
      <c r="C44" s="11" t="s">
        <v>134</v>
      </c>
      <c r="D44" s="52" t="s">
        <v>217</v>
      </c>
      <c r="E44" s="52"/>
      <c r="F44" s="11" t="s">
        <v>291</v>
      </c>
      <c r="G44" s="43">
        <v>36.26</v>
      </c>
      <c r="H44" s="43"/>
      <c r="I44" s="43">
        <f>G44*AO44</f>
        <v>0</v>
      </c>
      <c r="J44" s="43">
        <f>G44*AP44</f>
        <v>0</v>
      </c>
      <c r="K44" s="43">
        <f>G44*H44</f>
        <v>0</v>
      </c>
      <c r="L44" s="43">
        <v>0.00035</v>
      </c>
      <c r="M44" s="43">
        <f>G44*L44</f>
        <v>0.012691</v>
      </c>
      <c r="N44" s="24" t="s">
        <v>208</v>
      </c>
      <c r="Z44" s="43">
        <f>IF(AQ44="5",BJ44,0)</f>
        <v>0</v>
      </c>
      <c r="AB44" s="43">
        <f>IF(AQ44="1",BH44,0)</f>
        <v>0</v>
      </c>
      <c r="AC44" s="43">
        <f>IF(AQ44="1",BI44,0)</f>
        <v>0</v>
      </c>
      <c r="AD44" s="43">
        <f>IF(AQ44="7",BH44,0)</f>
        <v>0</v>
      </c>
      <c r="AE44" s="43">
        <f>IF(AQ44="7",BI44,0)</f>
        <v>0</v>
      </c>
      <c r="AF44" s="43">
        <f>IF(AQ44="2",BH44,0)</f>
        <v>0</v>
      </c>
      <c r="AG44" s="43">
        <f>IF(AQ44="2",BI44,0)</f>
        <v>0</v>
      </c>
      <c r="AH44" s="43">
        <f>IF(AQ44="0",BJ44,0)</f>
        <v>0</v>
      </c>
      <c r="AI44" s="39" t="s">
        <v>212</v>
      </c>
      <c r="AJ44" s="43">
        <f>IF(AN44=0,K44,0)</f>
        <v>0</v>
      </c>
      <c r="AK44" s="43">
        <f>IF(AN44=15,K44,0)</f>
        <v>0</v>
      </c>
      <c r="AL44" s="43">
        <f>IF(AN44=21,K44,0)</f>
        <v>0</v>
      </c>
      <c r="AN44" s="43">
        <v>21</v>
      </c>
      <c r="AO44" s="43">
        <f>H44*0.120241935483871</f>
        <v>0</v>
      </c>
      <c r="AP44" s="43">
        <f>H44*(1-0.120241935483871)</f>
        <v>0</v>
      </c>
      <c r="AQ44" s="10" t="s">
        <v>297</v>
      </c>
      <c r="AV44" s="43">
        <f>AW44+AX44</f>
        <v>0</v>
      </c>
      <c r="AW44" s="43">
        <f>G44*AO44</f>
        <v>0</v>
      </c>
      <c r="AX44" s="43">
        <f>G44*AP44</f>
        <v>0</v>
      </c>
      <c r="AY44" s="10" t="s">
        <v>126</v>
      </c>
      <c r="AZ44" s="10" t="s">
        <v>248</v>
      </c>
      <c r="BA44" s="39" t="s">
        <v>230</v>
      </c>
      <c r="BC44" s="43">
        <f>AW44+AX44</f>
        <v>0</v>
      </c>
      <c r="BD44" s="43">
        <f>H44/(100-BE44)*100</f>
        <v>0</v>
      </c>
      <c r="BE44" s="43">
        <v>0</v>
      </c>
      <c r="BF44" s="43">
        <f>M44</f>
        <v>0.012691</v>
      </c>
      <c r="BH44" s="43">
        <f>G44*AO44</f>
        <v>0</v>
      </c>
      <c r="BI44" s="43">
        <f>G44*AP44</f>
        <v>0</v>
      </c>
      <c r="BJ44" s="43">
        <f>G44*H44</f>
        <v>0</v>
      </c>
      <c r="BK44" s="43"/>
      <c r="BL44" s="43">
        <v>712</v>
      </c>
    </row>
    <row r="45" spans="1:14" ht="15" customHeight="1">
      <c r="A45" s="15"/>
      <c r="D45" s="5" t="s">
        <v>33</v>
      </c>
      <c r="E45" s="5" t="s">
        <v>212</v>
      </c>
      <c r="G45" s="22">
        <v>31.92</v>
      </c>
      <c r="N45" s="20"/>
    </row>
    <row r="46" spans="1:14" ht="15" customHeight="1">
      <c r="A46" s="15"/>
      <c r="D46" s="5" t="s">
        <v>165</v>
      </c>
      <c r="E46" s="5" t="s">
        <v>212</v>
      </c>
      <c r="G46" s="22">
        <v>4.340000000000001</v>
      </c>
      <c r="N46" s="20"/>
    </row>
    <row r="47" spans="1:64" ht="15" customHeight="1">
      <c r="A47" s="9" t="s">
        <v>173</v>
      </c>
      <c r="B47" s="11" t="s">
        <v>212</v>
      </c>
      <c r="C47" s="11" t="s">
        <v>169</v>
      </c>
      <c r="D47" s="52" t="s">
        <v>198</v>
      </c>
      <c r="E47" s="52"/>
      <c r="F47" s="11" t="s">
        <v>291</v>
      </c>
      <c r="G47" s="43">
        <v>41.699</v>
      </c>
      <c r="H47" s="43"/>
      <c r="I47" s="43">
        <f>G47*AO47</f>
        <v>0</v>
      </c>
      <c r="J47" s="43">
        <f>G47*AP47</f>
        <v>0</v>
      </c>
      <c r="K47" s="43">
        <f>G47*H47</f>
        <v>0</v>
      </c>
      <c r="L47" s="43">
        <v>0.0046</v>
      </c>
      <c r="M47" s="43">
        <f>G47*L47</f>
        <v>0.1918154</v>
      </c>
      <c r="N47" s="24" t="s">
        <v>208</v>
      </c>
      <c r="Z47" s="43">
        <f>IF(AQ47="5",BJ47,0)</f>
        <v>0</v>
      </c>
      <c r="AB47" s="43">
        <f>IF(AQ47="1",BH47,0)</f>
        <v>0</v>
      </c>
      <c r="AC47" s="43">
        <f>IF(AQ47="1",BI47,0)</f>
        <v>0</v>
      </c>
      <c r="AD47" s="43">
        <f>IF(AQ47="7",BH47,0)</f>
        <v>0</v>
      </c>
      <c r="AE47" s="43">
        <f>IF(AQ47="7",BI47,0)</f>
        <v>0</v>
      </c>
      <c r="AF47" s="43">
        <f>IF(AQ47="2",BH47,0)</f>
        <v>0</v>
      </c>
      <c r="AG47" s="43">
        <f>IF(AQ47="2",BI47,0)</f>
        <v>0</v>
      </c>
      <c r="AH47" s="43">
        <f>IF(AQ47="0",BJ47,0)</f>
        <v>0</v>
      </c>
      <c r="AI47" s="39" t="s">
        <v>212</v>
      </c>
      <c r="AJ47" s="43">
        <f>IF(AN47=0,K47,0)</f>
        <v>0</v>
      </c>
      <c r="AK47" s="43">
        <f>IF(AN47=15,K47,0)</f>
        <v>0</v>
      </c>
      <c r="AL47" s="43">
        <f>IF(AN47=21,K47,0)</f>
        <v>0</v>
      </c>
      <c r="AN47" s="43">
        <v>21</v>
      </c>
      <c r="AO47" s="43">
        <f>H47*1</f>
        <v>0</v>
      </c>
      <c r="AP47" s="43">
        <f>H47*(1-1)</f>
        <v>0</v>
      </c>
      <c r="AQ47" s="10" t="s">
        <v>297</v>
      </c>
      <c r="AV47" s="43">
        <f>AW47+AX47</f>
        <v>0</v>
      </c>
      <c r="AW47" s="43">
        <f>G47*AO47</f>
        <v>0</v>
      </c>
      <c r="AX47" s="43">
        <f>G47*AP47</f>
        <v>0</v>
      </c>
      <c r="AY47" s="10" t="s">
        <v>126</v>
      </c>
      <c r="AZ47" s="10" t="s">
        <v>248</v>
      </c>
      <c r="BA47" s="39" t="s">
        <v>230</v>
      </c>
      <c r="BC47" s="43">
        <f>AW47+AX47</f>
        <v>0</v>
      </c>
      <c r="BD47" s="43">
        <f>H47/(100-BE47)*100</f>
        <v>0</v>
      </c>
      <c r="BE47" s="43">
        <v>0</v>
      </c>
      <c r="BF47" s="43">
        <f>M47</f>
        <v>0.1918154</v>
      </c>
      <c r="BH47" s="43">
        <f>G47*AO47</f>
        <v>0</v>
      </c>
      <c r="BI47" s="43">
        <f>G47*AP47</f>
        <v>0</v>
      </c>
      <c r="BJ47" s="43">
        <f>G47*H47</f>
        <v>0</v>
      </c>
      <c r="BK47" s="43"/>
      <c r="BL47" s="43">
        <v>712</v>
      </c>
    </row>
    <row r="48" spans="1:14" ht="15" customHeight="1">
      <c r="A48" s="15"/>
      <c r="D48" s="5" t="s">
        <v>99</v>
      </c>
      <c r="E48" s="5" t="s">
        <v>212</v>
      </c>
      <c r="G48" s="22">
        <v>41.699000000000005</v>
      </c>
      <c r="N48" s="20"/>
    </row>
    <row r="49" spans="1:64" ht="15" customHeight="1">
      <c r="A49" s="9" t="s">
        <v>113</v>
      </c>
      <c r="B49" s="11" t="s">
        <v>212</v>
      </c>
      <c r="C49" s="11" t="s">
        <v>134</v>
      </c>
      <c r="D49" s="52" t="s">
        <v>217</v>
      </c>
      <c r="E49" s="52"/>
      <c r="F49" s="11" t="s">
        <v>291</v>
      </c>
      <c r="G49" s="43">
        <v>36.26</v>
      </c>
      <c r="H49" s="43"/>
      <c r="I49" s="43">
        <f>G49*AO49</f>
        <v>0</v>
      </c>
      <c r="J49" s="43">
        <f>G49*AP49</f>
        <v>0</v>
      </c>
      <c r="K49" s="43">
        <f>G49*H49</f>
        <v>0</v>
      </c>
      <c r="L49" s="43">
        <v>0.00035</v>
      </c>
      <c r="M49" s="43">
        <f>G49*L49</f>
        <v>0.012691</v>
      </c>
      <c r="N49" s="24" t="s">
        <v>208</v>
      </c>
      <c r="Z49" s="43">
        <f>IF(AQ49="5",BJ49,0)</f>
        <v>0</v>
      </c>
      <c r="AB49" s="43">
        <f>IF(AQ49="1",BH49,0)</f>
        <v>0</v>
      </c>
      <c r="AC49" s="43">
        <f>IF(AQ49="1",BI49,0)</f>
        <v>0</v>
      </c>
      <c r="AD49" s="43">
        <f>IF(AQ49="7",BH49,0)</f>
        <v>0</v>
      </c>
      <c r="AE49" s="43">
        <f>IF(AQ49="7",BI49,0)</f>
        <v>0</v>
      </c>
      <c r="AF49" s="43">
        <f>IF(AQ49="2",BH49,0)</f>
        <v>0</v>
      </c>
      <c r="AG49" s="43">
        <f>IF(AQ49="2",BI49,0)</f>
        <v>0</v>
      </c>
      <c r="AH49" s="43">
        <f>IF(AQ49="0",BJ49,0)</f>
        <v>0</v>
      </c>
      <c r="AI49" s="39" t="s">
        <v>212</v>
      </c>
      <c r="AJ49" s="43">
        <f>IF(AN49=0,K49,0)</f>
        <v>0</v>
      </c>
      <c r="AK49" s="43">
        <f>IF(AN49=15,K49,0)</f>
        <v>0</v>
      </c>
      <c r="AL49" s="43">
        <f>IF(AN49=21,K49,0)</f>
        <v>0</v>
      </c>
      <c r="AN49" s="43">
        <v>21</v>
      </c>
      <c r="AO49" s="43">
        <f>H49*0.120241935483871</f>
        <v>0</v>
      </c>
      <c r="AP49" s="43">
        <f>H49*(1-0.120241935483871)</f>
        <v>0</v>
      </c>
      <c r="AQ49" s="10" t="s">
        <v>297</v>
      </c>
      <c r="AV49" s="43">
        <f>AW49+AX49</f>
        <v>0</v>
      </c>
      <c r="AW49" s="43">
        <f>G49*AO49</f>
        <v>0</v>
      </c>
      <c r="AX49" s="43">
        <f>G49*AP49</f>
        <v>0</v>
      </c>
      <c r="AY49" s="10" t="s">
        <v>126</v>
      </c>
      <c r="AZ49" s="10" t="s">
        <v>248</v>
      </c>
      <c r="BA49" s="39" t="s">
        <v>230</v>
      </c>
      <c r="BC49" s="43">
        <f>AW49+AX49</f>
        <v>0</v>
      </c>
      <c r="BD49" s="43">
        <f>H49/(100-BE49)*100</f>
        <v>0</v>
      </c>
      <c r="BE49" s="43">
        <v>0</v>
      </c>
      <c r="BF49" s="43">
        <f>M49</f>
        <v>0.012691</v>
      </c>
      <c r="BH49" s="43">
        <f>G49*AO49</f>
        <v>0</v>
      </c>
      <c r="BI49" s="43">
        <f>G49*AP49</f>
        <v>0</v>
      </c>
      <c r="BJ49" s="43">
        <f>G49*H49</f>
        <v>0</v>
      </c>
      <c r="BK49" s="43"/>
      <c r="BL49" s="43">
        <v>712</v>
      </c>
    </row>
    <row r="50" spans="1:14" ht="15" customHeight="1">
      <c r="A50" s="15"/>
      <c r="D50" s="5" t="s">
        <v>33</v>
      </c>
      <c r="E50" s="5" t="s">
        <v>212</v>
      </c>
      <c r="G50" s="22">
        <v>31.92</v>
      </c>
      <c r="N50" s="20"/>
    </row>
    <row r="51" spans="1:14" ht="15" customHeight="1">
      <c r="A51" s="15"/>
      <c r="D51" s="5" t="s">
        <v>165</v>
      </c>
      <c r="E51" s="5" t="s">
        <v>212</v>
      </c>
      <c r="G51" s="22">
        <v>4.340000000000001</v>
      </c>
      <c r="N51" s="20"/>
    </row>
    <row r="52" spans="1:64" ht="15" customHeight="1">
      <c r="A52" s="9" t="s">
        <v>26</v>
      </c>
      <c r="B52" s="11" t="s">
        <v>212</v>
      </c>
      <c r="C52" s="11" t="s">
        <v>131</v>
      </c>
      <c r="D52" s="52" t="s">
        <v>148</v>
      </c>
      <c r="E52" s="52"/>
      <c r="F52" s="11" t="s">
        <v>291</v>
      </c>
      <c r="G52" s="43">
        <v>41.699</v>
      </c>
      <c r="H52" s="43"/>
      <c r="I52" s="43">
        <f>G52*AO52</f>
        <v>0</v>
      </c>
      <c r="J52" s="43">
        <f>G52*AP52</f>
        <v>0</v>
      </c>
      <c r="K52" s="43">
        <f>G52*H52</f>
        <v>0</v>
      </c>
      <c r="L52" s="43">
        <v>0.0055</v>
      </c>
      <c r="M52" s="43">
        <f>G52*L52</f>
        <v>0.22934449999999998</v>
      </c>
      <c r="N52" s="24" t="s">
        <v>208</v>
      </c>
      <c r="Z52" s="43">
        <f>IF(AQ52="5",BJ52,0)</f>
        <v>0</v>
      </c>
      <c r="AB52" s="43">
        <f>IF(AQ52="1",BH52,0)</f>
        <v>0</v>
      </c>
      <c r="AC52" s="43">
        <f>IF(AQ52="1",BI52,0)</f>
        <v>0</v>
      </c>
      <c r="AD52" s="43">
        <f>IF(AQ52="7",BH52,0)</f>
        <v>0</v>
      </c>
      <c r="AE52" s="43">
        <f>IF(AQ52="7",BI52,0)</f>
        <v>0</v>
      </c>
      <c r="AF52" s="43">
        <f>IF(AQ52="2",BH52,0)</f>
        <v>0</v>
      </c>
      <c r="AG52" s="43">
        <f>IF(AQ52="2",BI52,0)</f>
        <v>0</v>
      </c>
      <c r="AH52" s="43">
        <f>IF(AQ52="0",BJ52,0)</f>
        <v>0</v>
      </c>
      <c r="AI52" s="39" t="s">
        <v>212</v>
      </c>
      <c r="AJ52" s="43">
        <f>IF(AN52=0,K52,0)</f>
        <v>0</v>
      </c>
      <c r="AK52" s="43">
        <f>IF(AN52=15,K52,0)</f>
        <v>0</v>
      </c>
      <c r="AL52" s="43">
        <f>IF(AN52=21,K52,0)</f>
        <v>0</v>
      </c>
      <c r="AN52" s="43">
        <v>21</v>
      </c>
      <c r="AO52" s="43">
        <f>H52*1</f>
        <v>0</v>
      </c>
      <c r="AP52" s="43">
        <f>H52*(1-1)</f>
        <v>0</v>
      </c>
      <c r="AQ52" s="10" t="s">
        <v>297</v>
      </c>
      <c r="AV52" s="43">
        <f>AW52+AX52</f>
        <v>0</v>
      </c>
      <c r="AW52" s="43">
        <f>G52*AO52</f>
        <v>0</v>
      </c>
      <c r="AX52" s="43">
        <f>G52*AP52</f>
        <v>0</v>
      </c>
      <c r="AY52" s="10" t="s">
        <v>126</v>
      </c>
      <c r="AZ52" s="10" t="s">
        <v>248</v>
      </c>
      <c r="BA52" s="39" t="s">
        <v>230</v>
      </c>
      <c r="BC52" s="43">
        <f>AW52+AX52</f>
        <v>0</v>
      </c>
      <c r="BD52" s="43">
        <f>H52/(100-BE52)*100</f>
        <v>0</v>
      </c>
      <c r="BE52" s="43">
        <v>0</v>
      </c>
      <c r="BF52" s="43">
        <f>M52</f>
        <v>0.22934449999999998</v>
      </c>
      <c r="BH52" s="43">
        <f>G52*AO52</f>
        <v>0</v>
      </c>
      <c r="BI52" s="43">
        <f>G52*AP52</f>
        <v>0</v>
      </c>
      <c r="BJ52" s="43">
        <f>G52*H52</f>
        <v>0</v>
      </c>
      <c r="BK52" s="43"/>
      <c r="BL52" s="43">
        <v>712</v>
      </c>
    </row>
    <row r="53" spans="1:14" ht="15" customHeight="1">
      <c r="A53" s="15"/>
      <c r="D53" s="5" t="s">
        <v>99</v>
      </c>
      <c r="E53" s="5" t="s">
        <v>212</v>
      </c>
      <c r="G53" s="22">
        <v>41.699000000000005</v>
      </c>
      <c r="N53" s="20"/>
    </row>
    <row r="54" spans="1:64" ht="15" customHeight="1">
      <c r="A54" s="9" t="s">
        <v>213</v>
      </c>
      <c r="B54" s="11" t="s">
        <v>212</v>
      </c>
      <c r="C54" s="11" t="s">
        <v>185</v>
      </c>
      <c r="D54" s="52" t="s">
        <v>110</v>
      </c>
      <c r="E54" s="52"/>
      <c r="F54" s="11" t="s">
        <v>291</v>
      </c>
      <c r="G54" s="43">
        <v>526.974</v>
      </c>
      <c r="H54" s="43"/>
      <c r="I54" s="43">
        <f>G54*AO54</f>
        <v>0</v>
      </c>
      <c r="J54" s="43">
        <f>G54*AP54</f>
        <v>0</v>
      </c>
      <c r="K54" s="43">
        <f>G54*H54</f>
        <v>0</v>
      </c>
      <c r="L54" s="43">
        <v>0</v>
      </c>
      <c r="M54" s="43">
        <f>G54*L54</f>
        <v>0</v>
      </c>
      <c r="N54" s="24" t="s">
        <v>208</v>
      </c>
      <c r="Z54" s="43">
        <f>IF(AQ54="5",BJ54,0)</f>
        <v>0</v>
      </c>
      <c r="AB54" s="43">
        <f>IF(AQ54="1",BH54,0)</f>
        <v>0</v>
      </c>
      <c r="AC54" s="43">
        <f>IF(AQ54="1",BI54,0)</f>
        <v>0</v>
      </c>
      <c r="AD54" s="43">
        <f>IF(AQ54="7",BH54,0)</f>
        <v>0</v>
      </c>
      <c r="AE54" s="43">
        <f>IF(AQ54="7",BI54,0)</f>
        <v>0</v>
      </c>
      <c r="AF54" s="43">
        <f>IF(AQ54="2",BH54,0)</f>
        <v>0</v>
      </c>
      <c r="AG54" s="43">
        <f>IF(AQ54="2",BI54,0)</f>
        <v>0</v>
      </c>
      <c r="AH54" s="43">
        <f>IF(AQ54="0",BJ54,0)</f>
        <v>0</v>
      </c>
      <c r="AI54" s="39" t="s">
        <v>212</v>
      </c>
      <c r="AJ54" s="43">
        <f>IF(AN54=0,K54,0)</f>
        <v>0</v>
      </c>
      <c r="AK54" s="43">
        <f>IF(AN54=15,K54,0)</f>
        <v>0</v>
      </c>
      <c r="AL54" s="43">
        <f>IF(AN54=21,K54,0)</f>
        <v>0</v>
      </c>
      <c r="AN54" s="43">
        <v>21</v>
      </c>
      <c r="AO54" s="43">
        <f>H54*0</f>
        <v>0</v>
      </c>
      <c r="AP54" s="43">
        <f>H54*(1-0)</f>
        <v>0</v>
      </c>
      <c r="AQ54" s="10" t="s">
        <v>297</v>
      </c>
      <c r="AV54" s="43">
        <f>AW54+AX54</f>
        <v>0</v>
      </c>
      <c r="AW54" s="43">
        <f>G54*AO54</f>
        <v>0</v>
      </c>
      <c r="AX54" s="43">
        <f>G54*AP54</f>
        <v>0</v>
      </c>
      <c r="AY54" s="10" t="s">
        <v>126</v>
      </c>
      <c r="AZ54" s="10" t="s">
        <v>248</v>
      </c>
      <c r="BA54" s="39" t="s">
        <v>230</v>
      </c>
      <c r="BC54" s="43">
        <f>AW54+AX54</f>
        <v>0</v>
      </c>
      <c r="BD54" s="43">
        <f>H54/(100-BE54)*100</f>
        <v>0</v>
      </c>
      <c r="BE54" s="43">
        <v>0</v>
      </c>
      <c r="BF54" s="43">
        <f>M54</f>
        <v>0</v>
      </c>
      <c r="BH54" s="43">
        <f>G54*AO54</f>
        <v>0</v>
      </c>
      <c r="BI54" s="43">
        <f>G54*AP54</f>
        <v>0</v>
      </c>
      <c r="BJ54" s="43">
        <f>G54*H54</f>
        <v>0</v>
      </c>
      <c r="BK54" s="43"/>
      <c r="BL54" s="43">
        <v>712</v>
      </c>
    </row>
    <row r="55" spans="1:14" ht="15" customHeight="1">
      <c r="A55" s="15"/>
      <c r="D55" s="5" t="s">
        <v>310</v>
      </c>
      <c r="E55" s="5" t="s">
        <v>212</v>
      </c>
      <c r="G55" s="22">
        <v>526.974</v>
      </c>
      <c r="N55" s="20"/>
    </row>
    <row r="56" spans="1:64" ht="15" customHeight="1">
      <c r="A56" s="9" t="s">
        <v>242</v>
      </c>
      <c r="B56" s="11" t="s">
        <v>212</v>
      </c>
      <c r="C56" s="11" t="s">
        <v>69</v>
      </c>
      <c r="D56" s="52" t="s">
        <v>44</v>
      </c>
      <c r="E56" s="52"/>
      <c r="F56" s="11" t="s">
        <v>291</v>
      </c>
      <c r="G56" s="43">
        <v>606.0201</v>
      </c>
      <c r="H56" s="43"/>
      <c r="I56" s="43">
        <f>G56*AO56</f>
        <v>0</v>
      </c>
      <c r="J56" s="43">
        <f>G56*AP56</f>
        <v>0</v>
      </c>
      <c r="K56" s="43">
        <f>G56*H56</f>
        <v>0</v>
      </c>
      <c r="L56" s="43">
        <v>0.0037</v>
      </c>
      <c r="M56" s="43">
        <f>G56*L56</f>
        <v>2.24227437</v>
      </c>
      <c r="N56" s="24" t="s">
        <v>208</v>
      </c>
      <c r="Z56" s="43">
        <f>IF(AQ56="5",BJ56,0)</f>
        <v>0</v>
      </c>
      <c r="AB56" s="43">
        <f>IF(AQ56="1",BH56,0)</f>
        <v>0</v>
      </c>
      <c r="AC56" s="43">
        <f>IF(AQ56="1",BI56,0)</f>
        <v>0</v>
      </c>
      <c r="AD56" s="43">
        <f>IF(AQ56="7",BH56,0)</f>
        <v>0</v>
      </c>
      <c r="AE56" s="43">
        <f>IF(AQ56="7",BI56,0)</f>
        <v>0</v>
      </c>
      <c r="AF56" s="43">
        <f>IF(AQ56="2",BH56,0)</f>
        <v>0</v>
      </c>
      <c r="AG56" s="43">
        <f>IF(AQ56="2",BI56,0)</f>
        <v>0</v>
      </c>
      <c r="AH56" s="43">
        <f>IF(AQ56="0",BJ56,0)</f>
        <v>0</v>
      </c>
      <c r="AI56" s="39" t="s">
        <v>212</v>
      </c>
      <c r="AJ56" s="43">
        <f>IF(AN56=0,K56,0)</f>
        <v>0</v>
      </c>
      <c r="AK56" s="43">
        <f>IF(AN56=15,K56,0)</f>
        <v>0</v>
      </c>
      <c r="AL56" s="43">
        <f>IF(AN56=21,K56,0)</f>
        <v>0</v>
      </c>
      <c r="AN56" s="43">
        <v>21</v>
      </c>
      <c r="AO56" s="43">
        <f>H56*1</f>
        <v>0</v>
      </c>
      <c r="AP56" s="43">
        <f>H56*(1-1)</f>
        <v>0</v>
      </c>
      <c r="AQ56" s="10" t="s">
        <v>297</v>
      </c>
      <c r="AV56" s="43">
        <f>AW56+AX56</f>
        <v>0</v>
      </c>
      <c r="AW56" s="43">
        <f>G56*AO56</f>
        <v>0</v>
      </c>
      <c r="AX56" s="43">
        <f>G56*AP56</f>
        <v>0</v>
      </c>
      <c r="AY56" s="10" t="s">
        <v>126</v>
      </c>
      <c r="AZ56" s="10" t="s">
        <v>248</v>
      </c>
      <c r="BA56" s="39" t="s">
        <v>230</v>
      </c>
      <c r="BC56" s="43">
        <f>AW56+AX56</f>
        <v>0</v>
      </c>
      <c r="BD56" s="43">
        <f>H56/(100-BE56)*100</f>
        <v>0</v>
      </c>
      <c r="BE56" s="43">
        <v>0</v>
      </c>
      <c r="BF56" s="43">
        <f>M56</f>
        <v>2.24227437</v>
      </c>
      <c r="BH56" s="43">
        <f>G56*AO56</f>
        <v>0</v>
      </c>
      <c r="BI56" s="43">
        <f>G56*AP56</f>
        <v>0</v>
      </c>
      <c r="BJ56" s="43">
        <f>G56*H56</f>
        <v>0</v>
      </c>
      <c r="BK56" s="43"/>
      <c r="BL56" s="43">
        <v>712</v>
      </c>
    </row>
    <row r="57" spans="1:14" ht="15" customHeight="1">
      <c r="A57" s="15"/>
      <c r="D57" s="5" t="s">
        <v>100</v>
      </c>
      <c r="E57" s="5" t="s">
        <v>212</v>
      </c>
      <c r="G57" s="22">
        <v>606.0201000000001</v>
      </c>
      <c r="N57" s="20"/>
    </row>
    <row r="58" spans="1:64" ht="15" customHeight="1">
      <c r="A58" s="9" t="s">
        <v>187</v>
      </c>
      <c r="B58" s="11" t="s">
        <v>212</v>
      </c>
      <c r="C58" s="11" t="s">
        <v>134</v>
      </c>
      <c r="D58" s="52" t="s">
        <v>35</v>
      </c>
      <c r="E58" s="52"/>
      <c r="F58" s="11" t="s">
        <v>291</v>
      </c>
      <c r="G58" s="43">
        <v>526.974</v>
      </c>
      <c r="H58" s="43"/>
      <c r="I58" s="43">
        <f>G58*AO58</f>
        <v>0</v>
      </c>
      <c r="J58" s="43">
        <f>G58*AP58</f>
        <v>0</v>
      </c>
      <c r="K58" s="43">
        <f>G58*H58</f>
        <v>0</v>
      </c>
      <c r="L58" s="43">
        <v>0.00035</v>
      </c>
      <c r="M58" s="43">
        <f>G58*L58</f>
        <v>0.18444090000000002</v>
      </c>
      <c r="N58" s="24" t="s">
        <v>208</v>
      </c>
      <c r="Z58" s="43">
        <f>IF(AQ58="5",BJ58,0)</f>
        <v>0</v>
      </c>
      <c r="AB58" s="43">
        <f>IF(AQ58="1",BH58,0)</f>
        <v>0</v>
      </c>
      <c r="AC58" s="43">
        <f>IF(AQ58="1",BI58,0)</f>
        <v>0</v>
      </c>
      <c r="AD58" s="43">
        <f>IF(AQ58="7",BH58,0)</f>
        <v>0</v>
      </c>
      <c r="AE58" s="43">
        <f>IF(AQ58="7",BI58,0)</f>
        <v>0</v>
      </c>
      <c r="AF58" s="43">
        <f>IF(AQ58="2",BH58,0)</f>
        <v>0</v>
      </c>
      <c r="AG58" s="43">
        <f>IF(AQ58="2",BI58,0)</f>
        <v>0</v>
      </c>
      <c r="AH58" s="43">
        <f>IF(AQ58="0",BJ58,0)</f>
        <v>0</v>
      </c>
      <c r="AI58" s="39" t="s">
        <v>212</v>
      </c>
      <c r="AJ58" s="43">
        <f>IF(AN58=0,K58,0)</f>
        <v>0</v>
      </c>
      <c r="AK58" s="43">
        <f>IF(AN58=15,K58,0)</f>
        <v>0</v>
      </c>
      <c r="AL58" s="43">
        <f>IF(AN58=21,K58,0)</f>
        <v>0</v>
      </c>
      <c r="AN58" s="43">
        <v>21</v>
      </c>
      <c r="AO58" s="43">
        <f>H58*0.120241928123409</f>
        <v>0</v>
      </c>
      <c r="AP58" s="43">
        <f>H58*(1-0.120241928123409)</f>
        <v>0</v>
      </c>
      <c r="AQ58" s="10" t="s">
        <v>297</v>
      </c>
      <c r="AV58" s="43">
        <f>AW58+AX58</f>
        <v>0</v>
      </c>
      <c r="AW58" s="43">
        <f>G58*AO58</f>
        <v>0</v>
      </c>
      <c r="AX58" s="43">
        <f>G58*AP58</f>
        <v>0</v>
      </c>
      <c r="AY58" s="10" t="s">
        <v>126</v>
      </c>
      <c r="AZ58" s="10" t="s">
        <v>248</v>
      </c>
      <c r="BA58" s="39" t="s">
        <v>230</v>
      </c>
      <c r="BC58" s="43">
        <f>AW58+AX58</f>
        <v>0</v>
      </c>
      <c r="BD58" s="43">
        <f>H58/(100-BE58)*100</f>
        <v>0</v>
      </c>
      <c r="BE58" s="43">
        <v>0</v>
      </c>
      <c r="BF58" s="43">
        <f>M58</f>
        <v>0.18444090000000002</v>
      </c>
      <c r="BH58" s="43">
        <f>G58*AO58</f>
        <v>0</v>
      </c>
      <c r="BI58" s="43">
        <f>G58*AP58</f>
        <v>0</v>
      </c>
      <c r="BJ58" s="43">
        <f>G58*H58</f>
        <v>0</v>
      </c>
      <c r="BK58" s="43"/>
      <c r="BL58" s="43">
        <v>712</v>
      </c>
    </row>
    <row r="59" spans="1:14" ht="15" customHeight="1">
      <c r="A59" s="15"/>
      <c r="D59" s="5" t="s">
        <v>310</v>
      </c>
      <c r="E59" s="5" t="s">
        <v>212</v>
      </c>
      <c r="G59" s="22">
        <v>526.974</v>
      </c>
      <c r="N59" s="20"/>
    </row>
    <row r="60" spans="1:64" ht="15" customHeight="1">
      <c r="A60" s="9" t="s">
        <v>12</v>
      </c>
      <c r="B60" s="11" t="s">
        <v>212</v>
      </c>
      <c r="C60" s="11" t="s">
        <v>131</v>
      </c>
      <c r="D60" s="52" t="s">
        <v>148</v>
      </c>
      <c r="E60" s="52"/>
      <c r="F60" s="11" t="s">
        <v>291</v>
      </c>
      <c r="G60" s="43">
        <v>606.0201</v>
      </c>
      <c r="H60" s="43"/>
      <c r="I60" s="43">
        <f>G60*AO60</f>
        <v>0</v>
      </c>
      <c r="J60" s="43">
        <f>G60*AP60</f>
        <v>0</v>
      </c>
      <c r="K60" s="43">
        <f>G60*H60</f>
        <v>0</v>
      </c>
      <c r="L60" s="43">
        <v>0.0055</v>
      </c>
      <c r="M60" s="43">
        <f>G60*L60</f>
        <v>3.33311055</v>
      </c>
      <c r="N60" s="24" t="s">
        <v>208</v>
      </c>
      <c r="Z60" s="43">
        <f>IF(AQ60="5",BJ60,0)</f>
        <v>0</v>
      </c>
      <c r="AB60" s="43">
        <f>IF(AQ60="1",BH60,0)</f>
        <v>0</v>
      </c>
      <c r="AC60" s="43">
        <f>IF(AQ60="1",BI60,0)</f>
        <v>0</v>
      </c>
      <c r="AD60" s="43">
        <f>IF(AQ60="7",BH60,0)</f>
        <v>0</v>
      </c>
      <c r="AE60" s="43">
        <f>IF(AQ60="7",BI60,0)</f>
        <v>0</v>
      </c>
      <c r="AF60" s="43">
        <f>IF(AQ60="2",BH60,0)</f>
        <v>0</v>
      </c>
      <c r="AG60" s="43">
        <f>IF(AQ60="2",BI60,0)</f>
        <v>0</v>
      </c>
      <c r="AH60" s="43">
        <f>IF(AQ60="0",BJ60,0)</f>
        <v>0</v>
      </c>
      <c r="AI60" s="39" t="s">
        <v>212</v>
      </c>
      <c r="AJ60" s="43">
        <f>IF(AN60=0,K60,0)</f>
        <v>0</v>
      </c>
      <c r="AK60" s="43">
        <f>IF(AN60=15,K60,0)</f>
        <v>0</v>
      </c>
      <c r="AL60" s="43">
        <f>IF(AN60=21,K60,0)</f>
        <v>0</v>
      </c>
      <c r="AN60" s="43">
        <v>21</v>
      </c>
      <c r="AO60" s="43">
        <f>H60*1</f>
        <v>0</v>
      </c>
      <c r="AP60" s="43">
        <f>H60*(1-1)</f>
        <v>0</v>
      </c>
      <c r="AQ60" s="10" t="s">
        <v>297</v>
      </c>
      <c r="AV60" s="43">
        <f>AW60+AX60</f>
        <v>0</v>
      </c>
      <c r="AW60" s="43">
        <f>G60*AO60</f>
        <v>0</v>
      </c>
      <c r="AX60" s="43">
        <f>G60*AP60</f>
        <v>0</v>
      </c>
      <c r="AY60" s="10" t="s">
        <v>126</v>
      </c>
      <c r="AZ60" s="10" t="s">
        <v>248</v>
      </c>
      <c r="BA60" s="39" t="s">
        <v>230</v>
      </c>
      <c r="BC60" s="43">
        <f>AW60+AX60</f>
        <v>0</v>
      </c>
      <c r="BD60" s="43">
        <f>H60/(100-BE60)*100</f>
        <v>0</v>
      </c>
      <c r="BE60" s="43">
        <v>0</v>
      </c>
      <c r="BF60" s="43">
        <f>M60</f>
        <v>3.33311055</v>
      </c>
      <c r="BH60" s="43">
        <f>G60*AO60</f>
        <v>0</v>
      </c>
      <c r="BI60" s="43">
        <f>G60*AP60</f>
        <v>0</v>
      </c>
      <c r="BJ60" s="43">
        <f>G60*H60</f>
        <v>0</v>
      </c>
      <c r="BK60" s="43"/>
      <c r="BL60" s="43">
        <v>712</v>
      </c>
    </row>
    <row r="61" spans="1:14" ht="15" customHeight="1">
      <c r="A61" s="15"/>
      <c r="D61" s="5" t="s">
        <v>100</v>
      </c>
      <c r="E61" s="5" t="s">
        <v>212</v>
      </c>
      <c r="G61" s="22">
        <v>606.0201000000001</v>
      </c>
      <c r="N61" s="20"/>
    </row>
    <row r="62" spans="1:64" ht="15" customHeight="1">
      <c r="A62" s="9" t="s">
        <v>214</v>
      </c>
      <c r="B62" s="11" t="s">
        <v>212</v>
      </c>
      <c r="C62" s="11" t="s">
        <v>185</v>
      </c>
      <c r="D62" s="52" t="s">
        <v>299</v>
      </c>
      <c r="E62" s="52"/>
      <c r="F62" s="11" t="s">
        <v>291</v>
      </c>
      <c r="G62" s="43">
        <v>52.22</v>
      </c>
      <c r="H62" s="43"/>
      <c r="I62" s="43">
        <f>G62*AO62</f>
        <v>0</v>
      </c>
      <c r="J62" s="43">
        <f>G62*AP62</f>
        <v>0</v>
      </c>
      <c r="K62" s="43">
        <f>G62*H62</f>
        <v>0</v>
      </c>
      <c r="L62" s="43">
        <v>0</v>
      </c>
      <c r="M62" s="43">
        <f>G62*L62</f>
        <v>0</v>
      </c>
      <c r="N62" s="24" t="s">
        <v>208</v>
      </c>
      <c r="Z62" s="43">
        <f>IF(AQ62="5",BJ62,0)</f>
        <v>0</v>
      </c>
      <c r="AB62" s="43">
        <f>IF(AQ62="1",BH62,0)</f>
        <v>0</v>
      </c>
      <c r="AC62" s="43">
        <f>IF(AQ62="1",BI62,0)</f>
        <v>0</v>
      </c>
      <c r="AD62" s="43">
        <f>IF(AQ62="7",BH62,0)</f>
        <v>0</v>
      </c>
      <c r="AE62" s="43">
        <f>IF(AQ62="7",BI62,0)</f>
        <v>0</v>
      </c>
      <c r="AF62" s="43">
        <f>IF(AQ62="2",BH62,0)</f>
        <v>0</v>
      </c>
      <c r="AG62" s="43">
        <f>IF(AQ62="2",BI62,0)</f>
        <v>0</v>
      </c>
      <c r="AH62" s="43">
        <f>IF(AQ62="0",BJ62,0)</f>
        <v>0</v>
      </c>
      <c r="AI62" s="39" t="s">
        <v>212</v>
      </c>
      <c r="AJ62" s="43">
        <f>IF(AN62=0,K62,0)</f>
        <v>0</v>
      </c>
      <c r="AK62" s="43">
        <f>IF(AN62=15,K62,0)</f>
        <v>0</v>
      </c>
      <c r="AL62" s="43">
        <f>IF(AN62=21,K62,0)</f>
        <v>0</v>
      </c>
      <c r="AN62" s="43">
        <v>21</v>
      </c>
      <c r="AO62" s="43">
        <f>H62*0</f>
        <v>0</v>
      </c>
      <c r="AP62" s="43">
        <f>H62*(1-0)</f>
        <v>0</v>
      </c>
      <c r="AQ62" s="10" t="s">
        <v>297</v>
      </c>
      <c r="AV62" s="43">
        <f>AW62+AX62</f>
        <v>0</v>
      </c>
      <c r="AW62" s="43">
        <f>G62*AO62</f>
        <v>0</v>
      </c>
      <c r="AX62" s="43">
        <f>G62*AP62</f>
        <v>0</v>
      </c>
      <c r="AY62" s="10" t="s">
        <v>126</v>
      </c>
      <c r="AZ62" s="10" t="s">
        <v>248</v>
      </c>
      <c r="BA62" s="39" t="s">
        <v>230</v>
      </c>
      <c r="BC62" s="43">
        <f>AW62+AX62</f>
        <v>0</v>
      </c>
      <c r="BD62" s="43">
        <f>H62/(100-BE62)*100</f>
        <v>0</v>
      </c>
      <c r="BE62" s="43">
        <v>0</v>
      </c>
      <c r="BF62" s="43">
        <f>M62</f>
        <v>0</v>
      </c>
      <c r="BH62" s="43">
        <f>G62*AO62</f>
        <v>0</v>
      </c>
      <c r="BI62" s="43">
        <f>G62*AP62</f>
        <v>0</v>
      </c>
      <c r="BJ62" s="43">
        <f>G62*H62</f>
        <v>0</v>
      </c>
      <c r="BK62" s="43"/>
      <c r="BL62" s="43">
        <v>712</v>
      </c>
    </row>
    <row r="63" spans="1:14" ht="15" customHeight="1">
      <c r="A63" s="15"/>
      <c r="D63" s="5" t="s">
        <v>112</v>
      </c>
      <c r="E63" s="5" t="s">
        <v>212</v>
      </c>
      <c r="G63" s="22">
        <v>47.88</v>
      </c>
      <c r="N63" s="20"/>
    </row>
    <row r="64" spans="1:14" ht="15" customHeight="1">
      <c r="A64" s="15"/>
      <c r="D64" s="5" t="s">
        <v>165</v>
      </c>
      <c r="E64" s="5" t="s">
        <v>212</v>
      </c>
      <c r="G64" s="22">
        <v>4.340000000000001</v>
      </c>
      <c r="N64" s="20"/>
    </row>
    <row r="65" spans="1:64" ht="15" customHeight="1">
      <c r="A65" s="9" t="s">
        <v>282</v>
      </c>
      <c r="B65" s="11" t="s">
        <v>212</v>
      </c>
      <c r="C65" s="11" t="s">
        <v>69</v>
      </c>
      <c r="D65" s="52" t="s">
        <v>44</v>
      </c>
      <c r="E65" s="52"/>
      <c r="F65" s="11" t="s">
        <v>291</v>
      </c>
      <c r="G65" s="43">
        <v>60.053</v>
      </c>
      <c r="H65" s="43"/>
      <c r="I65" s="43">
        <f>G65*AO65</f>
        <v>0</v>
      </c>
      <c r="J65" s="43">
        <f>G65*AP65</f>
        <v>0</v>
      </c>
      <c r="K65" s="43">
        <f>G65*H65</f>
        <v>0</v>
      </c>
      <c r="L65" s="43">
        <v>0.0037</v>
      </c>
      <c r="M65" s="43">
        <f>G65*L65</f>
        <v>0.2221961</v>
      </c>
      <c r="N65" s="24" t="s">
        <v>208</v>
      </c>
      <c r="Z65" s="43">
        <f>IF(AQ65="5",BJ65,0)</f>
        <v>0</v>
      </c>
      <c r="AB65" s="43">
        <f>IF(AQ65="1",BH65,0)</f>
        <v>0</v>
      </c>
      <c r="AC65" s="43">
        <f>IF(AQ65="1",BI65,0)</f>
        <v>0</v>
      </c>
      <c r="AD65" s="43">
        <f>IF(AQ65="7",BH65,0)</f>
        <v>0</v>
      </c>
      <c r="AE65" s="43">
        <f>IF(AQ65="7",BI65,0)</f>
        <v>0</v>
      </c>
      <c r="AF65" s="43">
        <f>IF(AQ65="2",BH65,0)</f>
        <v>0</v>
      </c>
      <c r="AG65" s="43">
        <f>IF(AQ65="2",BI65,0)</f>
        <v>0</v>
      </c>
      <c r="AH65" s="43">
        <f>IF(AQ65="0",BJ65,0)</f>
        <v>0</v>
      </c>
      <c r="AI65" s="39" t="s">
        <v>212</v>
      </c>
      <c r="AJ65" s="43">
        <f>IF(AN65=0,K65,0)</f>
        <v>0</v>
      </c>
      <c r="AK65" s="43">
        <f>IF(AN65=15,K65,0)</f>
        <v>0</v>
      </c>
      <c r="AL65" s="43">
        <f>IF(AN65=21,K65,0)</f>
        <v>0</v>
      </c>
      <c r="AN65" s="43">
        <v>21</v>
      </c>
      <c r="AO65" s="43">
        <f>H65*1</f>
        <v>0</v>
      </c>
      <c r="AP65" s="43">
        <f>H65*(1-1)</f>
        <v>0</v>
      </c>
      <c r="AQ65" s="10" t="s">
        <v>297</v>
      </c>
      <c r="AV65" s="43">
        <f>AW65+AX65</f>
        <v>0</v>
      </c>
      <c r="AW65" s="43">
        <f>G65*AO65</f>
        <v>0</v>
      </c>
      <c r="AX65" s="43">
        <f>G65*AP65</f>
        <v>0</v>
      </c>
      <c r="AY65" s="10" t="s">
        <v>126</v>
      </c>
      <c r="AZ65" s="10" t="s">
        <v>248</v>
      </c>
      <c r="BA65" s="39" t="s">
        <v>230</v>
      </c>
      <c r="BC65" s="43">
        <f>AW65+AX65</f>
        <v>0</v>
      </c>
      <c r="BD65" s="43">
        <f>H65/(100-BE65)*100</f>
        <v>0</v>
      </c>
      <c r="BE65" s="43">
        <v>0</v>
      </c>
      <c r="BF65" s="43">
        <f>M65</f>
        <v>0.2221961</v>
      </c>
      <c r="BH65" s="43">
        <f>G65*AO65</f>
        <v>0</v>
      </c>
      <c r="BI65" s="43">
        <f>G65*AP65</f>
        <v>0</v>
      </c>
      <c r="BJ65" s="43">
        <f>G65*H65</f>
        <v>0</v>
      </c>
      <c r="BK65" s="43"/>
      <c r="BL65" s="43">
        <v>712</v>
      </c>
    </row>
    <row r="66" spans="1:14" ht="15" customHeight="1">
      <c r="A66" s="15"/>
      <c r="D66" s="5" t="s">
        <v>218</v>
      </c>
      <c r="E66" s="5" t="s">
        <v>212</v>
      </c>
      <c r="G66" s="22">
        <v>60.053000000000004</v>
      </c>
      <c r="N66" s="20"/>
    </row>
    <row r="67" spans="1:64" ht="15" customHeight="1">
      <c r="A67" s="9" t="s">
        <v>129</v>
      </c>
      <c r="B67" s="11" t="s">
        <v>212</v>
      </c>
      <c r="C67" s="11" t="s">
        <v>134</v>
      </c>
      <c r="D67" s="52" t="s">
        <v>258</v>
      </c>
      <c r="E67" s="52"/>
      <c r="F67" s="11" t="s">
        <v>291</v>
      </c>
      <c r="G67" s="43">
        <v>52.22</v>
      </c>
      <c r="H67" s="43"/>
      <c r="I67" s="43">
        <f>G67*AO67</f>
        <v>0</v>
      </c>
      <c r="J67" s="43">
        <f>G67*AP67</f>
        <v>0</v>
      </c>
      <c r="K67" s="43">
        <f>G67*H67</f>
        <v>0</v>
      </c>
      <c r="L67" s="43">
        <v>0.00035</v>
      </c>
      <c r="M67" s="43">
        <f>G67*L67</f>
        <v>0.018276999999999998</v>
      </c>
      <c r="N67" s="24" t="s">
        <v>208</v>
      </c>
      <c r="Z67" s="43">
        <f>IF(AQ67="5",BJ67,0)</f>
        <v>0</v>
      </c>
      <c r="AB67" s="43">
        <f>IF(AQ67="1",BH67,0)</f>
        <v>0</v>
      </c>
      <c r="AC67" s="43">
        <f>IF(AQ67="1",BI67,0)</f>
        <v>0</v>
      </c>
      <c r="AD67" s="43">
        <f>IF(AQ67="7",BH67,0)</f>
        <v>0</v>
      </c>
      <c r="AE67" s="43">
        <f>IF(AQ67="7",BI67,0)</f>
        <v>0</v>
      </c>
      <c r="AF67" s="43">
        <f>IF(AQ67="2",BH67,0)</f>
        <v>0</v>
      </c>
      <c r="AG67" s="43">
        <f>IF(AQ67="2",BI67,0)</f>
        <v>0</v>
      </c>
      <c r="AH67" s="43">
        <f>IF(AQ67="0",BJ67,0)</f>
        <v>0</v>
      </c>
      <c r="AI67" s="39" t="s">
        <v>212</v>
      </c>
      <c r="AJ67" s="43">
        <f>IF(AN67=0,K67,0)</f>
        <v>0</v>
      </c>
      <c r="AK67" s="43">
        <f>IF(AN67=15,K67,0)</f>
        <v>0</v>
      </c>
      <c r="AL67" s="43">
        <f>IF(AN67=21,K67,0)</f>
        <v>0</v>
      </c>
      <c r="AN67" s="43">
        <v>21</v>
      </c>
      <c r="AO67" s="43">
        <f>H67*0.120241935483871</f>
        <v>0</v>
      </c>
      <c r="AP67" s="43">
        <f>H67*(1-0.120241935483871)</f>
        <v>0</v>
      </c>
      <c r="AQ67" s="10" t="s">
        <v>297</v>
      </c>
      <c r="AV67" s="43">
        <f>AW67+AX67</f>
        <v>0</v>
      </c>
      <c r="AW67" s="43">
        <f>G67*AO67</f>
        <v>0</v>
      </c>
      <c r="AX67" s="43">
        <f>G67*AP67</f>
        <v>0</v>
      </c>
      <c r="AY67" s="10" t="s">
        <v>126</v>
      </c>
      <c r="AZ67" s="10" t="s">
        <v>248</v>
      </c>
      <c r="BA67" s="39" t="s">
        <v>230</v>
      </c>
      <c r="BC67" s="43">
        <f>AW67+AX67</f>
        <v>0</v>
      </c>
      <c r="BD67" s="43">
        <f>H67/(100-BE67)*100</f>
        <v>0</v>
      </c>
      <c r="BE67" s="43">
        <v>0</v>
      </c>
      <c r="BF67" s="43">
        <f>M67</f>
        <v>0.018276999999999998</v>
      </c>
      <c r="BH67" s="43">
        <f>G67*AO67</f>
        <v>0</v>
      </c>
      <c r="BI67" s="43">
        <f>G67*AP67</f>
        <v>0</v>
      </c>
      <c r="BJ67" s="43">
        <f>G67*H67</f>
        <v>0</v>
      </c>
      <c r="BK67" s="43"/>
      <c r="BL67" s="43">
        <v>712</v>
      </c>
    </row>
    <row r="68" spans="1:14" ht="15" customHeight="1">
      <c r="A68" s="15"/>
      <c r="D68" s="5" t="s">
        <v>112</v>
      </c>
      <c r="E68" s="5" t="s">
        <v>212</v>
      </c>
      <c r="G68" s="22">
        <v>47.88</v>
      </c>
      <c r="N68" s="20"/>
    </row>
    <row r="69" spans="1:14" ht="15" customHeight="1">
      <c r="A69" s="15"/>
      <c r="D69" s="5" t="s">
        <v>165</v>
      </c>
      <c r="E69" s="5" t="s">
        <v>212</v>
      </c>
      <c r="G69" s="22">
        <v>4.340000000000001</v>
      </c>
      <c r="N69" s="20"/>
    </row>
    <row r="70" spans="1:64" ht="15" customHeight="1">
      <c r="A70" s="9" t="s">
        <v>28</v>
      </c>
      <c r="B70" s="11" t="s">
        <v>212</v>
      </c>
      <c r="C70" s="11" t="s">
        <v>169</v>
      </c>
      <c r="D70" s="52" t="s">
        <v>198</v>
      </c>
      <c r="E70" s="52"/>
      <c r="F70" s="11" t="s">
        <v>291</v>
      </c>
      <c r="G70" s="43">
        <v>60.053</v>
      </c>
      <c r="H70" s="43"/>
      <c r="I70" s="43">
        <f>G70*AO70</f>
        <v>0</v>
      </c>
      <c r="J70" s="43">
        <f>G70*AP70</f>
        <v>0</v>
      </c>
      <c r="K70" s="43">
        <f>G70*H70</f>
        <v>0</v>
      </c>
      <c r="L70" s="43">
        <v>0.0046</v>
      </c>
      <c r="M70" s="43">
        <f>G70*L70</f>
        <v>0.2762438</v>
      </c>
      <c r="N70" s="24" t="s">
        <v>208</v>
      </c>
      <c r="Z70" s="43">
        <f>IF(AQ70="5",BJ70,0)</f>
        <v>0</v>
      </c>
      <c r="AB70" s="43">
        <f>IF(AQ70="1",BH70,0)</f>
        <v>0</v>
      </c>
      <c r="AC70" s="43">
        <f>IF(AQ70="1",BI70,0)</f>
        <v>0</v>
      </c>
      <c r="AD70" s="43">
        <f>IF(AQ70="7",BH70,0)</f>
        <v>0</v>
      </c>
      <c r="AE70" s="43">
        <f>IF(AQ70="7",BI70,0)</f>
        <v>0</v>
      </c>
      <c r="AF70" s="43">
        <f>IF(AQ70="2",BH70,0)</f>
        <v>0</v>
      </c>
      <c r="AG70" s="43">
        <f>IF(AQ70="2",BI70,0)</f>
        <v>0</v>
      </c>
      <c r="AH70" s="43">
        <f>IF(AQ70="0",BJ70,0)</f>
        <v>0</v>
      </c>
      <c r="AI70" s="39" t="s">
        <v>212</v>
      </c>
      <c r="AJ70" s="43">
        <f>IF(AN70=0,K70,0)</f>
        <v>0</v>
      </c>
      <c r="AK70" s="43">
        <f>IF(AN70=15,K70,0)</f>
        <v>0</v>
      </c>
      <c r="AL70" s="43">
        <f>IF(AN70=21,K70,0)</f>
        <v>0</v>
      </c>
      <c r="AN70" s="43">
        <v>21</v>
      </c>
      <c r="AO70" s="43">
        <f>H70*1</f>
        <v>0</v>
      </c>
      <c r="AP70" s="43">
        <f>H70*(1-1)</f>
        <v>0</v>
      </c>
      <c r="AQ70" s="10" t="s">
        <v>297</v>
      </c>
      <c r="AV70" s="43">
        <f>AW70+AX70</f>
        <v>0</v>
      </c>
      <c r="AW70" s="43">
        <f>G70*AO70</f>
        <v>0</v>
      </c>
      <c r="AX70" s="43">
        <f>G70*AP70</f>
        <v>0</v>
      </c>
      <c r="AY70" s="10" t="s">
        <v>126</v>
      </c>
      <c r="AZ70" s="10" t="s">
        <v>248</v>
      </c>
      <c r="BA70" s="39" t="s">
        <v>230</v>
      </c>
      <c r="BC70" s="43">
        <f>AW70+AX70</f>
        <v>0</v>
      </c>
      <c r="BD70" s="43">
        <f>H70/(100-BE70)*100</f>
        <v>0</v>
      </c>
      <c r="BE70" s="43">
        <v>0</v>
      </c>
      <c r="BF70" s="43">
        <f>M70</f>
        <v>0.2762438</v>
      </c>
      <c r="BH70" s="43">
        <f>G70*AO70</f>
        <v>0</v>
      </c>
      <c r="BI70" s="43">
        <f>G70*AP70</f>
        <v>0</v>
      </c>
      <c r="BJ70" s="43">
        <f>G70*H70</f>
        <v>0</v>
      </c>
      <c r="BK70" s="43"/>
      <c r="BL70" s="43">
        <v>712</v>
      </c>
    </row>
    <row r="71" spans="1:14" ht="15" customHeight="1">
      <c r="A71" s="15"/>
      <c r="D71" s="5" t="s">
        <v>218</v>
      </c>
      <c r="E71" s="5" t="s">
        <v>212</v>
      </c>
      <c r="G71" s="22">
        <v>60.053000000000004</v>
      </c>
      <c r="N71" s="20"/>
    </row>
    <row r="72" spans="1:64" ht="15" customHeight="1">
      <c r="A72" s="9" t="s">
        <v>70</v>
      </c>
      <c r="B72" s="11" t="s">
        <v>212</v>
      </c>
      <c r="C72" s="11" t="s">
        <v>134</v>
      </c>
      <c r="D72" s="52" t="s">
        <v>258</v>
      </c>
      <c r="E72" s="52"/>
      <c r="F72" s="11" t="s">
        <v>291</v>
      </c>
      <c r="G72" s="43">
        <v>104.44</v>
      </c>
      <c r="H72" s="43"/>
      <c r="I72" s="43">
        <f>G72*AO72</f>
        <v>0</v>
      </c>
      <c r="J72" s="43">
        <f>G72*AP72</f>
        <v>0</v>
      </c>
      <c r="K72" s="43">
        <f>G72*H72</f>
        <v>0</v>
      </c>
      <c r="L72" s="43">
        <v>0.00035</v>
      </c>
      <c r="M72" s="43">
        <f>G72*L72</f>
        <v>0.036553999999999996</v>
      </c>
      <c r="N72" s="24" t="s">
        <v>208</v>
      </c>
      <c r="Z72" s="43">
        <f>IF(AQ72="5",BJ72,0)</f>
        <v>0</v>
      </c>
      <c r="AB72" s="43">
        <f>IF(AQ72="1",BH72,0)</f>
        <v>0</v>
      </c>
      <c r="AC72" s="43">
        <f>IF(AQ72="1",BI72,0)</f>
        <v>0</v>
      </c>
      <c r="AD72" s="43">
        <f>IF(AQ72="7",BH72,0)</f>
        <v>0</v>
      </c>
      <c r="AE72" s="43">
        <f>IF(AQ72="7",BI72,0)</f>
        <v>0</v>
      </c>
      <c r="AF72" s="43">
        <f>IF(AQ72="2",BH72,0)</f>
        <v>0</v>
      </c>
      <c r="AG72" s="43">
        <f>IF(AQ72="2",BI72,0)</f>
        <v>0</v>
      </c>
      <c r="AH72" s="43">
        <f>IF(AQ72="0",BJ72,0)</f>
        <v>0</v>
      </c>
      <c r="AI72" s="39" t="s">
        <v>212</v>
      </c>
      <c r="AJ72" s="43">
        <f>IF(AN72=0,K72,0)</f>
        <v>0</v>
      </c>
      <c r="AK72" s="43">
        <f>IF(AN72=15,K72,0)</f>
        <v>0</v>
      </c>
      <c r="AL72" s="43">
        <f>IF(AN72=21,K72,0)</f>
        <v>0</v>
      </c>
      <c r="AN72" s="43">
        <v>21</v>
      </c>
      <c r="AO72" s="43">
        <f>H72*0.120241935483871</f>
        <v>0</v>
      </c>
      <c r="AP72" s="43">
        <f>H72*(1-0.120241935483871)</f>
        <v>0</v>
      </c>
      <c r="AQ72" s="10" t="s">
        <v>297</v>
      </c>
      <c r="AV72" s="43">
        <f>AW72+AX72</f>
        <v>0</v>
      </c>
      <c r="AW72" s="43">
        <f>G72*AO72</f>
        <v>0</v>
      </c>
      <c r="AX72" s="43">
        <f>G72*AP72</f>
        <v>0</v>
      </c>
      <c r="AY72" s="10" t="s">
        <v>126</v>
      </c>
      <c r="AZ72" s="10" t="s">
        <v>248</v>
      </c>
      <c r="BA72" s="39" t="s">
        <v>230</v>
      </c>
      <c r="BC72" s="43">
        <f>AW72+AX72</f>
        <v>0</v>
      </c>
      <c r="BD72" s="43">
        <f>H72/(100-BE72)*100</f>
        <v>0</v>
      </c>
      <c r="BE72" s="43">
        <v>0</v>
      </c>
      <c r="BF72" s="43">
        <f>M72</f>
        <v>0.036553999999999996</v>
      </c>
      <c r="BH72" s="43">
        <f>G72*AO72</f>
        <v>0</v>
      </c>
      <c r="BI72" s="43">
        <f>G72*AP72</f>
        <v>0</v>
      </c>
      <c r="BJ72" s="43">
        <f>G72*H72</f>
        <v>0</v>
      </c>
      <c r="BK72" s="43"/>
      <c r="BL72" s="43">
        <v>712</v>
      </c>
    </row>
    <row r="73" spans="1:14" ht="15" customHeight="1">
      <c r="A73" s="15"/>
      <c r="D73" s="5" t="s">
        <v>145</v>
      </c>
      <c r="E73" s="5" t="s">
        <v>212</v>
      </c>
      <c r="G73" s="22">
        <v>95.76</v>
      </c>
      <c r="N73" s="20"/>
    </row>
    <row r="74" spans="1:14" ht="15" customHeight="1">
      <c r="A74" s="15"/>
      <c r="D74" s="5" t="s">
        <v>203</v>
      </c>
      <c r="E74" s="5" t="s">
        <v>212</v>
      </c>
      <c r="G74" s="22">
        <v>8.680000000000001</v>
      </c>
      <c r="N74" s="20"/>
    </row>
    <row r="75" spans="1:64" ht="15" customHeight="1">
      <c r="A75" s="9" t="s">
        <v>38</v>
      </c>
      <c r="B75" s="11" t="s">
        <v>212</v>
      </c>
      <c r="C75" s="11" t="s">
        <v>131</v>
      </c>
      <c r="D75" s="52" t="s">
        <v>148</v>
      </c>
      <c r="E75" s="52"/>
      <c r="F75" s="11" t="s">
        <v>291</v>
      </c>
      <c r="G75" s="43">
        <v>120.106</v>
      </c>
      <c r="H75" s="43"/>
      <c r="I75" s="43">
        <f>G75*AO75</f>
        <v>0</v>
      </c>
      <c r="J75" s="43">
        <f>G75*AP75</f>
        <v>0</v>
      </c>
      <c r="K75" s="43">
        <f>G75*H75</f>
        <v>0</v>
      </c>
      <c r="L75" s="43">
        <v>0.0055</v>
      </c>
      <c r="M75" s="43">
        <f>G75*L75</f>
        <v>0.6605829999999999</v>
      </c>
      <c r="N75" s="24" t="s">
        <v>208</v>
      </c>
      <c r="Z75" s="43">
        <f>IF(AQ75="5",BJ75,0)</f>
        <v>0</v>
      </c>
      <c r="AB75" s="43">
        <f>IF(AQ75="1",BH75,0)</f>
        <v>0</v>
      </c>
      <c r="AC75" s="43">
        <f>IF(AQ75="1",BI75,0)</f>
        <v>0</v>
      </c>
      <c r="AD75" s="43">
        <f>IF(AQ75="7",BH75,0)</f>
        <v>0</v>
      </c>
      <c r="AE75" s="43">
        <f>IF(AQ75="7",BI75,0)</f>
        <v>0</v>
      </c>
      <c r="AF75" s="43">
        <f>IF(AQ75="2",BH75,0)</f>
        <v>0</v>
      </c>
      <c r="AG75" s="43">
        <f>IF(AQ75="2",BI75,0)</f>
        <v>0</v>
      </c>
      <c r="AH75" s="43">
        <f>IF(AQ75="0",BJ75,0)</f>
        <v>0</v>
      </c>
      <c r="AI75" s="39" t="s">
        <v>212</v>
      </c>
      <c r="AJ75" s="43">
        <f>IF(AN75=0,K75,0)</f>
        <v>0</v>
      </c>
      <c r="AK75" s="43">
        <f>IF(AN75=15,K75,0)</f>
        <v>0</v>
      </c>
      <c r="AL75" s="43">
        <f>IF(AN75=21,K75,0)</f>
        <v>0</v>
      </c>
      <c r="AN75" s="43">
        <v>21</v>
      </c>
      <c r="AO75" s="43">
        <f>H75*1</f>
        <v>0</v>
      </c>
      <c r="AP75" s="43">
        <f>H75*(1-1)</f>
        <v>0</v>
      </c>
      <c r="AQ75" s="10" t="s">
        <v>297</v>
      </c>
      <c r="AV75" s="43">
        <f>AW75+AX75</f>
        <v>0</v>
      </c>
      <c r="AW75" s="43">
        <f>G75*AO75</f>
        <v>0</v>
      </c>
      <c r="AX75" s="43">
        <f>G75*AP75</f>
        <v>0</v>
      </c>
      <c r="AY75" s="10" t="s">
        <v>126</v>
      </c>
      <c r="AZ75" s="10" t="s">
        <v>248</v>
      </c>
      <c r="BA75" s="39" t="s">
        <v>230</v>
      </c>
      <c r="BC75" s="43">
        <f>AW75+AX75</f>
        <v>0</v>
      </c>
      <c r="BD75" s="43">
        <f>H75/(100-BE75)*100</f>
        <v>0</v>
      </c>
      <c r="BE75" s="43">
        <v>0</v>
      </c>
      <c r="BF75" s="43">
        <f>M75</f>
        <v>0.6605829999999999</v>
      </c>
      <c r="BH75" s="43">
        <f>G75*AO75</f>
        <v>0</v>
      </c>
      <c r="BI75" s="43">
        <f>G75*AP75</f>
        <v>0</v>
      </c>
      <c r="BJ75" s="43">
        <f>G75*H75</f>
        <v>0</v>
      </c>
      <c r="BK75" s="43"/>
      <c r="BL75" s="43">
        <v>712</v>
      </c>
    </row>
    <row r="76" spans="1:14" ht="15" customHeight="1">
      <c r="A76" s="15"/>
      <c r="D76" s="5" t="s">
        <v>327</v>
      </c>
      <c r="E76" s="5" t="s">
        <v>212</v>
      </c>
      <c r="G76" s="22">
        <v>120.10600000000001</v>
      </c>
      <c r="N76" s="20"/>
    </row>
    <row r="77" spans="1:47" ht="15" customHeight="1">
      <c r="A77" s="35" t="s">
        <v>212</v>
      </c>
      <c r="B77" s="16" t="s">
        <v>212</v>
      </c>
      <c r="C77" s="16" t="s">
        <v>246</v>
      </c>
      <c r="D77" s="71" t="s">
        <v>261</v>
      </c>
      <c r="E77" s="71"/>
      <c r="F77" s="17" t="s">
        <v>275</v>
      </c>
      <c r="G77" s="17" t="s">
        <v>275</v>
      </c>
      <c r="H77" s="17"/>
      <c r="I77" s="6">
        <f>SUM(I78:I99)</f>
        <v>0</v>
      </c>
      <c r="J77" s="6">
        <f>SUM(J78:J99)</f>
        <v>0</v>
      </c>
      <c r="K77" s="6">
        <f>SUM(K78:K99)</f>
        <v>0</v>
      </c>
      <c r="L77" s="39" t="s">
        <v>212</v>
      </c>
      <c r="M77" s="6">
        <f>SUM(M78:M99)</f>
        <v>9.628787700000002</v>
      </c>
      <c r="N77" s="37" t="s">
        <v>212</v>
      </c>
      <c r="AI77" s="39" t="s">
        <v>212</v>
      </c>
      <c r="AS77" s="6">
        <f>SUM(AJ78:AJ99)</f>
        <v>0</v>
      </c>
      <c r="AT77" s="6">
        <f>SUM(AK78:AK99)</f>
        <v>0</v>
      </c>
      <c r="AU77" s="6">
        <f>SUM(AL78:AL99)</f>
        <v>0</v>
      </c>
    </row>
    <row r="78" spans="1:64" ht="15" customHeight="1">
      <c r="A78" s="9" t="s">
        <v>287</v>
      </c>
      <c r="B78" s="11" t="s">
        <v>212</v>
      </c>
      <c r="C78" s="11" t="s">
        <v>143</v>
      </c>
      <c r="D78" s="52" t="s">
        <v>323</v>
      </c>
      <c r="E78" s="52"/>
      <c r="F78" s="11" t="s">
        <v>291</v>
      </c>
      <c r="G78" s="43">
        <v>526.974</v>
      </c>
      <c r="H78" s="43"/>
      <c r="I78" s="43">
        <f>G78*AO78</f>
        <v>0</v>
      </c>
      <c r="J78" s="43">
        <f>G78*AP78</f>
        <v>0</v>
      </c>
      <c r="K78" s="43">
        <f>G78*H78</f>
        <v>0</v>
      </c>
      <c r="L78" s="43">
        <v>0.015</v>
      </c>
      <c r="M78" s="43">
        <f>G78*L78</f>
        <v>7.904610000000001</v>
      </c>
      <c r="N78" s="24" t="s">
        <v>208</v>
      </c>
      <c r="Z78" s="43">
        <f>IF(AQ78="5",BJ78,0)</f>
        <v>0</v>
      </c>
      <c r="AB78" s="43">
        <f>IF(AQ78="1",BH78,0)</f>
        <v>0</v>
      </c>
      <c r="AC78" s="43">
        <f>IF(AQ78="1",BI78,0)</f>
        <v>0</v>
      </c>
      <c r="AD78" s="43">
        <f>IF(AQ78="7",BH78,0)</f>
        <v>0</v>
      </c>
      <c r="AE78" s="43">
        <f>IF(AQ78="7",BI78,0)</f>
        <v>0</v>
      </c>
      <c r="AF78" s="43">
        <f>IF(AQ78="2",BH78,0)</f>
        <v>0</v>
      </c>
      <c r="AG78" s="43">
        <f>IF(AQ78="2",BI78,0)</f>
        <v>0</v>
      </c>
      <c r="AH78" s="43">
        <f>IF(AQ78="0",BJ78,0)</f>
        <v>0</v>
      </c>
      <c r="AI78" s="39" t="s">
        <v>212</v>
      </c>
      <c r="AJ78" s="43">
        <f>IF(AN78=0,K78,0)</f>
        <v>0</v>
      </c>
      <c r="AK78" s="43">
        <f>IF(AN78=15,K78,0)</f>
        <v>0</v>
      </c>
      <c r="AL78" s="43">
        <f>IF(AN78=21,K78,0)</f>
        <v>0</v>
      </c>
      <c r="AN78" s="43">
        <v>21</v>
      </c>
      <c r="AO78" s="43">
        <f>H78*0</f>
        <v>0</v>
      </c>
      <c r="AP78" s="43">
        <f>H78*(1-0)</f>
        <v>0</v>
      </c>
      <c r="AQ78" s="10" t="s">
        <v>297</v>
      </c>
      <c r="AV78" s="43">
        <f>AW78+AX78</f>
        <v>0</v>
      </c>
      <c r="AW78" s="43">
        <f>G78*AO78</f>
        <v>0</v>
      </c>
      <c r="AX78" s="43">
        <f>G78*AP78</f>
        <v>0</v>
      </c>
      <c r="AY78" s="10" t="s">
        <v>235</v>
      </c>
      <c r="AZ78" s="10" t="s">
        <v>248</v>
      </c>
      <c r="BA78" s="39" t="s">
        <v>230</v>
      </c>
      <c r="BC78" s="43">
        <f>AW78+AX78</f>
        <v>0</v>
      </c>
      <c r="BD78" s="43">
        <f>H78/(100-BE78)*100</f>
        <v>0</v>
      </c>
      <c r="BE78" s="43">
        <v>0</v>
      </c>
      <c r="BF78" s="43">
        <f>M78</f>
        <v>7.904610000000001</v>
      </c>
      <c r="BH78" s="43">
        <f>G78*AO78</f>
        <v>0</v>
      </c>
      <c r="BI78" s="43">
        <f>G78*AP78</f>
        <v>0</v>
      </c>
      <c r="BJ78" s="43">
        <f>G78*H78</f>
        <v>0</v>
      </c>
      <c r="BK78" s="43"/>
      <c r="BL78" s="43">
        <v>713</v>
      </c>
    </row>
    <row r="79" spans="1:14" ht="15" customHeight="1">
      <c r="A79" s="15"/>
      <c r="D79" s="5" t="s">
        <v>97</v>
      </c>
      <c r="E79" s="5" t="s">
        <v>212</v>
      </c>
      <c r="G79" s="22">
        <v>526.974</v>
      </c>
      <c r="N79" s="20"/>
    </row>
    <row r="80" spans="1:64" ht="15" customHeight="1">
      <c r="A80" s="9" t="s">
        <v>317</v>
      </c>
      <c r="B80" s="11" t="s">
        <v>212</v>
      </c>
      <c r="C80" s="11" t="s">
        <v>255</v>
      </c>
      <c r="D80" s="52" t="s">
        <v>315</v>
      </c>
      <c r="E80" s="52"/>
      <c r="F80" s="11" t="s">
        <v>291</v>
      </c>
      <c r="G80" s="43">
        <v>31.92</v>
      </c>
      <c r="H80" s="43"/>
      <c r="I80" s="43">
        <f>G80*AO80</f>
        <v>0</v>
      </c>
      <c r="J80" s="43">
        <f>G80*AP80</f>
        <v>0</v>
      </c>
      <c r="K80" s="43">
        <f>G80*H80</f>
        <v>0</v>
      </c>
      <c r="L80" s="43">
        <v>0</v>
      </c>
      <c r="M80" s="43">
        <f>G80*L80</f>
        <v>0</v>
      </c>
      <c r="N80" s="24" t="s">
        <v>208</v>
      </c>
      <c r="Z80" s="43">
        <f>IF(AQ80="5",BJ80,0)</f>
        <v>0</v>
      </c>
      <c r="AB80" s="43">
        <f>IF(AQ80="1",BH80,0)</f>
        <v>0</v>
      </c>
      <c r="AC80" s="43">
        <f>IF(AQ80="1",BI80,0)</f>
        <v>0</v>
      </c>
      <c r="AD80" s="43">
        <f>IF(AQ80="7",BH80,0)</f>
        <v>0</v>
      </c>
      <c r="AE80" s="43">
        <f>IF(AQ80="7",BI80,0)</f>
        <v>0</v>
      </c>
      <c r="AF80" s="43">
        <f>IF(AQ80="2",BH80,0)</f>
        <v>0</v>
      </c>
      <c r="AG80" s="43">
        <f>IF(AQ80="2",BI80,0)</f>
        <v>0</v>
      </c>
      <c r="AH80" s="43">
        <f>IF(AQ80="0",BJ80,0)</f>
        <v>0</v>
      </c>
      <c r="AI80" s="39" t="s">
        <v>212</v>
      </c>
      <c r="AJ80" s="43">
        <f>IF(AN80=0,K80,0)</f>
        <v>0</v>
      </c>
      <c r="AK80" s="43">
        <f>IF(AN80=15,K80,0)</f>
        <v>0</v>
      </c>
      <c r="AL80" s="43">
        <f>IF(AN80=21,K80,0)</f>
        <v>0</v>
      </c>
      <c r="AN80" s="43">
        <v>21</v>
      </c>
      <c r="AO80" s="43">
        <f>H80*0</f>
        <v>0</v>
      </c>
      <c r="AP80" s="43">
        <f>H80*(1-0)</f>
        <v>0</v>
      </c>
      <c r="AQ80" s="10" t="s">
        <v>297</v>
      </c>
      <c r="AV80" s="43">
        <f>AW80+AX80</f>
        <v>0</v>
      </c>
      <c r="AW80" s="43">
        <f>G80*AO80</f>
        <v>0</v>
      </c>
      <c r="AX80" s="43">
        <f>G80*AP80</f>
        <v>0</v>
      </c>
      <c r="AY80" s="10" t="s">
        <v>235</v>
      </c>
      <c r="AZ80" s="10" t="s">
        <v>248</v>
      </c>
      <c r="BA80" s="39" t="s">
        <v>230</v>
      </c>
      <c r="BC80" s="43">
        <f>AW80+AX80</f>
        <v>0</v>
      </c>
      <c r="BD80" s="43">
        <f>H80/(100-BE80)*100</f>
        <v>0</v>
      </c>
      <c r="BE80" s="43">
        <v>0</v>
      </c>
      <c r="BF80" s="43">
        <f>M80</f>
        <v>0</v>
      </c>
      <c r="BH80" s="43">
        <f>G80*AO80</f>
        <v>0</v>
      </c>
      <c r="BI80" s="43">
        <f>G80*AP80</f>
        <v>0</v>
      </c>
      <c r="BJ80" s="43">
        <f>G80*H80</f>
        <v>0</v>
      </c>
      <c r="BK80" s="43"/>
      <c r="BL80" s="43">
        <v>713</v>
      </c>
    </row>
    <row r="81" spans="1:14" ht="15" customHeight="1">
      <c r="A81" s="15"/>
      <c r="D81" s="5" t="s">
        <v>33</v>
      </c>
      <c r="E81" s="5" t="s">
        <v>212</v>
      </c>
      <c r="G81" s="22">
        <v>31.92</v>
      </c>
      <c r="N81" s="20"/>
    </row>
    <row r="82" spans="1:64" ht="15" customHeight="1">
      <c r="A82" s="9" t="s">
        <v>19</v>
      </c>
      <c r="B82" s="11" t="s">
        <v>212</v>
      </c>
      <c r="C82" s="11" t="s">
        <v>86</v>
      </c>
      <c r="D82" s="52" t="s">
        <v>178</v>
      </c>
      <c r="E82" s="52"/>
      <c r="F82" s="11" t="s">
        <v>285</v>
      </c>
      <c r="G82" s="43">
        <v>5.0274</v>
      </c>
      <c r="H82" s="43"/>
      <c r="I82" s="43">
        <f>G82*AO82</f>
        <v>0</v>
      </c>
      <c r="J82" s="43">
        <f>G82*AP82</f>
        <v>0</v>
      </c>
      <c r="K82" s="43">
        <f>G82*H82</f>
        <v>0</v>
      </c>
      <c r="L82" s="43">
        <v>0.02</v>
      </c>
      <c r="M82" s="43">
        <f>G82*L82</f>
        <v>0.100548</v>
      </c>
      <c r="N82" s="24" t="s">
        <v>208</v>
      </c>
      <c r="Z82" s="43">
        <f>IF(AQ82="5",BJ82,0)</f>
        <v>0</v>
      </c>
      <c r="AB82" s="43">
        <f>IF(AQ82="1",BH82,0)</f>
        <v>0</v>
      </c>
      <c r="AC82" s="43">
        <f>IF(AQ82="1",BI82,0)</f>
        <v>0</v>
      </c>
      <c r="AD82" s="43">
        <f>IF(AQ82="7",BH82,0)</f>
        <v>0</v>
      </c>
      <c r="AE82" s="43">
        <f>IF(AQ82="7",BI82,0)</f>
        <v>0</v>
      </c>
      <c r="AF82" s="43">
        <f>IF(AQ82="2",BH82,0)</f>
        <v>0</v>
      </c>
      <c r="AG82" s="43">
        <f>IF(AQ82="2",BI82,0)</f>
        <v>0</v>
      </c>
      <c r="AH82" s="43">
        <f>IF(AQ82="0",BJ82,0)</f>
        <v>0</v>
      </c>
      <c r="AI82" s="39" t="s">
        <v>212</v>
      </c>
      <c r="AJ82" s="43">
        <f>IF(AN82=0,K82,0)</f>
        <v>0</v>
      </c>
      <c r="AK82" s="43">
        <f>IF(AN82=15,K82,0)</f>
        <v>0</v>
      </c>
      <c r="AL82" s="43">
        <f>IF(AN82=21,K82,0)</f>
        <v>0</v>
      </c>
      <c r="AN82" s="43">
        <v>21</v>
      </c>
      <c r="AO82" s="43">
        <f>H82*1</f>
        <v>0</v>
      </c>
      <c r="AP82" s="43">
        <f>H82*(1-1)</f>
        <v>0</v>
      </c>
      <c r="AQ82" s="10" t="s">
        <v>297</v>
      </c>
      <c r="AV82" s="43">
        <f>AW82+AX82</f>
        <v>0</v>
      </c>
      <c r="AW82" s="43">
        <f>G82*AO82</f>
        <v>0</v>
      </c>
      <c r="AX82" s="43">
        <f>G82*AP82</f>
        <v>0</v>
      </c>
      <c r="AY82" s="10" t="s">
        <v>235</v>
      </c>
      <c r="AZ82" s="10" t="s">
        <v>248</v>
      </c>
      <c r="BA82" s="39" t="s">
        <v>230</v>
      </c>
      <c r="BC82" s="43">
        <f>AW82+AX82</f>
        <v>0</v>
      </c>
      <c r="BD82" s="43">
        <f>H82/(100-BE82)*100</f>
        <v>0</v>
      </c>
      <c r="BE82" s="43">
        <v>0</v>
      </c>
      <c r="BF82" s="43">
        <f>M82</f>
        <v>0.100548</v>
      </c>
      <c r="BH82" s="43">
        <f>G82*AO82</f>
        <v>0</v>
      </c>
      <c r="BI82" s="43">
        <f>G82*AP82</f>
        <v>0</v>
      </c>
      <c r="BJ82" s="43">
        <f>G82*H82</f>
        <v>0</v>
      </c>
      <c r="BK82" s="43"/>
      <c r="BL82" s="43">
        <v>713</v>
      </c>
    </row>
    <row r="83" spans="1:14" ht="15" customHeight="1">
      <c r="A83" s="15"/>
      <c r="D83" s="5" t="s">
        <v>109</v>
      </c>
      <c r="E83" s="5" t="s">
        <v>212</v>
      </c>
      <c r="G83" s="22">
        <v>4.788</v>
      </c>
      <c r="N83" s="20"/>
    </row>
    <row r="84" spans="1:14" ht="15" customHeight="1">
      <c r="A84" s="15"/>
      <c r="D84" s="5" t="s">
        <v>314</v>
      </c>
      <c r="E84" s="5" t="s">
        <v>212</v>
      </c>
      <c r="G84" s="22">
        <v>0.23940000000000003</v>
      </c>
      <c r="N84" s="20"/>
    </row>
    <row r="85" spans="1:64" ht="15" customHeight="1">
      <c r="A85" s="9" t="s">
        <v>194</v>
      </c>
      <c r="B85" s="11" t="s">
        <v>212</v>
      </c>
      <c r="C85" s="11" t="s">
        <v>163</v>
      </c>
      <c r="D85" s="52" t="s">
        <v>277</v>
      </c>
      <c r="E85" s="52"/>
      <c r="F85" s="11" t="s">
        <v>291</v>
      </c>
      <c r="G85" s="43">
        <v>51.87</v>
      </c>
      <c r="H85" s="43"/>
      <c r="I85" s="43">
        <f>G85*AO85</f>
        <v>0</v>
      </c>
      <c r="J85" s="43">
        <f>G85*AP85</f>
        <v>0</v>
      </c>
      <c r="K85" s="43">
        <f>G85*H85</f>
        <v>0</v>
      </c>
      <c r="L85" s="43">
        <v>0</v>
      </c>
      <c r="M85" s="43">
        <f>G85*L85</f>
        <v>0</v>
      </c>
      <c r="N85" s="24" t="s">
        <v>208</v>
      </c>
      <c r="Z85" s="43">
        <f>IF(AQ85="5",BJ85,0)</f>
        <v>0</v>
      </c>
      <c r="AB85" s="43">
        <f>IF(AQ85="1",BH85,0)</f>
        <v>0</v>
      </c>
      <c r="AC85" s="43">
        <f>IF(AQ85="1",BI85,0)</f>
        <v>0</v>
      </c>
      <c r="AD85" s="43">
        <f>IF(AQ85="7",BH85,0)</f>
        <v>0</v>
      </c>
      <c r="AE85" s="43">
        <f>IF(AQ85="7",BI85,0)</f>
        <v>0</v>
      </c>
      <c r="AF85" s="43">
        <f>IF(AQ85="2",BH85,0)</f>
        <v>0</v>
      </c>
      <c r="AG85" s="43">
        <f>IF(AQ85="2",BI85,0)</f>
        <v>0</v>
      </c>
      <c r="AH85" s="43">
        <f>IF(AQ85="0",BJ85,0)</f>
        <v>0</v>
      </c>
      <c r="AI85" s="39" t="s">
        <v>212</v>
      </c>
      <c r="AJ85" s="43">
        <f>IF(AN85=0,K85,0)</f>
        <v>0</v>
      </c>
      <c r="AK85" s="43">
        <f>IF(AN85=15,K85,0)</f>
        <v>0</v>
      </c>
      <c r="AL85" s="43">
        <f>IF(AN85=21,K85,0)</f>
        <v>0</v>
      </c>
      <c r="AN85" s="43">
        <v>21</v>
      </c>
      <c r="AO85" s="43">
        <f>H85*0.324997556999036</f>
        <v>0</v>
      </c>
      <c r="AP85" s="43">
        <f>H85*(1-0.324997556999036)</f>
        <v>0</v>
      </c>
      <c r="AQ85" s="10" t="s">
        <v>297</v>
      </c>
      <c r="AV85" s="43">
        <f>AW85+AX85</f>
        <v>0</v>
      </c>
      <c r="AW85" s="43">
        <f>G85*AO85</f>
        <v>0</v>
      </c>
      <c r="AX85" s="43">
        <f>G85*AP85</f>
        <v>0</v>
      </c>
      <c r="AY85" s="10" t="s">
        <v>235</v>
      </c>
      <c r="AZ85" s="10" t="s">
        <v>248</v>
      </c>
      <c r="BA85" s="39" t="s">
        <v>230</v>
      </c>
      <c r="BC85" s="43">
        <f>AW85+AX85</f>
        <v>0</v>
      </c>
      <c r="BD85" s="43">
        <f>H85/(100-BE85)*100</f>
        <v>0</v>
      </c>
      <c r="BE85" s="43">
        <v>0</v>
      </c>
      <c r="BF85" s="43">
        <f>M85</f>
        <v>0</v>
      </c>
      <c r="BH85" s="43">
        <f>G85*AO85</f>
        <v>0</v>
      </c>
      <c r="BI85" s="43">
        <f>G85*AP85</f>
        <v>0</v>
      </c>
      <c r="BJ85" s="43">
        <f>G85*H85</f>
        <v>0</v>
      </c>
      <c r="BK85" s="43"/>
      <c r="BL85" s="43">
        <v>713</v>
      </c>
    </row>
    <row r="86" spans="1:14" ht="15" customHeight="1">
      <c r="A86" s="15"/>
      <c r="D86" s="5" t="s">
        <v>249</v>
      </c>
      <c r="E86" s="5" t="s">
        <v>212</v>
      </c>
      <c r="G86" s="22">
        <v>51.870000000000005</v>
      </c>
      <c r="N86" s="20"/>
    </row>
    <row r="87" spans="1:64" ht="15" customHeight="1">
      <c r="A87" s="9" t="s">
        <v>174</v>
      </c>
      <c r="B87" s="11" t="s">
        <v>212</v>
      </c>
      <c r="C87" s="11" t="s">
        <v>86</v>
      </c>
      <c r="D87" s="52" t="s">
        <v>178</v>
      </c>
      <c r="E87" s="52"/>
      <c r="F87" s="11" t="s">
        <v>285</v>
      </c>
      <c r="G87" s="43">
        <v>4.35708</v>
      </c>
      <c r="H87" s="43"/>
      <c r="I87" s="43">
        <f>G87*AO87</f>
        <v>0</v>
      </c>
      <c r="J87" s="43">
        <f>G87*AP87</f>
        <v>0</v>
      </c>
      <c r="K87" s="43">
        <f>G87*H87</f>
        <v>0</v>
      </c>
      <c r="L87" s="43">
        <v>0.02</v>
      </c>
      <c r="M87" s="43">
        <f>G87*L87</f>
        <v>0.0871416</v>
      </c>
      <c r="N87" s="24" t="s">
        <v>208</v>
      </c>
      <c r="Z87" s="43">
        <f>IF(AQ87="5",BJ87,0)</f>
        <v>0</v>
      </c>
      <c r="AB87" s="43">
        <f>IF(AQ87="1",BH87,0)</f>
        <v>0</v>
      </c>
      <c r="AC87" s="43">
        <f>IF(AQ87="1",BI87,0)</f>
        <v>0</v>
      </c>
      <c r="AD87" s="43">
        <f>IF(AQ87="7",BH87,0)</f>
        <v>0</v>
      </c>
      <c r="AE87" s="43">
        <f>IF(AQ87="7",BI87,0)</f>
        <v>0</v>
      </c>
      <c r="AF87" s="43">
        <f>IF(AQ87="2",BH87,0)</f>
        <v>0</v>
      </c>
      <c r="AG87" s="43">
        <f>IF(AQ87="2",BI87,0)</f>
        <v>0</v>
      </c>
      <c r="AH87" s="43">
        <f>IF(AQ87="0",BJ87,0)</f>
        <v>0</v>
      </c>
      <c r="AI87" s="39" t="s">
        <v>212</v>
      </c>
      <c r="AJ87" s="43">
        <f>IF(AN87=0,K87,0)</f>
        <v>0</v>
      </c>
      <c r="AK87" s="43">
        <f>IF(AN87=15,K87,0)</f>
        <v>0</v>
      </c>
      <c r="AL87" s="43">
        <f>IF(AN87=21,K87,0)</f>
        <v>0</v>
      </c>
      <c r="AN87" s="43">
        <v>21</v>
      </c>
      <c r="AO87" s="43">
        <f>H87*1</f>
        <v>0</v>
      </c>
      <c r="AP87" s="43">
        <f>H87*(1-1)</f>
        <v>0</v>
      </c>
      <c r="AQ87" s="10" t="s">
        <v>297</v>
      </c>
      <c r="AV87" s="43">
        <f>AW87+AX87</f>
        <v>0</v>
      </c>
      <c r="AW87" s="43">
        <f>G87*AO87</f>
        <v>0</v>
      </c>
      <c r="AX87" s="43">
        <f>G87*AP87</f>
        <v>0</v>
      </c>
      <c r="AY87" s="10" t="s">
        <v>235</v>
      </c>
      <c r="AZ87" s="10" t="s">
        <v>248</v>
      </c>
      <c r="BA87" s="39" t="s">
        <v>230</v>
      </c>
      <c r="BC87" s="43">
        <f>AW87+AX87</f>
        <v>0</v>
      </c>
      <c r="BD87" s="43">
        <f>H87/(100-BE87)*100</f>
        <v>0</v>
      </c>
      <c r="BE87" s="43">
        <v>0</v>
      </c>
      <c r="BF87" s="43">
        <f>M87</f>
        <v>0.0871416</v>
      </c>
      <c r="BH87" s="43">
        <f>G87*AO87</f>
        <v>0</v>
      </c>
      <c r="BI87" s="43">
        <f>G87*AP87</f>
        <v>0</v>
      </c>
      <c r="BJ87" s="43">
        <f>G87*H87</f>
        <v>0</v>
      </c>
      <c r="BK87" s="43"/>
      <c r="BL87" s="43">
        <v>713</v>
      </c>
    </row>
    <row r="88" spans="1:14" ht="15" customHeight="1">
      <c r="A88" s="15"/>
      <c r="D88" s="5" t="s">
        <v>77</v>
      </c>
      <c r="E88" s="5" t="s">
        <v>212</v>
      </c>
      <c r="G88" s="22">
        <v>4.1496</v>
      </c>
      <c r="N88" s="20"/>
    </row>
    <row r="89" spans="1:14" ht="15" customHeight="1">
      <c r="A89" s="15"/>
      <c r="D89" s="5" t="s">
        <v>189</v>
      </c>
      <c r="E89" s="5" t="s">
        <v>212</v>
      </c>
      <c r="G89" s="22">
        <v>0.20748000000000003</v>
      </c>
      <c r="N89" s="20"/>
    </row>
    <row r="90" spans="1:64" ht="15" customHeight="1">
      <c r="A90" s="9" t="s">
        <v>256</v>
      </c>
      <c r="B90" s="11" t="s">
        <v>212</v>
      </c>
      <c r="C90" s="11" t="s">
        <v>84</v>
      </c>
      <c r="D90" s="52" t="s">
        <v>59</v>
      </c>
      <c r="E90" s="52"/>
      <c r="F90" s="11" t="s">
        <v>291</v>
      </c>
      <c r="G90" s="43">
        <v>520.29</v>
      </c>
      <c r="H90" s="43"/>
      <c r="I90" s="43">
        <f>G90*AO90</f>
        <v>0</v>
      </c>
      <c r="J90" s="43">
        <f>G90*AP90</f>
        <v>0</v>
      </c>
      <c r="K90" s="43">
        <f>G90*H90</f>
        <v>0</v>
      </c>
      <c r="L90" s="43">
        <v>0</v>
      </c>
      <c r="M90" s="43">
        <f>G90*L90</f>
        <v>0</v>
      </c>
      <c r="N90" s="24" t="s">
        <v>208</v>
      </c>
      <c r="Z90" s="43">
        <f>IF(AQ90="5",BJ90,0)</f>
        <v>0</v>
      </c>
      <c r="AB90" s="43">
        <f>IF(AQ90="1",BH90,0)</f>
        <v>0</v>
      </c>
      <c r="AC90" s="43">
        <f>IF(AQ90="1",BI90,0)</f>
        <v>0</v>
      </c>
      <c r="AD90" s="43">
        <f>IF(AQ90="7",BH90,0)</f>
        <v>0</v>
      </c>
      <c r="AE90" s="43">
        <f>IF(AQ90="7",BI90,0)</f>
        <v>0</v>
      </c>
      <c r="AF90" s="43">
        <f>IF(AQ90="2",BH90,0)</f>
        <v>0</v>
      </c>
      <c r="AG90" s="43">
        <f>IF(AQ90="2",BI90,0)</f>
        <v>0</v>
      </c>
      <c r="AH90" s="43">
        <f>IF(AQ90="0",BJ90,0)</f>
        <v>0</v>
      </c>
      <c r="AI90" s="39" t="s">
        <v>212</v>
      </c>
      <c r="AJ90" s="43">
        <f>IF(AN90=0,K90,0)</f>
        <v>0</v>
      </c>
      <c r="AK90" s="43">
        <f>IF(AN90=15,K90,0)</f>
        <v>0</v>
      </c>
      <c r="AL90" s="43">
        <f>IF(AN90=21,K90,0)</f>
        <v>0</v>
      </c>
      <c r="AN90" s="43">
        <v>21</v>
      </c>
      <c r="AO90" s="43">
        <f>H90*0.301692789968652</f>
        <v>0</v>
      </c>
      <c r="AP90" s="43">
        <f>H90*(1-0.301692789968652)</f>
        <v>0</v>
      </c>
      <c r="AQ90" s="10" t="s">
        <v>297</v>
      </c>
      <c r="AV90" s="43">
        <f>AW90+AX90</f>
        <v>0</v>
      </c>
      <c r="AW90" s="43">
        <f>G90*AO90</f>
        <v>0</v>
      </c>
      <c r="AX90" s="43">
        <f>G90*AP90</f>
        <v>0</v>
      </c>
      <c r="AY90" s="10" t="s">
        <v>235</v>
      </c>
      <c r="AZ90" s="10" t="s">
        <v>248</v>
      </c>
      <c r="BA90" s="39" t="s">
        <v>230</v>
      </c>
      <c r="BC90" s="43">
        <f>AW90+AX90</f>
        <v>0</v>
      </c>
      <c r="BD90" s="43">
        <f>H90/(100-BE90)*100</f>
        <v>0</v>
      </c>
      <c r="BE90" s="43">
        <v>0</v>
      </c>
      <c r="BF90" s="43">
        <f>M90</f>
        <v>0</v>
      </c>
      <c r="BH90" s="43">
        <f>G90*AO90</f>
        <v>0</v>
      </c>
      <c r="BI90" s="43">
        <f>G90*AP90</f>
        <v>0</v>
      </c>
      <c r="BJ90" s="43">
        <f>G90*H90</f>
        <v>0</v>
      </c>
      <c r="BK90" s="43"/>
      <c r="BL90" s="43">
        <v>713</v>
      </c>
    </row>
    <row r="91" spans="1:14" ht="15" customHeight="1">
      <c r="A91" s="15"/>
      <c r="D91" s="5" t="s">
        <v>183</v>
      </c>
      <c r="E91" s="5" t="s">
        <v>212</v>
      </c>
      <c r="G91" s="22">
        <v>520.2900000000001</v>
      </c>
      <c r="N91" s="20"/>
    </row>
    <row r="92" spans="1:64" ht="15" customHeight="1">
      <c r="A92" s="9" t="s">
        <v>63</v>
      </c>
      <c r="B92" s="11" t="s">
        <v>212</v>
      </c>
      <c r="C92" s="11" t="s">
        <v>86</v>
      </c>
      <c r="D92" s="52" t="s">
        <v>178</v>
      </c>
      <c r="E92" s="52"/>
      <c r="F92" s="11" t="s">
        <v>285</v>
      </c>
      <c r="G92" s="43">
        <v>76.48263</v>
      </c>
      <c r="H92" s="43"/>
      <c r="I92" s="43">
        <f>G92*AO92</f>
        <v>0</v>
      </c>
      <c r="J92" s="43">
        <f>G92*AP92</f>
        <v>0</v>
      </c>
      <c r="K92" s="43">
        <f>G92*H92</f>
        <v>0</v>
      </c>
      <c r="L92" s="43">
        <v>0.02</v>
      </c>
      <c r="M92" s="43">
        <f>G92*L92</f>
        <v>1.5296526000000001</v>
      </c>
      <c r="N92" s="24" t="s">
        <v>208</v>
      </c>
      <c r="Z92" s="43">
        <f>IF(AQ92="5",BJ92,0)</f>
        <v>0</v>
      </c>
      <c r="AB92" s="43">
        <f>IF(AQ92="1",BH92,0)</f>
        <v>0</v>
      </c>
      <c r="AC92" s="43">
        <f>IF(AQ92="1",BI92,0)</f>
        <v>0</v>
      </c>
      <c r="AD92" s="43">
        <f>IF(AQ92="7",BH92,0)</f>
        <v>0</v>
      </c>
      <c r="AE92" s="43">
        <f>IF(AQ92="7",BI92,0)</f>
        <v>0</v>
      </c>
      <c r="AF92" s="43">
        <f>IF(AQ92="2",BH92,0)</f>
        <v>0</v>
      </c>
      <c r="AG92" s="43">
        <f>IF(AQ92="2",BI92,0)</f>
        <v>0</v>
      </c>
      <c r="AH92" s="43">
        <f>IF(AQ92="0",BJ92,0)</f>
        <v>0</v>
      </c>
      <c r="AI92" s="39" t="s">
        <v>212</v>
      </c>
      <c r="AJ92" s="43">
        <f>IF(AN92=0,K92,0)</f>
        <v>0</v>
      </c>
      <c r="AK92" s="43">
        <f>IF(AN92=15,K92,0)</f>
        <v>0</v>
      </c>
      <c r="AL92" s="43">
        <f>IF(AN92=21,K92,0)</f>
        <v>0</v>
      </c>
      <c r="AN92" s="43">
        <v>21</v>
      </c>
      <c r="AO92" s="43">
        <f>H92*1</f>
        <v>0</v>
      </c>
      <c r="AP92" s="43">
        <f>H92*(1-1)</f>
        <v>0</v>
      </c>
      <c r="AQ92" s="10" t="s">
        <v>297</v>
      </c>
      <c r="AV92" s="43">
        <f>AW92+AX92</f>
        <v>0</v>
      </c>
      <c r="AW92" s="43">
        <f>G92*AO92</f>
        <v>0</v>
      </c>
      <c r="AX92" s="43">
        <f>G92*AP92</f>
        <v>0</v>
      </c>
      <c r="AY92" s="10" t="s">
        <v>235</v>
      </c>
      <c r="AZ92" s="10" t="s">
        <v>248</v>
      </c>
      <c r="BA92" s="39" t="s">
        <v>230</v>
      </c>
      <c r="BC92" s="43">
        <f>AW92+AX92</f>
        <v>0</v>
      </c>
      <c r="BD92" s="43">
        <f>H92/(100-BE92)*100</f>
        <v>0</v>
      </c>
      <c r="BE92" s="43">
        <v>0</v>
      </c>
      <c r="BF92" s="43">
        <f>M92</f>
        <v>1.5296526000000001</v>
      </c>
      <c r="BH92" s="43">
        <f>G92*AO92</f>
        <v>0</v>
      </c>
      <c r="BI92" s="43">
        <f>G92*AP92</f>
        <v>0</v>
      </c>
      <c r="BJ92" s="43">
        <f>G92*H92</f>
        <v>0</v>
      </c>
      <c r="BK92" s="43"/>
      <c r="BL92" s="43">
        <v>713</v>
      </c>
    </row>
    <row r="93" spans="1:14" ht="15" customHeight="1">
      <c r="A93" s="15"/>
      <c r="D93" s="5" t="s">
        <v>167</v>
      </c>
      <c r="E93" s="5" t="s">
        <v>212</v>
      </c>
      <c r="G93" s="22">
        <v>72.84060000000001</v>
      </c>
      <c r="N93" s="20"/>
    </row>
    <row r="94" spans="1:14" ht="15" customHeight="1">
      <c r="A94" s="15"/>
      <c r="D94" s="5" t="s">
        <v>0</v>
      </c>
      <c r="E94" s="5" t="s">
        <v>212</v>
      </c>
      <c r="G94" s="22">
        <v>3.64203</v>
      </c>
      <c r="N94" s="20"/>
    </row>
    <row r="95" spans="1:64" ht="15" customHeight="1">
      <c r="A95" s="9" t="s">
        <v>325</v>
      </c>
      <c r="B95" s="11" t="s">
        <v>212</v>
      </c>
      <c r="C95" s="11" t="s">
        <v>305</v>
      </c>
      <c r="D95" s="52" t="s">
        <v>273</v>
      </c>
      <c r="E95" s="52"/>
      <c r="F95" s="11" t="s">
        <v>291</v>
      </c>
      <c r="G95" s="43">
        <v>2.17</v>
      </c>
      <c r="H95" s="43"/>
      <c r="I95" s="43">
        <f>G95*AO95</f>
        <v>0</v>
      </c>
      <c r="J95" s="43">
        <f>G95*AP95</f>
        <v>0</v>
      </c>
      <c r="K95" s="43">
        <f>G95*H95</f>
        <v>0</v>
      </c>
      <c r="L95" s="43">
        <v>0</v>
      </c>
      <c r="M95" s="43">
        <f>G95*L95</f>
        <v>0</v>
      </c>
      <c r="N95" s="24" t="s">
        <v>208</v>
      </c>
      <c r="Z95" s="43">
        <f>IF(AQ95="5",BJ95,0)</f>
        <v>0</v>
      </c>
      <c r="AB95" s="43">
        <f>IF(AQ95="1",BH95,0)</f>
        <v>0</v>
      </c>
      <c r="AC95" s="43">
        <f>IF(AQ95="1",BI95,0)</f>
        <v>0</v>
      </c>
      <c r="AD95" s="43">
        <f>IF(AQ95="7",BH95,0)</f>
        <v>0</v>
      </c>
      <c r="AE95" s="43">
        <f>IF(AQ95="7",BI95,0)</f>
        <v>0</v>
      </c>
      <c r="AF95" s="43">
        <f>IF(AQ95="2",BH95,0)</f>
        <v>0</v>
      </c>
      <c r="AG95" s="43">
        <f>IF(AQ95="2",BI95,0)</f>
        <v>0</v>
      </c>
      <c r="AH95" s="43">
        <f>IF(AQ95="0",BJ95,0)</f>
        <v>0</v>
      </c>
      <c r="AI95" s="39" t="s">
        <v>212</v>
      </c>
      <c r="AJ95" s="43">
        <f>IF(AN95=0,K95,0)</f>
        <v>0</v>
      </c>
      <c r="AK95" s="43">
        <f>IF(AN95=15,K95,0)</f>
        <v>0</v>
      </c>
      <c r="AL95" s="43">
        <f>IF(AN95=21,K95,0)</f>
        <v>0</v>
      </c>
      <c r="AN95" s="43">
        <v>21</v>
      </c>
      <c r="AO95" s="43">
        <f>H95*0.341449704142012</f>
        <v>0</v>
      </c>
      <c r="AP95" s="43">
        <f>H95*(1-0.341449704142012)</f>
        <v>0</v>
      </c>
      <c r="AQ95" s="10" t="s">
        <v>297</v>
      </c>
      <c r="AV95" s="43">
        <f>AW95+AX95</f>
        <v>0</v>
      </c>
      <c r="AW95" s="43">
        <f>G95*AO95</f>
        <v>0</v>
      </c>
      <c r="AX95" s="43">
        <f>G95*AP95</f>
        <v>0</v>
      </c>
      <c r="AY95" s="10" t="s">
        <v>235</v>
      </c>
      <c r="AZ95" s="10" t="s">
        <v>248</v>
      </c>
      <c r="BA95" s="39" t="s">
        <v>230</v>
      </c>
      <c r="BC95" s="43">
        <f>AW95+AX95</f>
        <v>0</v>
      </c>
      <c r="BD95" s="43">
        <f>H95/(100-BE95)*100</f>
        <v>0</v>
      </c>
      <c r="BE95" s="43">
        <v>0</v>
      </c>
      <c r="BF95" s="43">
        <f>M95</f>
        <v>0</v>
      </c>
      <c r="BH95" s="43">
        <f>G95*AO95</f>
        <v>0</v>
      </c>
      <c r="BI95" s="43">
        <f>G95*AP95</f>
        <v>0</v>
      </c>
      <c r="BJ95" s="43">
        <f>G95*H95</f>
        <v>0</v>
      </c>
      <c r="BK95" s="43"/>
      <c r="BL95" s="43">
        <v>713</v>
      </c>
    </row>
    <row r="96" spans="1:14" ht="15" customHeight="1">
      <c r="A96" s="15"/>
      <c r="D96" s="5" t="s">
        <v>6</v>
      </c>
      <c r="E96" s="5" t="s">
        <v>212</v>
      </c>
      <c r="G96" s="22">
        <v>2.1700000000000004</v>
      </c>
      <c r="N96" s="20"/>
    </row>
    <row r="97" spans="1:64" ht="15" customHeight="1">
      <c r="A97" s="9" t="s">
        <v>268</v>
      </c>
      <c r="B97" s="11" t="s">
        <v>212</v>
      </c>
      <c r="C97" s="11" t="s">
        <v>73</v>
      </c>
      <c r="D97" s="52" t="s">
        <v>322</v>
      </c>
      <c r="E97" s="52"/>
      <c r="F97" s="11" t="s">
        <v>291</v>
      </c>
      <c r="G97" s="43">
        <v>2.2785</v>
      </c>
      <c r="H97" s="43"/>
      <c r="I97" s="43">
        <f>G97*AO97</f>
        <v>0</v>
      </c>
      <c r="J97" s="43">
        <f>G97*AP97</f>
        <v>0</v>
      </c>
      <c r="K97" s="43">
        <f>G97*H97</f>
        <v>0</v>
      </c>
      <c r="L97" s="43">
        <v>0.003</v>
      </c>
      <c r="M97" s="43">
        <f>G97*L97</f>
        <v>0.0068355</v>
      </c>
      <c r="N97" s="24" t="s">
        <v>208</v>
      </c>
      <c r="Z97" s="43">
        <f>IF(AQ97="5",BJ97,0)</f>
        <v>0</v>
      </c>
      <c r="AB97" s="43">
        <f>IF(AQ97="1",BH97,0)</f>
        <v>0</v>
      </c>
      <c r="AC97" s="43">
        <f>IF(AQ97="1",BI97,0)</f>
        <v>0</v>
      </c>
      <c r="AD97" s="43">
        <f>IF(AQ97="7",BH97,0)</f>
        <v>0</v>
      </c>
      <c r="AE97" s="43">
        <f>IF(AQ97="7",BI97,0)</f>
        <v>0</v>
      </c>
      <c r="AF97" s="43">
        <f>IF(AQ97="2",BH97,0)</f>
        <v>0</v>
      </c>
      <c r="AG97" s="43">
        <f>IF(AQ97="2",BI97,0)</f>
        <v>0</v>
      </c>
      <c r="AH97" s="43">
        <f>IF(AQ97="0",BJ97,0)</f>
        <v>0</v>
      </c>
      <c r="AI97" s="39" t="s">
        <v>212</v>
      </c>
      <c r="AJ97" s="43">
        <f>IF(AN97=0,K97,0)</f>
        <v>0</v>
      </c>
      <c r="AK97" s="43">
        <f>IF(AN97=15,K97,0)</f>
        <v>0</v>
      </c>
      <c r="AL97" s="43">
        <f>IF(AN97=21,K97,0)</f>
        <v>0</v>
      </c>
      <c r="AN97" s="43">
        <v>21</v>
      </c>
      <c r="AO97" s="43">
        <f>H97*1</f>
        <v>0</v>
      </c>
      <c r="AP97" s="43">
        <f>H97*(1-1)</f>
        <v>0</v>
      </c>
      <c r="AQ97" s="10" t="s">
        <v>297</v>
      </c>
      <c r="AV97" s="43">
        <f>AW97+AX97</f>
        <v>0</v>
      </c>
      <c r="AW97" s="43">
        <f>G97*AO97</f>
        <v>0</v>
      </c>
      <c r="AX97" s="43">
        <f>G97*AP97</f>
        <v>0</v>
      </c>
      <c r="AY97" s="10" t="s">
        <v>235</v>
      </c>
      <c r="AZ97" s="10" t="s">
        <v>248</v>
      </c>
      <c r="BA97" s="39" t="s">
        <v>230</v>
      </c>
      <c r="BC97" s="43">
        <f>AW97+AX97</f>
        <v>0</v>
      </c>
      <c r="BD97" s="43">
        <f>H97/(100-BE97)*100</f>
        <v>0</v>
      </c>
      <c r="BE97" s="43">
        <v>0</v>
      </c>
      <c r="BF97" s="43">
        <f>M97</f>
        <v>0.0068355</v>
      </c>
      <c r="BH97" s="43">
        <f>G97*AO97</f>
        <v>0</v>
      </c>
      <c r="BI97" s="43">
        <f>G97*AP97</f>
        <v>0</v>
      </c>
      <c r="BJ97" s="43">
        <f>G97*H97</f>
        <v>0</v>
      </c>
      <c r="BK97" s="43"/>
      <c r="BL97" s="43">
        <v>713</v>
      </c>
    </row>
    <row r="98" spans="1:14" ht="15" customHeight="1">
      <c r="A98" s="15"/>
      <c r="D98" s="5" t="s">
        <v>118</v>
      </c>
      <c r="E98" s="5" t="s">
        <v>212</v>
      </c>
      <c r="G98" s="22">
        <v>2.2785</v>
      </c>
      <c r="N98" s="20"/>
    </row>
    <row r="99" spans="1:64" ht="15" customHeight="1">
      <c r="A99" s="9" t="s">
        <v>172</v>
      </c>
      <c r="B99" s="11" t="s">
        <v>212</v>
      </c>
      <c r="C99" s="11" t="s">
        <v>72</v>
      </c>
      <c r="D99" s="52" t="s">
        <v>37</v>
      </c>
      <c r="E99" s="52"/>
      <c r="F99" s="11" t="s">
        <v>251</v>
      </c>
      <c r="G99" s="43">
        <v>22.785</v>
      </c>
      <c r="H99" s="43"/>
      <c r="I99" s="43">
        <f>G99*AO99</f>
        <v>0</v>
      </c>
      <c r="J99" s="43">
        <f>G99*AP99</f>
        <v>0</v>
      </c>
      <c r="K99" s="43">
        <f>G99*H99</f>
        <v>0</v>
      </c>
      <c r="L99" s="43">
        <v>0</v>
      </c>
      <c r="M99" s="43">
        <f>G99*L99</f>
        <v>0</v>
      </c>
      <c r="N99" s="24" t="s">
        <v>138</v>
      </c>
      <c r="Z99" s="43">
        <f>IF(AQ99="5",BJ99,0)</f>
        <v>0</v>
      </c>
      <c r="AB99" s="43">
        <f>IF(AQ99="1",BH99,0)</f>
        <v>0</v>
      </c>
      <c r="AC99" s="43">
        <f>IF(AQ99="1",BI99,0)</f>
        <v>0</v>
      </c>
      <c r="AD99" s="43">
        <f>IF(AQ99="7",BH99,0)</f>
        <v>0</v>
      </c>
      <c r="AE99" s="43">
        <f>IF(AQ99="7",BI99,0)</f>
        <v>0</v>
      </c>
      <c r="AF99" s="43">
        <f>IF(AQ99="2",BH99,0)</f>
        <v>0</v>
      </c>
      <c r="AG99" s="43">
        <f>IF(AQ99="2",BI99,0)</f>
        <v>0</v>
      </c>
      <c r="AH99" s="43">
        <f>IF(AQ99="0",BJ99,0)</f>
        <v>0</v>
      </c>
      <c r="AI99" s="39" t="s">
        <v>212</v>
      </c>
      <c r="AJ99" s="43">
        <f>IF(AN99=0,K99,0)</f>
        <v>0</v>
      </c>
      <c r="AK99" s="43">
        <f>IF(AN99=15,K99,0)</f>
        <v>0</v>
      </c>
      <c r="AL99" s="43">
        <f>IF(AN99=21,K99,0)</f>
        <v>0</v>
      </c>
      <c r="AN99" s="43">
        <v>21</v>
      </c>
      <c r="AO99" s="43">
        <f>H99*1</f>
        <v>0</v>
      </c>
      <c r="AP99" s="43">
        <f>H99*(1-1)</f>
        <v>0</v>
      </c>
      <c r="AQ99" s="10" t="s">
        <v>297</v>
      </c>
      <c r="AV99" s="43">
        <f>AW99+AX99</f>
        <v>0</v>
      </c>
      <c r="AW99" s="43">
        <f>G99*AO99</f>
        <v>0</v>
      </c>
      <c r="AX99" s="43">
        <f>G99*AP99</f>
        <v>0</v>
      </c>
      <c r="AY99" s="10" t="s">
        <v>235</v>
      </c>
      <c r="AZ99" s="10" t="s">
        <v>248</v>
      </c>
      <c r="BA99" s="39" t="s">
        <v>230</v>
      </c>
      <c r="BC99" s="43">
        <f>AW99+AX99</f>
        <v>0</v>
      </c>
      <c r="BD99" s="43">
        <f>H99/(100-BE99)*100</f>
        <v>0</v>
      </c>
      <c r="BE99" s="43">
        <v>0</v>
      </c>
      <c r="BF99" s="43">
        <f>M99</f>
        <v>0</v>
      </c>
      <c r="BH99" s="43">
        <f>G99*AO99</f>
        <v>0</v>
      </c>
      <c r="BI99" s="43">
        <f>G99*AP99</f>
        <v>0</v>
      </c>
      <c r="BJ99" s="43">
        <f>G99*H99</f>
        <v>0</v>
      </c>
      <c r="BK99" s="43"/>
      <c r="BL99" s="43">
        <v>713</v>
      </c>
    </row>
    <row r="100" spans="1:14" ht="15" customHeight="1">
      <c r="A100" s="15"/>
      <c r="D100" s="5" t="s">
        <v>309</v>
      </c>
      <c r="E100" s="5" t="s">
        <v>212</v>
      </c>
      <c r="G100" s="22">
        <v>21.700000000000003</v>
      </c>
      <c r="N100" s="20"/>
    </row>
    <row r="101" spans="1:14" ht="15" customHeight="1">
      <c r="A101" s="15"/>
      <c r="D101" s="5" t="s">
        <v>319</v>
      </c>
      <c r="E101" s="5" t="s">
        <v>212</v>
      </c>
      <c r="G101" s="22">
        <v>1.0850000000000002</v>
      </c>
      <c r="N101" s="20"/>
    </row>
    <row r="102" spans="1:47" ht="15" customHeight="1">
      <c r="A102" s="35" t="s">
        <v>212</v>
      </c>
      <c r="B102" s="16" t="s">
        <v>212</v>
      </c>
      <c r="C102" s="16" t="s">
        <v>191</v>
      </c>
      <c r="D102" s="71" t="s">
        <v>328</v>
      </c>
      <c r="E102" s="71"/>
      <c r="F102" s="17" t="s">
        <v>275</v>
      </c>
      <c r="G102" s="17" t="s">
        <v>275</v>
      </c>
      <c r="H102" s="17"/>
      <c r="I102" s="6">
        <f>SUM(I103:I103)</f>
        <v>0</v>
      </c>
      <c r="J102" s="6">
        <f>SUM(J103:J103)</f>
        <v>0</v>
      </c>
      <c r="K102" s="6">
        <f>SUM(K103:K103)</f>
        <v>0</v>
      </c>
      <c r="L102" s="39" t="s">
        <v>212</v>
      </c>
      <c r="M102" s="6">
        <f>SUM(M103:M103)</f>
        <v>0.08044</v>
      </c>
      <c r="N102" s="37" t="s">
        <v>212</v>
      </c>
      <c r="AI102" s="39" t="s">
        <v>212</v>
      </c>
      <c r="AS102" s="6">
        <f>SUM(AJ103:AJ103)</f>
        <v>0</v>
      </c>
      <c r="AT102" s="6">
        <f>SUM(AK103:AK103)</f>
        <v>0</v>
      </c>
      <c r="AU102" s="6">
        <f>SUM(AL103:AL103)</f>
        <v>0</v>
      </c>
    </row>
    <row r="103" spans="1:64" ht="15" customHeight="1">
      <c r="A103" s="9" t="s">
        <v>289</v>
      </c>
      <c r="B103" s="11" t="s">
        <v>212</v>
      </c>
      <c r="C103" s="11" t="s">
        <v>50</v>
      </c>
      <c r="D103" s="52" t="s">
        <v>300</v>
      </c>
      <c r="E103" s="52"/>
      <c r="F103" s="11" t="s">
        <v>71</v>
      </c>
      <c r="G103" s="43">
        <v>4</v>
      </c>
      <c r="H103" s="43"/>
      <c r="I103" s="43">
        <f>G103*AO103</f>
        <v>0</v>
      </c>
      <c r="J103" s="43">
        <f>G103*AP103</f>
        <v>0</v>
      </c>
      <c r="K103" s="43">
        <f>G103*H103</f>
        <v>0</v>
      </c>
      <c r="L103" s="43">
        <v>0.02011</v>
      </c>
      <c r="M103" s="43">
        <f>G103*L103</f>
        <v>0.08044</v>
      </c>
      <c r="N103" s="24" t="s">
        <v>208</v>
      </c>
      <c r="Z103" s="43">
        <f>IF(AQ103="5",BJ103,0)</f>
        <v>0</v>
      </c>
      <c r="AB103" s="43">
        <f>IF(AQ103="1",BH103,0)</f>
        <v>0</v>
      </c>
      <c r="AC103" s="43">
        <f>IF(AQ103="1",BI103,0)</f>
        <v>0</v>
      </c>
      <c r="AD103" s="43">
        <f>IF(AQ103="7",BH103,0)</f>
        <v>0</v>
      </c>
      <c r="AE103" s="43">
        <f>IF(AQ103="7",BI103,0)</f>
        <v>0</v>
      </c>
      <c r="AF103" s="43">
        <f>IF(AQ103="2",BH103,0)</f>
        <v>0</v>
      </c>
      <c r="AG103" s="43">
        <f>IF(AQ103="2",BI103,0)</f>
        <v>0</v>
      </c>
      <c r="AH103" s="43">
        <f>IF(AQ103="0",BJ103,0)</f>
        <v>0</v>
      </c>
      <c r="AI103" s="39" t="s">
        <v>212</v>
      </c>
      <c r="AJ103" s="43">
        <f>IF(AN103=0,K103,0)</f>
        <v>0</v>
      </c>
      <c r="AK103" s="43">
        <f>IF(AN103=15,K103,0)</f>
        <v>0</v>
      </c>
      <c r="AL103" s="43">
        <f>IF(AN103=21,K103,0)</f>
        <v>0</v>
      </c>
      <c r="AN103" s="43">
        <v>21</v>
      </c>
      <c r="AO103" s="43">
        <f>H103*0</f>
        <v>0</v>
      </c>
      <c r="AP103" s="43">
        <f>H103*(1-0)</f>
        <v>0</v>
      </c>
      <c r="AQ103" s="10" t="s">
        <v>297</v>
      </c>
      <c r="AV103" s="43">
        <f>AW103+AX103</f>
        <v>0</v>
      </c>
      <c r="AW103" s="43">
        <f>G103*AO103</f>
        <v>0</v>
      </c>
      <c r="AX103" s="43">
        <f>G103*AP103</f>
        <v>0</v>
      </c>
      <c r="AY103" s="10" t="s">
        <v>43</v>
      </c>
      <c r="AZ103" s="10" t="s">
        <v>15</v>
      </c>
      <c r="BA103" s="39" t="s">
        <v>230</v>
      </c>
      <c r="BC103" s="43">
        <f>AW103+AX103</f>
        <v>0</v>
      </c>
      <c r="BD103" s="43">
        <f>H103/(100-BE103)*100</f>
        <v>0</v>
      </c>
      <c r="BE103" s="43">
        <v>0</v>
      </c>
      <c r="BF103" s="43">
        <f>M103</f>
        <v>0.08044</v>
      </c>
      <c r="BH103" s="43">
        <f>G103*AO103</f>
        <v>0</v>
      </c>
      <c r="BI103" s="43">
        <f>G103*AP103</f>
        <v>0</v>
      </c>
      <c r="BJ103" s="43">
        <f>G103*H103</f>
        <v>0</v>
      </c>
      <c r="BK103" s="43"/>
      <c r="BL103" s="43">
        <v>721</v>
      </c>
    </row>
    <row r="104" spans="1:14" ht="15" customHeight="1">
      <c r="A104" s="15"/>
      <c r="D104" s="5" t="s">
        <v>62</v>
      </c>
      <c r="E104" s="5" t="s">
        <v>212</v>
      </c>
      <c r="G104" s="22">
        <v>4</v>
      </c>
      <c r="N104" s="20"/>
    </row>
    <row r="105" spans="1:47" ht="15" customHeight="1">
      <c r="A105" s="35" t="s">
        <v>212</v>
      </c>
      <c r="B105" s="16" t="s">
        <v>212</v>
      </c>
      <c r="C105" s="16" t="s">
        <v>181</v>
      </c>
      <c r="D105" s="71" t="s">
        <v>312</v>
      </c>
      <c r="E105" s="71"/>
      <c r="F105" s="17" t="s">
        <v>275</v>
      </c>
      <c r="G105" s="17" t="s">
        <v>275</v>
      </c>
      <c r="H105" s="17"/>
      <c r="I105" s="6">
        <f>SUM(I106:I106)</f>
        <v>0</v>
      </c>
      <c r="J105" s="6">
        <f>SUM(J106:J106)</f>
        <v>0</v>
      </c>
      <c r="K105" s="6">
        <f>SUM(K106:K106)</f>
        <v>0</v>
      </c>
      <c r="L105" s="39" t="s">
        <v>212</v>
      </c>
      <c r="M105" s="6">
        <f>SUM(M106:M106)</f>
        <v>0</v>
      </c>
      <c r="N105" s="37" t="s">
        <v>212</v>
      </c>
      <c r="AI105" s="39" t="s">
        <v>212</v>
      </c>
      <c r="AS105" s="6">
        <f>SUM(AJ106:AJ106)</f>
        <v>0</v>
      </c>
      <c r="AT105" s="6">
        <f>SUM(AK106:AK106)</f>
        <v>0</v>
      </c>
      <c r="AU105" s="6">
        <f>SUM(AL106:AL106)</f>
        <v>0</v>
      </c>
    </row>
    <row r="106" spans="1:64" ht="15" customHeight="1">
      <c r="A106" s="9" t="s">
        <v>176</v>
      </c>
      <c r="B106" s="11" t="s">
        <v>212</v>
      </c>
      <c r="C106" s="11" t="s">
        <v>241</v>
      </c>
      <c r="D106" s="52" t="s">
        <v>205</v>
      </c>
      <c r="E106" s="52"/>
      <c r="F106" s="11" t="s">
        <v>251</v>
      </c>
      <c r="G106" s="43">
        <v>79.8</v>
      </c>
      <c r="H106" s="43"/>
      <c r="I106" s="43">
        <f>G106*AO106</f>
        <v>0</v>
      </c>
      <c r="J106" s="43">
        <f>G106*AP106</f>
        <v>0</v>
      </c>
      <c r="K106" s="43">
        <f>G106*H106</f>
        <v>0</v>
      </c>
      <c r="L106" s="43">
        <v>0</v>
      </c>
      <c r="M106" s="43">
        <f>G106*L106</f>
        <v>0</v>
      </c>
      <c r="N106" s="24" t="s">
        <v>212</v>
      </c>
      <c r="Z106" s="43">
        <f>IF(AQ106="5",BJ106,0)</f>
        <v>0</v>
      </c>
      <c r="AB106" s="43">
        <f>IF(AQ106="1",BH106,0)</f>
        <v>0</v>
      </c>
      <c r="AC106" s="43">
        <f>IF(AQ106="1",BI106,0)</f>
        <v>0</v>
      </c>
      <c r="AD106" s="43">
        <f>IF(AQ106="7",BH106,0)</f>
        <v>0</v>
      </c>
      <c r="AE106" s="43">
        <f>IF(AQ106="7",BI106,0)</f>
        <v>0</v>
      </c>
      <c r="AF106" s="43">
        <f>IF(AQ106="2",BH106,0)</f>
        <v>0</v>
      </c>
      <c r="AG106" s="43">
        <f>IF(AQ106="2",BI106,0)</f>
        <v>0</v>
      </c>
      <c r="AH106" s="43">
        <f>IF(AQ106="0",BJ106,0)</f>
        <v>0</v>
      </c>
      <c r="AI106" s="39" t="s">
        <v>212</v>
      </c>
      <c r="AJ106" s="43">
        <f>IF(AN106=0,K106,0)</f>
        <v>0</v>
      </c>
      <c r="AK106" s="43">
        <f>IF(AN106=15,K106,0)</f>
        <v>0</v>
      </c>
      <c r="AL106" s="43">
        <f>IF(AN106=21,K106,0)</f>
        <v>0</v>
      </c>
      <c r="AN106" s="43">
        <v>21</v>
      </c>
      <c r="AO106" s="43">
        <f>H106*0.666666666666667</f>
        <v>0</v>
      </c>
      <c r="AP106" s="43">
        <f>H106*(1-0.666666666666667)</f>
        <v>0</v>
      </c>
      <c r="AQ106" s="10" t="s">
        <v>297</v>
      </c>
      <c r="AV106" s="43">
        <f>AW106+AX106</f>
        <v>0</v>
      </c>
      <c r="AW106" s="43">
        <f>G106*AO106</f>
        <v>0</v>
      </c>
      <c r="AX106" s="43">
        <f>G106*AP106</f>
        <v>0</v>
      </c>
      <c r="AY106" s="10" t="s">
        <v>184</v>
      </c>
      <c r="AZ106" s="10" t="s">
        <v>160</v>
      </c>
      <c r="BA106" s="39" t="s">
        <v>230</v>
      </c>
      <c r="BC106" s="43">
        <f>AW106+AX106</f>
        <v>0</v>
      </c>
      <c r="BD106" s="43">
        <f>H106/(100-BE106)*100</f>
        <v>0</v>
      </c>
      <c r="BE106" s="43">
        <v>0</v>
      </c>
      <c r="BF106" s="43">
        <f>M106</f>
        <v>0</v>
      </c>
      <c r="BH106" s="43">
        <f>G106*AO106</f>
        <v>0</v>
      </c>
      <c r="BI106" s="43">
        <f>G106*AP106</f>
        <v>0</v>
      </c>
      <c r="BJ106" s="43">
        <f>G106*H106</f>
        <v>0</v>
      </c>
      <c r="BK106" s="43"/>
      <c r="BL106" s="43">
        <v>762</v>
      </c>
    </row>
    <row r="107" spans="1:14" ht="15" customHeight="1">
      <c r="A107" s="15"/>
      <c r="D107" s="5" t="s">
        <v>253</v>
      </c>
      <c r="E107" s="5" t="s">
        <v>212</v>
      </c>
      <c r="G107" s="22">
        <v>79.80000000000001</v>
      </c>
      <c r="N107" s="20"/>
    </row>
    <row r="108" spans="1:47" ht="15" customHeight="1">
      <c r="A108" s="35" t="s">
        <v>212</v>
      </c>
      <c r="B108" s="16" t="s">
        <v>212</v>
      </c>
      <c r="C108" s="16" t="s">
        <v>75</v>
      </c>
      <c r="D108" s="71" t="s">
        <v>192</v>
      </c>
      <c r="E108" s="71"/>
      <c r="F108" s="17" t="s">
        <v>275</v>
      </c>
      <c r="G108" s="17" t="s">
        <v>275</v>
      </c>
      <c r="H108" s="17"/>
      <c r="I108" s="6">
        <f>SUM(I109:I111)</f>
        <v>0</v>
      </c>
      <c r="J108" s="6">
        <f>SUM(J109:J111)</f>
        <v>0</v>
      </c>
      <c r="K108" s="6">
        <f>SUM(K109:K111)</f>
        <v>0</v>
      </c>
      <c r="L108" s="39" t="s">
        <v>212</v>
      </c>
      <c r="M108" s="6">
        <f>SUM(M109:M111)</f>
        <v>0.48457752000000004</v>
      </c>
      <c r="N108" s="37" t="s">
        <v>212</v>
      </c>
      <c r="AI108" s="39" t="s">
        <v>212</v>
      </c>
      <c r="AS108" s="6">
        <f>SUM(AJ109:AJ111)</f>
        <v>0</v>
      </c>
      <c r="AT108" s="6">
        <f>SUM(AK109:AK111)</f>
        <v>0</v>
      </c>
      <c r="AU108" s="6">
        <f>SUM(AL109:AL111)</f>
        <v>0</v>
      </c>
    </row>
    <row r="109" spans="1:64" ht="15" customHeight="1">
      <c r="A109" s="9" t="s">
        <v>193</v>
      </c>
      <c r="B109" s="11" t="s">
        <v>212</v>
      </c>
      <c r="C109" s="11" t="s">
        <v>142</v>
      </c>
      <c r="D109" s="52" t="s">
        <v>98</v>
      </c>
      <c r="E109" s="52"/>
      <c r="F109" s="11" t="s">
        <v>291</v>
      </c>
      <c r="G109" s="43">
        <v>31.92</v>
      </c>
      <c r="H109" s="43"/>
      <c r="I109" s="43">
        <f>G109*AO109</f>
        <v>0</v>
      </c>
      <c r="J109" s="43">
        <f>G109*AP109</f>
        <v>0</v>
      </c>
      <c r="K109" s="43">
        <f>G109*H109</f>
        <v>0</v>
      </c>
      <c r="L109" s="43">
        <v>4E-05</v>
      </c>
      <c r="M109" s="43">
        <f>G109*L109</f>
        <v>0.0012768000000000002</v>
      </c>
      <c r="N109" s="24" t="s">
        <v>208</v>
      </c>
      <c r="Z109" s="43">
        <f>IF(AQ109="5",BJ109,0)</f>
        <v>0</v>
      </c>
      <c r="AB109" s="43">
        <f>IF(AQ109="1",BH109,0)</f>
        <v>0</v>
      </c>
      <c r="AC109" s="43">
        <f>IF(AQ109="1",BI109,0)</f>
        <v>0</v>
      </c>
      <c r="AD109" s="43">
        <f>IF(AQ109="7",BH109,0)</f>
        <v>0</v>
      </c>
      <c r="AE109" s="43">
        <f>IF(AQ109="7",BI109,0)</f>
        <v>0</v>
      </c>
      <c r="AF109" s="43">
        <f>IF(AQ109="2",BH109,0)</f>
        <v>0</v>
      </c>
      <c r="AG109" s="43">
        <f>IF(AQ109="2",BI109,0)</f>
        <v>0</v>
      </c>
      <c r="AH109" s="43">
        <f>IF(AQ109="0",BJ109,0)</f>
        <v>0</v>
      </c>
      <c r="AI109" s="39" t="s">
        <v>212</v>
      </c>
      <c r="AJ109" s="43">
        <f>IF(AN109=0,K109,0)</f>
        <v>0</v>
      </c>
      <c r="AK109" s="43">
        <f>IF(AN109=15,K109,0)</f>
        <v>0</v>
      </c>
      <c r="AL109" s="43">
        <f>IF(AN109=21,K109,0)</f>
        <v>0</v>
      </c>
      <c r="AN109" s="43">
        <v>21</v>
      </c>
      <c r="AO109" s="43">
        <f>H109*0.0124444444444444</f>
        <v>0</v>
      </c>
      <c r="AP109" s="43">
        <f>H109*(1-0.0124444444444444)</f>
        <v>0</v>
      </c>
      <c r="AQ109" s="10" t="s">
        <v>297</v>
      </c>
      <c r="AV109" s="43">
        <f>AW109+AX109</f>
        <v>0</v>
      </c>
      <c r="AW109" s="43">
        <f>G109*AO109</f>
        <v>0</v>
      </c>
      <c r="AX109" s="43">
        <f>G109*AP109</f>
        <v>0</v>
      </c>
      <c r="AY109" s="10" t="s">
        <v>234</v>
      </c>
      <c r="AZ109" s="10" t="s">
        <v>160</v>
      </c>
      <c r="BA109" s="39" t="s">
        <v>230</v>
      </c>
      <c r="BC109" s="43">
        <f>AW109+AX109</f>
        <v>0</v>
      </c>
      <c r="BD109" s="43">
        <f>H109/(100-BE109)*100</f>
        <v>0</v>
      </c>
      <c r="BE109" s="43">
        <v>0</v>
      </c>
      <c r="BF109" s="43">
        <f>M109</f>
        <v>0.0012768000000000002</v>
      </c>
      <c r="BH109" s="43">
        <f>G109*AO109</f>
        <v>0</v>
      </c>
      <c r="BI109" s="43">
        <f>G109*AP109</f>
        <v>0</v>
      </c>
      <c r="BJ109" s="43">
        <f>G109*H109</f>
        <v>0</v>
      </c>
      <c r="BK109" s="43"/>
      <c r="BL109" s="43">
        <v>763</v>
      </c>
    </row>
    <row r="110" spans="1:14" ht="15" customHeight="1">
      <c r="A110" s="15"/>
      <c r="D110" s="5" t="s">
        <v>33</v>
      </c>
      <c r="E110" s="5" t="s">
        <v>212</v>
      </c>
      <c r="G110" s="22">
        <v>31.92</v>
      </c>
      <c r="N110" s="20"/>
    </row>
    <row r="111" spans="1:64" ht="15" customHeight="1">
      <c r="A111" s="9" t="s">
        <v>104</v>
      </c>
      <c r="B111" s="11" t="s">
        <v>212</v>
      </c>
      <c r="C111" s="11" t="s">
        <v>222</v>
      </c>
      <c r="D111" s="52" t="s">
        <v>47</v>
      </c>
      <c r="E111" s="52"/>
      <c r="F111" s="11" t="s">
        <v>291</v>
      </c>
      <c r="G111" s="43">
        <v>32.8776</v>
      </c>
      <c r="H111" s="43"/>
      <c r="I111" s="43">
        <f>G111*AO111</f>
        <v>0</v>
      </c>
      <c r="J111" s="43">
        <f>G111*AP111</f>
        <v>0</v>
      </c>
      <c r="K111" s="43">
        <f>G111*H111</f>
        <v>0</v>
      </c>
      <c r="L111" s="43">
        <v>0.0147</v>
      </c>
      <c r="M111" s="43">
        <f>G111*L111</f>
        <v>0.48330072</v>
      </c>
      <c r="N111" s="24" t="s">
        <v>208</v>
      </c>
      <c r="Z111" s="43">
        <f>IF(AQ111="5",BJ111,0)</f>
        <v>0</v>
      </c>
      <c r="AB111" s="43">
        <f>IF(AQ111="1",BH111,0)</f>
        <v>0</v>
      </c>
      <c r="AC111" s="43">
        <f>IF(AQ111="1",BI111,0)</f>
        <v>0</v>
      </c>
      <c r="AD111" s="43">
        <f>IF(AQ111="7",BH111,0)</f>
        <v>0</v>
      </c>
      <c r="AE111" s="43">
        <f>IF(AQ111="7",BI111,0)</f>
        <v>0</v>
      </c>
      <c r="AF111" s="43">
        <f>IF(AQ111="2",BH111,0)</f>
        <v>0</v>
      </c>
      <c r="AG111" s="43">
        <f>IF(AQ111="2",BI111,0)</f>
        <v>0</v>
      </c>
      <c r="AH111" s="43">
        <f>IF(AQ111="0",BJ111,0)</f>
        <v>0</v>
      </c>
      <c r="AI111" s="39" t="s">
        <v>212</v>
      </c>
      <c r="AJ111" s="43">
        <f>IF(AN111=0,K111,0)</f>
        <v>0</v>
      </c>
      <c r="AK111" s="43">
        <f>IF(AN111=15,K111,0)</f>
        <v>0</v>
      </c>
      <c r="AL111" s="43">
        <f>IF(AN111=21,K111,0)</f>
        <v>0</v>
      </c>
      <c r="AN111" s="43">
        <v>21</v>
      </c>
      <c r="AO111" s="43">
        <f>H111*1</f>
        <v>0</v>
      </c>
      <c r="AP111" s="43">
        <f>H111*(1-1)</f>
        <v>0</v>
      </c>
      <c r="AQ111" s="10" t="s">
        <v>297</v>
      </c>
      <c r="AV111" s="43">
        <f>AW111+AX111</f>
        <v>0</v>
      </c>
      <c r="AW111" s="43">
        <f>G111*AO111</f>
        <v>0</v>
      </c>
      <c r="AX111" s="43">
        <f>G111*AP111</f>
        <v>0</v>
      </c>
      <c r="AY111" s="10" t="s">
        <v>234</v>
      </c>
      <c r="AZ111" s="10" t="s">
        <v>160</v>
      </c>
      <c r="BA111" s="39" t="s">
        <v>230</v>
      </c>
      <c r="BC111" s="43">
        <f>AW111+AX111</f>
        <v>0</v>
      </c>
      <c r="BD111" s="43">
        <f>H111/(100-BE111)*100</f>
        <v>0</v>
      </c>
      <c r="BE111" s="43">
        <v>0</v>
      </c>
      <c r="BF111" s="43">
        <f>M111</f>
        <v>0.48330072</v>
      </c>
      <c r="BH111" s="43">
        <f>G111*AO111</f>
        <v>0</v>
      </c>
      <c r="BI111" s="43">
        <f>G111*AP111</f>
        <v>0</v>
      </c>
      <c r="BJ111" s="43">
        <f>G111*H111</f>
        <v>0</v>
      </c>
      <c r="BK111" s="43"/>
      <c r="BL111" s="43">
        <v>763</v>
      </c>
    </row>
    <row r="112" spans="1:14" ht="15" customHeight="1">
      <c r="A112" s="15"/>
      <c r="D112" s="5" t="s">
        <v>182</v>
      </c>
      <c r="E112" s="5" t="s">
        <v>212</v>
      </c>
      <c r="G112" s="22">
        <v>31.92</v>
      </c>
      <c r="N112" s="20"/>
    </row>
    <row r="113" spans="1:14" ht="15" customHeight="1">
      <c r="A113" s="15"/>
      <c r="D113" s="5" t="s">
        <v>10</v>
      </c>
      <c r="E113" s="5" t="s">
        <v>212</v>
      </c>
      <c r="G113" s="22">
        <v>0.9576000000000001</v>
      </c>
      <c r="N113" s="20"/>
    </row>
    <row r="114" spans="1:47" ht="15" customHeight="1">
      <c r="A114" s="35" t="s">
        <v>212</v>
      </c>
      <c r="B114" s="16" t="s">
        <v>212</v>
      </c>
      <c r="C114" s="16" t="s">
        <v>21</v>
      </c>
      <c r="D114" s="71" t="s">
        <v>40</v>
      </c>
      <c r="E114" s="71"/>
      <c r="F114" s="17" t="s">
        <v>275</v>
      </c>
      <c r="G114" s="17" t="s">
        <v>275</v>
      </c>
      <c r="H114" s="17"/>
      <c r="I114" s="6">
        <f>SUM(I115:I119)</f>
        <v>0</v>
      </c>
      <c r="J114" s="6">
        <f>SUM(J115:J119)</f>
        <v>0</v>
      </c>
      <c r="K114" s="6">
        <f>SUM(K115:K119)</f>
        <v>0</v>
      </c>
      <c r="L114" s="39" t="s">
        <v>212</v>
      </c>
      <c r="M114" s="6">
        <f>SUM(M115:M119)</f>
        <v>0.6160559999999999</v>
      </c>
      <c r="N114" s="37" t="s">
        <v>212</v>
      </c>
      <c r="AI114" s="39" t="s">
        <v>212</v>
      </c>
      <c r="AS114" s="6">
        <f>SUM(AJ115:AJ119)</f>
        <v>0</v>
      </c>
      <c r="AT114" s="6">
        <f>SUM(AK115:AK119)</f>
        <v>0</v>
      </c>
      <c r="AU114" s="6">
        <f>SUM(AL115:AL119)</f>
        <v>0</v>
      </c>
    </row>
    <row r="115" spans="1:64" ht="15" customHeight="1">
      <c r="A115" s="9" t="s">
        <v>96</v>
      </c>
      <c r="B115" s="11" t="s">
        <v>212</v>
      </c>
      <c r="C115" s="11" t="s">
        <v>7</v>
      </c>
      <c r="D115" s="52" t="s">
        <v>151</v>
      </c>
      <c r="E115" s="52"/>
      <c r="F115" s="11" t="s">
        <v>251</v>
      </c>
      <c r="G115" s="43">
        <v>79.8</v>
      </c>
      <c r="H115" s="43"/>
      <c r="I115" s="43">
        <f>G115*AO115</f>
        <v>0</v>
      </c>
      <c r="J115" s="43">
        <f>G115*AP115</f>
        <v>0</v>
      </c>
      <c r="K115" s="43">
        <f>G115*H115</f>
        <v>0</v>
      </c>
      <c r="L115" s="43">
        <v>0.0023</v>
      </c>
      <c r="M115" s="43">
        <f>G115*L115</f>
        <v>0.18353999999999998</v>
      </c>
      <c r="N115" s="24" t="s">
        <v>208</v>
      </c>
      <c r="Z115" s="43">
        <f>IF(AQ115="5",BJ115,0)</f>
        <v>0</v>
      </c>
      <c r="AB115" s="43">
        <f>IF(AQ115="1",BH115,0)</f>
        <v>0</v>
      </c>
      <c r="AC115" s="43">
        <f>IF(AQ115="1",BI115,0)</f>
        <v>0</v>
      </c>
      <c r="AD115" s="43">
        <f>IF(AQ115="7",BH115,0)</f>
        <v>0</v>
      </c>
      <c r="AE115" s="43">
        <f>IF(AQ115="7",BI115,0)</f>
        <v>0</v>
      </c>
      <c r="AF115" s="43">
        <f>IF(AQ115="2",BH115,0)</f>
        <v>0</v>
      </c>
      <c r="AG115" s="43">
        <f>IF(AQ115="2",BI115,0)</f>
        <v>0</v>
      </c>
      <c r="AH115" s="43">
        <f>IF(AQ115="0",BJ115,0)</f>
        <v>0</v>
      </c>
      <c r="AI115" s="39" t="s">
        <v>212</v>
      </c>
      <c r="AJ115" s="43">
        <f>IF(AN115=0,K115,0)</f>
        <v>0</v>
      </c>
      <c r="AK115" s="43">
        <f>IF(AN115=15,K115,0)</f>
        <v>0</v>
      </c>
      <c r="AL115" s="43">
        <f>IF(AN115=21,K115,0)</f>
        <v>0</v>
      </c>
      <c r="AN115" s="43">
        <v>21</v>
      </c>
      <c r="AO115" s="43">
        <f>H115*0</f>
        <v>0</v>
      </c>
      <c r="AP115" s="43">
        <f>H115*(1-0)</f>
        <v>0</v>
      </c>
      <c r="AQ115" s="10" t="s">
        <v>297</v>
      </c>
      <c r="AV115" s="43">
        <f>AW115+AX115</f>
        <v>0</v>
      </c>
      <c r="AW115" s="43">
        <f>G115*AO115</f>
        <v>0</v>
      </c>
      <c r="AX115" s="43">
        <f>G115*AP115</f>
        <v>0</v>
      </c>
      <c r="AY115" s="10" t="s">
        <v>245</v>
      </c>
      <c r="AZ115" s="10" t="s">
        <v>160</v>
      </c>
      <c r="BA115" s="39" t="s">
        <v>230</v>
      </c>
      <c r="BC115" s="43">
        <f>AW115+AX115</f>
        <v>0</v>
      </c>
      <c r="BD115" s="43">
        <f>H115/(100-BE115)*100</f>
        <v>0</v>
      </c>
      <c r="BE115" s="43">
        <v>0</v>
      </c>
      <c r="BF115" s="43">
        <f>M115</f>
        <v>0.18353999999999998</v>
      </c>
      <c r="BH115" s="43">
        <f>G115*AO115</f>
        <v>0</v>
      </c>
      <c r="BI115" s="43">
        <f>G115*AP115</f>
        <v>0</v>
      </c>
      <c r="BJ115" s="43">
        <f>G115*H115</f>
        <v>0</v>
      </c>
      <c r="BK115" s="43"/>
      <c r="BL115" s="43">
        <v>764</v>
      </c>
    </row>
    <row r="116" spans="1:14" ht="15" customHeight="1">
      <c r="A116" s="15"/>
      <c r="D116" s="5" t="s">
        <v>318</v>
      </c>
      <c r="E116" s="5" t="s">
        <v>212</v>
      </c>
      <c r="G116" s="22">
        <v>79.80000000000001</v>
      </c>
      <c r="N116" s="20"/>
    </row>
    <row r="117" spans="1:64" ht="15" customHeight="1">
      <c r="A117" s="9" t="s">
        <v>125</v>
      </c>
      <c r="B117" s="11" t="s">
        <v>212</v>
      </c>
      <c r="C117" s="49" t="s">
        <v>144</v>
      </c>
      <c r="D117" s="52" t="s">
        <v>333</v>
      </c>
      <c r="E117" s="52"/>
      <c r="F117" s="11" t="s">
        <v>251</v>
      </c>
      <c r="G117" s="43">
        <v>79.8</v>
      </c>
      <c r="H117" s="43"/>
      <c r="I117" s="43">
        <f>G117*AO117</f>
        <v>0</v>
      </c>
      <c r="J117" s="43">
        <f>G117*AP117</f>
        <v>0</v>
      </c>
      <c r="K117" s="43">
        <f>G117*H117</f>
        <v>0</v>
      </c>
      <c r="L117" s="43">
        <v>0.0033</v>
      </c>
      <c r="M117" s="43">
        <f>G117*L117</f>
        <v>0.26333999999999996</v>
      </c>
      <c r="N117" s="24" t="s">
        <v>208</v>
      </c>
      <c r="Z117" s="43">
        <f>IF(AQ117="5",BJ117,0)</f>
        <v>0</v>
      </c>
      <c r="AB117" s="43">
        <f>IF(AQ117="1",BH117,0)</f>
        <v>0</v>
      </c>
      <c r="AC117" s="43">
        <f>IF(AQ117="1",BI117,0)</f>
        <v>0</v>
      </c>
      <c r="AD117" s="43">
        <f>IF(AQ117="7",BH117,0)</f>
        <v>0</v>
      </c>
      <c r="AE117" s="43">
        <f>IF(AQ117="7",BI117,0)</f>
        <v>0</v>
      </c>
      <c r="AF117" s="43">
        <f>IF(AQ117="2",BH117,0)</f>
        <v>0</v>
      </c>
      <c r="AG117" s="43">
        <f>IF(AQ117="2",BI117,0)</f>
        <v>0</v>
      </c>
      <c r="AH117" s="43">
        <f>IF(AQ117="0",BJ117,0)</f>
        <v>0</v>
      </c>
      <c r="AI117" s="39" t="s">
        <v>212</v>
      </c>
      <c r="AJ117" s="43">
        <f>IF(AN117=0,K117,0)</f>
        <v>0</v>
      </c>
      <c r="AK117" s="43">
        <f>IF(AN117=15,K117,0)</f>
        <v>0</v>
      </c>
      <c r="AL117" s="43">
        <f>IF(AN117=21,K117,0)</f>
        <v>0</v>
      </c>
      <c r="AN117" s="43">
        <v>21</v>
      </c>
      <c r="AO117" s="43">
        <f>H117*0.529502117592362</f>
        <v>0</v>
      </c>
      <c r="AP117" s="43">
        <f>H117*(1-0.529502117592362)</f>
        <v>0</v>
      </c>
      <c r="AQ117" s="10" t="s">
        <v>297</v>
      </c>
      <c r="AV117" s="43">
        <f>AW117+AX117</f>
        <v>0</v>
      </c>
      <c r="AW117" s="43">
        <f>G117*AO117</f>
        <v>0</v>
      </c>
      <c r="AX117" s="43">
        <f>G117*AP117</f>
        <v>0</v>
      </c>
      <c r="AY117" s="10" t="s">
        <v>245</v>
      </c>
      <c r="AZ117" s="10" t="s">
        <v>160</v>
      </c>
      <c r="BA117" s="39" t="s">
        <v>230</v>
      </c>
      <c r="BC117" s="43">
        <f>AW117+AX117</f>
        <v>0</v>
      </c>
      <c r="BD117" s="43">
        <f>H117/(100-BE117)*100</f>
        <v>0</v>
      </c>
      <c r="BE117" s="43">
        <v>0</v>
      </c>
      <c r="BF117" s="43">
        <f>M117</f>
        <v>0.26333999999999996</v>
      </c>
      <c r="BH117" s="43">
        <f>G117*AO117</f>
        <v>0</v>
      </c>
      <c r="BI117" s="43">
        <f>G117*AP117</f>
        <v>0</v>
      </c>
      <c r="BJ117" s="43">
        <f>G117*H117</f>
        <v>0</v>
      </c>
      <c r="BK117" s="43"/>
      <c r="BL117" s="43">
        <v>764</v>
      </c>
    </row>
    <row r="118" spans="1:14" ht="15" customHeight="1">
      <c r="A118" s="15"/>
      <c r="D118" s="5" t="s">
        <v>311</v>
      </c>
      <c r="E118" s="5" t="s">
        <v>212</v>
      </c>
      <c r="G118" s="22">
        <v>79.80000000000001</v>
      </c>
      <c r="N118" s="20"/>
    </row>
    <row r="119" spans="1:64" ht="15" customHeight="1">
      <c r="A119" s="9" t="s">
        <v>103</v>
      </c>
      <c r="B119" s="11" t="s">
        <v>212</v>
      </c>
      <c r="C119" s="49" t="s">
        <v>288</v>
      </c>
      <c r="D119" s="52" t="s">
        <v>334</v>
      </c>
      <c r="E119" s="52"/>
      <c r="F119" s="11" t="s">
        <v>251</v>
      </c>
      <c r="G119" s="43">
        <v>79.8</v>
      </c>
      <c r="H119" s="43"/>
      <c r="I119" s="43">
        <f>G119*AO119</f>
        <v>0</v>
      </c>
      <c r="J119" s="43">
        <f>G119*AP119</f>
        <v>0</v>
      </c>
      <c r="K119" s="43">
        <f>G119*H119</f>
        <v>0</v>
      </c>
      <c r="L119" s="43">
        <v>0.00212</v>
      </c>
      <c r="M119" s="43">
        <f>G119*L119</f>
        <v>0.169176</v>
      </c>
      <c r="N119" s="24" t="s">
        <v>208</v>
      </c>
      <c r="Z119" s="43">
        <f>IF(AQ119="5",BJ119,0)</f>
        <v>0</v>
      </c>
      <c r="AB119" s="43">
        <f>IF(AQ119="1",BH119,0)</f>
        <v>0</v>
      </c>
      <c r="AC119" s="43">
        <f>IF(AQ119="1",BI119,0)</f>
        <v>0</v>
      </c>
      <c r="AD119" s="43">
        <f>IF(AQ119="7",BH119,0)</f>
        <v>0</v>
      </c>
      <c r="AE119" s="43">
        <f>IF(AQ119="7",BI119,0)</f>
        <v>0</v>
      </c>
      <c r="AF119" s="43">
        <f>IF(AQ119="2",BH119,0)</f>
        <v>0</v>
      </c>
      <c r="AG119" s="43">
        <f>IF(AQ119="2",BI119,0)</f>
        <v>0</v>
      </c>
      <c r="AH119" s="43">
        <f>IF(AQ119="0",BJ119,0)</f>
        <v>0</v>
      </c>
      <c r="AI119" s="39" t="s">
        <v>212</v>
      </c>
      <c r="AJ119" s="43">
        <f>IF(AN119=0,K119,0)</f>
        <v>0</v>
      </c>
      <c r="AK119" s="43">
        <f>IF(AN119=15,K119,0)</f>
        <v>0</v>
      </c>
      <c r="AL119" s="43">
        <f>IF(AN119=21,K119,0)</f>
        <v>0</v>
      </c>
      <c r="AN119" s="43">
        <v>21</v>
      </c>
      <c r="AO119" s="43">
        <f>H119*0.318751279426817</f>
        <v>0</v>
      </c>
      <c r="AP119" s="43">
        <f>H119*(1-0.318751279426817)</f>
        <v>0</v>
      </c>
      <c r="AQ119" s="10" t="s">
        <v>297</v>
      </c>
      <c r="AV119" s="43">
        <f>AW119+AX119</f>
        <v>0</v>
      </c>
      <c r="AW119" s="43">
        <f>G119*AO119</f>
        <v>0</v>
      </c>
      <c r="AX119" s="43">
        <f>G119*AP119</f>
        <v>0</v>
      </c>
      <c r="AY119" s="10" t="s">
        <v>245</v>
      </c>
      <c r="AZ119" s="10" t="s">
        <v>160</v>
      </c>
      <c r="BA119" s="39" t="s">
        <v>230</v>
      </c>
      <c r="BC119" s="43">
        <f>AW119+AX119</f>
        <v>0</v>
      </c>
      <c r="BD119" s="43">
        <f>H119/(100-BE119)*100</f>
        <v>0</v>
      </c>
      <c r="BE119" s="43">
        <v>0</v>
      </c>
      <c r="BF119" s="43">
        <f>M119</f>
        <v>0.169176</v>
      </c>
      <c r="BH119" s="43">
        <f>G119*AO119</f>
        <v>0</v>
      </c>
      <c r="BI119" s="43">
        <f>G119*AP119</f>
        <v>0</v>
      </c>
      <c r="BJ119" s="43">
        <f>G119*H119</f>
        <v>0</v>
      </c>
      <c r="BK119" s="43"/>
      <c r="BL119" s="43">
        <v>764</v>
      </c>
    </row>
    <row r="120" spans="1:14" ht="15" customHeight="1">
      <c r="A120" s="15"/>
      <c r="D120" s="5" t="s">
        <v>311</v>
      </c>
      <c r="E120" s="5" t="s">
        <v>212</v>
      </c>
      <c r="G120" s="22">
        <v>79.80000000000001</v>
      </c>
      <c r="N120" s="20"/>
    </row>
    <row r="121" spans="1:47" ht="15" customHeight="1">
      <c r="A121" s="35" t="s">
        <v>212</v>
      </c>
      <c r="B121" s="16" t="s">
        <v>212</v>
      </c>
      <c r="C121" s="16" t="s">
        <v>114</v>
      </c>
      <c r="D121" s="71" t="s">
        <v>226</v>
      </c>
      <c r="E121" s="71"/>
      <c r="F121" s="17" t="s">
        <v>275</v>
      </c>
      <c r="G121" s="17" t="s">
        <v>275</v>
      </c>
      <c r="H121" s="17"/>
      <c r="I121" s="6">
        <f>SUM(I122:I122)</f>
        <v>0</v>
      </c>
      <c r="J121" s="6">
        <f>SUM(J122:J122)</f>
        <v>0</v>
      </c>
      <c r="K121" s="6">
        <f>SUM(K122:K122)</f>
        <v>0</v>
      </c>
      <c r="L121" s="39" t="s">
        <v>212</v>
      </c>
      <c r="M121" s="6">
        <f>SUM(M122:M122)</f>
        <v>0</v>
      </c>
      <c r="N121" s="37" t="s">
        <v>212</v>
      </c>
      <c r="AI121" s="39" t="s">
        <v>212</v>
      </c>
      <c r="AS121" s="6">
        <f>SUM(AJ122:AJ122)</f>
        <v>0</v>
      </c>
      <c r="AT121" s="6">
        <f>SUM(AK122:AK122)</f>
        <v>0</v>
      </c>
      <c r="AU121" s="6">
        <f>SUM(AL122:AL122)</f>
        <v>0</v>
      </c>
    </row>
    <row r="122" spans="1:64" ht="15" customHeight="1">
      <c r="A122" s="9" t="s">
        <v>244</v>
      </c>
      <c r="B122" s="11" t="s">
        <v>212</v>
      </c>
      <c r="C122" s="11" t="s">
        <v>164</v>
      </c>
      <c r="D122" s="52" t="s">
        <v>5</v>
      </c>
      <c r="E122" s="52"/>
      <c r="F122" s="11" t="s">
        <v>291</v>
      </c>
      <c r="G122" s="43">
        <v>563.234</v>
      </c>
      <c r="H122" s="43"/>
      <c r="I122" s="43">
        <f>G122*AO122</f>
        <v>0</v>
      </c>
      <c r="J122" s="43">
        <f>G122*AP122</f>
        <v>0</v>
      </c>
      <c r="K122" s="43">
        <f>G122*H122</f>
        <v>0</v>
      </c>
      <c r="L122" s="43">
        <v>0</v>
      </c>
      <c r="M122" s="43">
        <f>G122*L122</f>
        <v>0</v>
      </c>
      <c r="N122" s="24" t="s">
        <v>208</v>
      </c>
      <c r="Z122" s="43">
        <f>IF(AQ122="5",BJ122,0)</f>
        <v>0</v>
      </c>
      <c r="AB122" s="43">
        <f>IF(AQ122="1",BH122,0)</f>
        <v>0</v>
      </c>
      <c r="AC122" s="43">
        <f>IF(AQ122="1",BI122,0)</f>
        <v>0</v>
      </c>
      <c r="AD122" s="43">
        <f>IF(AQ122="7",BH122,0)</f>
        <v>0</v>
      </c>
      <c r="AE122" s="43">
        <f>IF(AQ122="7",BI122,0)</f>
        <v>0</v>
      </c>
      <c r="AF122" s="43">
        <f>IF(AQ122="2",BH122,0)</f>
        <v>0</v>
      </c>
      <c r="AG122" s="43">
        <f>IF(AQ122="2",BI122,0)</f>
        <v>0</v>
      </c>
      <c r="AH122" s="43">
        <f>IF(AQ122="0",BJ122,0)</f>
        <v>0</v>
      </c>
      <c r="AI122" s="39" t="s">
        <v>212</v>
      </c>
      <c r="AJ122" s="43">
        <f>IF(AN122=0,K122,0)</f>
        <v>0</v>
      </c>
      <c r="AK122" s="43">
        <f>IF(AN122=15,K122,0)</f>
        <v>0</v>
      </c>
      <c r="AL122" s="43">
        <f>IF(AN122=21,K122,0)</f>
        <v>0</v>
      </c>
      <c r="AN122" s="43">
        <v>21</v>
      </c>
      <c r="AO122" s="43">
        <f>H122*0.00166944891356025</f>
        <v>0</v>
      </c>
      <c r="AP122" s="43">
        <f>H122*(1-0.00166944891356025)</f>
        <v>0</v>
      </c>
      <c r="AQ122" s="10" t="s">
        <v>296</v>
      </c>
      <c r="AV122" s="43">
        <f>AW122+AX122</f>
        <v>0</v>
      </c>
      <c r="AW122" s="43">
        <f>G122*AO122</f>
        <v>0</v>
      </c>
      <c r="AX122" s="43">
        <f>G122*AP122</f>
        <v>0</v>
      </c>
      <c r="AY122" s="10" t="s">
        <v>179</v>
      </c>
      <c r="AZ122" s="10" t="s">
        <v>105</v>
      </c>
      <c r="BA122" s="39" t="s">
        <v>230</v>
      </c>
      <c r="BC122" s="43">
        <f>AW122+AX122</f>
        <v>0</v>
      </c>
      <c r="BD122" s="43">
        <f>H122/(100-BE122)*100</f>
        <v>0</v>
      </c>
      <c r="BE122" s="43">
        <v>0</v>
      </c>
      <c r="BF122" s="43">
        <f>M122</f>
        <v>0</v>
      </c>
      <c r="BH122" s="43">
        <f>G122*AO122</f>
        <v>0</v>
      </c>
      <c r="BI122" s="43">
        <f>G122*AP122</f>
        <v>0</v>
      </c>
      <c r="BJ122" s="43">
        <f>G122*H122</f>
        <v>0</v>
      </c>
      <c r="BK122" s="43"/>
      <c r="BL122" s="43">
        <v>95</v>
      </c>
    </row>
    <row r="123" spans="1:14" ht="15" customHeight="1">
      <c r="A123" s="15"/>
      <c r="D123" s="5" t="s">
        <v>310</v>
      </c>
      <c r="E123" s="5" t="s">
        <v>212</v>
      </c>
      <c r="G123" s="22">
        <v>526.974</v>
      </c>
      <c r="N123" s="20"/>
    </row>
    <row r="124" spans="1:14" ht="15" customHeight="1">
      <c r="A124" s="15"/>
      <c r="D124" s="5" t="s">
        <v>33</v>
      </c>
      <c r="E124" s="5" t="s">
        <v>212</v>
      </c>
      <c r="G124" s="22">
        <v>31.92</v>
      </c>
      <c r="N124" s="20"/>
    </row>
    <row r="125" spans="1:14" ht="15" customHeight="1">
      <c r="A125" s="15"/>
      <c r="D125" s="5" t="s">
        <v>165</v>
      </c>
      <c r="E125" s="5" t="s">
        <v>212</v>
      </c>
      <c r="G125" s="22">
        <v>4.340000000000001</v>
      </c>
      <c r="N125" s="20"/>
    </row>
    <row r="126" spans="1:47" ht="15" customHeight="1">
      <c r="A126" s="35" t="s">
        <v>212</v>
      </c>
      <c r="B126" s="16" t="s">
        <v>212</v>
      </c>
      <c r="C126" s="16" t="s">
        <v>313</v>
      </c>
      <c r="D126" s="71" t="s">
        <v>101</v>
      </c>
      <c r="E126" s="71"/>
      <c r="F126" s="17" t="s">
        <v>275</v>
      </c>
      <c r="G126" s="17" t="s">
        <v>275</v>
      </c>
      <c r="H126" s="17"/>
      <c r="I126" s="6">
        <f>SUM(I127:I127)</f>
        <v>0</v>
      </c>
      <c r="J126" s="6">
        <f>SUM(J127:J127)</f>
        <v>0</v>
      </c>
      <c r="K126" s="6">
        <f>SUM(K127:K127)</f>
        <v>0</v>
      </c>
      <c r="L126" s="39" t="s">
        <v>212</v>
      </c>
      <c r="M126" s="6">
        <f>SUM(M127:M127)</f>
        <v>0</v>
      </c>
      <c r="N126" s="37" t="s">
        <v>212</v>
      </c>
      <c r="AI126" s="39" t="s">
        <v>212</v>
      </c>
      <c r="AS126" s="6">
        <f>SUM(AJ127:AJ127)</f>
        <v>0</v>
      </c>
      <c r="AT126" s="6">
        <f>SUM(AK127:AK127)</f>
        <v>0</v>
      </c>
      <c r="AU126" s="6">
        <f>SUM(AL127:AL127)</f>
        <v>0</v>
      </c>
    </row>
    <row r="127" spans="1:64" ht="15" customHeight="1">
      <c r="A127" s="9" t="s">
        <v>304</v>
      </c>
      <c r="B127" s="11" t="s">
        <v>212</v>
      </c>
      <c r="C127" s="50" t="s">
        <v>290</v>
      </c>
      <c r="D127" s="52" t="s">
        <v>199</v>
      </c>
      <c r="E127" s="52"/>
      <c r="F127" s="11" t="s">
        <v>133</v>
      </c>
      <c r="G127" s="43">
        <v>10.83964</v>
      </c>
      <c r="H127" s="43"/>
      <c r="I127" s="43">
        <f>G127*AO127</f>
        <v>0</v>
      </c>
      <c r="J127" s="43">
        <f>G127*AP127</f>
        <v>0</v>
      </c>
      <c r="K127" s="43">
        <f>G127*H127</f>
        <v>0</v>
      </c>
      <c r="L127" s="43">
        <v>0</v>
      </c>
      <c r="M127" s="43">
        <f>G127*L127</f>
        <v>0</v>
      </c>
      <c r="N127" s="24" t="s">
        <v>208</v>
      </c>
      <c r="Z127" s="43">
        <f>IF(AQ127="5",BJ127,0)</f>
        <v>0</v>
      </c>
      <c r="AB127" s="43">
        <f>IF(AQ127="1",BH127,0)</f>
        <v>0</v>
      </c>
      <c r="AC127" s="43">
        <f>IF(AQ127="1",BI127,0)</f>
        <v>0</v>
      </c>
      <c r="AD127" s="43">
        <f>IF(AQ127="7",BH127,0)</f>
        <v>0</v>
      </c>
      <c r="AE127" s="43">
        <f>IF(AQ127="7",BI127,0)</f>
        <v>0</v>
      </c>
      <c r="AF127" s="43">
        <f>IF(AQ127="2",BH127,0)</f>
        <v>0</v>
      </c>
      <c r="AG127" s="43">
        <f>IF(AQ127="2",BI127,0)</f>
        <v>0</v>
      </c>
      <c r="AH127" s="43">
        <f>IF(AQ127="0",BJ127,0)</f>
        <v>0</v>
      </c>
      <c r="AI127" s="39" t="s">
        <v>212</v>
      </c>
      <c r="AJ127" s="43">
        <f>IF(AN127=0,K127,0)</f>
        <v>0</v>
      </c>
      <c r="AK127" s="43">
        <f>IF(AN127=15,K127,0)</f>
        <v>0</v>
      </c>
      <c r="AL127" s="43">
        <f>IF(AN127=21,K127,0)</f>
        <v>0</v>
      </c>
      <c r="AN127" s="43">
        <v>21</v>
      </c>
      <c r="AO127" s="43">
        <f>H127*0</f>
        <v>0</v>
      </c>
      <c r="AP127" s="43">
        <f>H127*(1-0)</f>
        <v>0</v>
      </c>
      <c r="AQ127" s="10" t="s">
        <v>159</v>
      </c>
      <c r="AV127" s="43">
        <f>AW127+AX127</f>
        <v>0</v>
      </c>
      <c r="AW127" s="43">
        <f>G127*AO127</f>
        <v>0</v>
      </c>
      <c r="AX127" s="43">
        <f>G127*AP127</f>
        <v>0</v>
      </c>
      <c r="AY127" s="10" t="s">
        <v>150</v>
      </c>
      <c r="AZ127" s="10" t="s">
        <v>105</v>
      </c>
      <c r="BA127" s="39" t="s">
        <v>230</v>
      </c>
      <c r="BC127" s="43">
        <f>AW127+AX127</f>
        <v>0</v>
      </c>
      <c r="BD127" s="43">
        <f>H127/(100-BE127)*100</f>
        <v>0</v>
      </c>
      <c r="BE127" s="43">
        <v>0</v>
      </c>
      <c r="BF127" s="43">
        <f>M127</f>
        <v>0</v>
      </c>
      <c r="BH127" s="43">
        <f>G127*AO127</f>
        <v>0</v>
      </c>
      <c r="BI127" s="43">
        <f>G127*AP127</f>
        <v>0</v>
      </c>
      <c r="BJ127" s="43">
        <f>G127*H127</f>
        <v>0</v>
      </c>
      <c r="BK127" s="43"/>
      <c r="BL127" s="43"/>
    </row>
    <row r="128" spans="1:14" ht="15" customHeight="1">
      <c r="A128" s="15"/>
      <c r="D128" s="5" t="s">
        <v>232</v>
      </c>
      <c r="E128" s="5" t="s">
        <v>212</v>
      </c>
      <c r="G128" s="22">
        <v>10.839640000000001</v>
      </c>
      <c r="N128" s="20"/>
    </row>
    <row r="129" spans="1:47" ht="15" customHeight="1">
      <c r="A129" s="35" t="s">
        <v>212</v>
      </c>
      <c r="B129" s="16" t="s">
        <v>212</v>
      </c>
      <c r="C129" s="16" t="s">
        <v>94</v>
      </c>
      <c r="D129" s="71" t="s">
        <v>123</v>
      </c>
      <c r="E129" s="71"/>
      <c r="F129" s="17" t="s">
        <v>275</v>
      </c>
      <c r="G129" s="17" t="s">
        <v>275</v>
      </c>
      <c r="H129" s="17"/>
      <c r="I129" s="6">
        <f>SUM(I130:I144)</f>
        <v>0</v>
      </c>
      <c r="J129" s="6">
        <f>SUM(J130:J144)</f>
        <v>0</v>
      </c>
      <c r="K129" s="6">
        <f>SUM(K130:K144)</f>
        <v>0</v>
      </c>
      <c r="L129" s="39" t="s">
        <v>212</v>
      </c>
      <c r="M129" s="6">
        <f>SUM(M130:M144)</f>
        <v>0</v>
      </c>
      <c r="N129" s="37" t="s">
        <v>212</v>
      </c>
      <c r="AI129" s="39" t="s">
        <v>212</v>
      </c>
      <c r="AS129" s="6">
        <f>SUM(AJ130:AJ144)</f>
        <v>0</v>
      </c>
      <c r="AT129" s="6">
        <f>SUM(AK130:AK144)</f>
        <v>0</v>
      </c>
      <c r="AU129" s="6">
        <f>SUM(AL130:AL144)</f>
        <v>0</v>
      </c>
    </row>
    <row r="130" spans="1:64" ht="15" customHeight="1">
      <c r="A130" s="9" t="s">
        <v>18</v>
      </c>
      <c r="B130" s="11" t="s">
        <v>212</v>
      </c>
      <c r="C130" s="11" t="s">
        <v>320</v>
      </c>
      <c r="D130" s="52" t="s">
        <v>247</v>
      </c>
      <c r="E130" s="52"/>
      <c r="F130" s="11" t="s">
        <v>133</v>
      </c>
      <c r="G130" s="43">
        <v>57.70415</v>
      </c>
      <c r="H130" s="43"/>
      <c r="I130" s="43">
        <f>G130*AO130</f>
        <v>0</v>
      </c>
      <c r="J130" s="43">
        <f>G130*AP130</f>
        <v>0</v>
      </c>
      <c r="K130" s="43">
        <f>G130*H130</f>
        <v>0</v>
      </c>
      <c r="L130" s="43">
        <v>0</v>
      </c>
      <c r="M130" s="43">
        <f>G130*L130</f>
        <v>0</v>
      </c>
      <c r="N130" s="24" t="s">
        <v>208</v>
      </c>
      <c r="Z130" s="43">
        <f>IF(AQ130="5",BJ130,0)</f>
        <v>0</v>
      </c>
      <c r="AB130" s="43">
        <f>IF(AQ130="1",BH130,0)</f>
        <v>0</v>
      </c>
      <c r="AC130" s="43">
        <f>IF(AQ130="1",BI130,0)</f>
        <v>0</v>
      </c>
      <c r="AD130" s="43">
        <f>IF(AQ130="7",BH130,0)</f>
        <v>0</v>
      </c>
      <c r="AE130" s="43">
        <f>IF(AQ130="7",BI130,0)</f>
        <v>0</v>
      </c>
      <c r="AF130" s="43">
        <f>IF(AQ130="2",BH130,0)</f>
        <v>0</v>
      </c>
      <c r="AG130" s="43">
        <f>IF(AQ130="2",BI130,0)</f>
        <v>0</v>
      </c>
      <c r="AH130" s="43">
        <f>IF(AQ130="0",BJ130,0)</f>
        <v>0</v>
      </c>
      <c r="AI130" s="39" t="s">
        <v>212</v>
      </c>
      <c r="AJ130" s="43">
        <f>IF(AN130=0,K130,0)</f>
        <v>0</v>
      </c>
      <c r="AK130" s="43">
        <f>IF(AN130=15,K130,0)</f>
        <v>0</v>
      </c>
      <c r="AL130" s="43">
        <f>IF(AN130=21,K130,0)</f>
        <v>0</v>
      </c>
      <c r="AN130" s="43">
        <v>21</v>
      </c>
      <c r="AO130" s="43">
        <f>H130*0</f>
        <v>0</v>
      </c>
      <c r="AP130" s="43">
        <f>H130*(1-0)</f>
        <v>0</v>
      </c>
      <c r="AQ130" s="10" t="s">
        <v>159</v>
      </c>
      <c r="AV130" s="43">
        <f>AW130+AX130</f>
        <v>0</v>
      </c>
      <c r="AW130" s="43">
        <f>G130*AO130</f>
        <v>0</v>
      </c>
      <c r="AX130" s="43">
        <f>G130*AP130</f>
        <v>0</v>
      </c>
      <c r="AY130" s="10" t="s">
        <v>119</v>
      </c>
      <c r="AZ130" s="10" t="s">
        <v>105</v>
      </c>
      <c r="BA130" s="39" t="s">
        <v>230</v>
      </c>
      <c r="BC130" s="43">
        <f>AW130+AX130</f>
        <v>0</v>
      </c>
      <c r="BD130" s="43">
        <f>H130/(100-BE130)*100</f>
        <v>0</v>
      </c>
      <c r="BE130" s="43">
        <v>0</v>
      </c>
      <c r="BF130" s="43">
        <f>M130</f>
        <v>0</v>
      </c>
      <c r="BH130" s="43">
        <f>G130*AO130</f>
        <v>0</v>
      </c>
      <c r="BI130" s="43">
        <f>G130*AP130</f>
        <v>0</v>
      </c>
      <c r="BJ130" s="43">
        <f>G130*H130</f>
        <v>0</v>
      </c>
      <c r="BK130" s="43"/>
      <c r="BL130" s="43"/>
    </row>
    <row r="131" spans="1:14" ht="15" customHeight="1">
      <c r="A131" s="15"/>
      <c r="D131" s="5" t="s">
        <v>276</v>
      </c>
      <c r="E131" s="5" t="s">
        <v>212</v>
      </c>
      <c r="G131" s="22">
        <v>57.704150000000006</v>
      </c>
      <c r="N131" s="20"/>
    </row>
    <row r="132" spans="1:64" ht="15" customHeight="1">
      <c r="A132" s="9" t="s">
        <v>233</v>
      </c>
      <c r="B132" s="11" t="s">
        <v>212</v>
      </c>
      <c r="C132" s="11" t="s">
        <v>60</v>
      </c>
      <c r="D132" s="52" t="s">
        <v>83</v>
      </c>
      <c r="E132" s="52"/>
      <c r="F132" s="11" t="s">
        <v>133</v>
      </c>
      <c r="G132" s="43">
        <v>57.70415</v>
      </c>
      <c r="H132" s="43"/>
      <c r="I132" s="43">
        <f>G132*AO132</f>
        <v>0</v>
      </c>
      <c r="J132" s="43">
        <f>G132*AP132</f>
        <v>0</v>
      </c>
      <c r="K132" s="43">
        <f>G132*H132</f>
        <v>0</v>
      </c>
      <c r="L132" s="43">
        <v>0</v>
      </c>
      <c r="M132" s="43">
        <f>G132*L132</f>
        <v>0</v>
      </c>
      <c r="N132" s="24" t="s">
        <v>208</v>
      </c>
      <c r="Z132" s="43">
        <f>IF(AQ132="5",BJ132,0)</f>
        <v>0</v>
      </c>
      <c r="AB132" s="43">
        <f>IF(AQ132="1",BH132,0)</f>
        <v>0</v>
      </c>
      <c r="AC132" s="43">
        <f>IF(AQ132="1",BI132,0)</f>
        <v>0</v>
      </c>
      <c r="AD132" s="43">
        <f>IF(AQ132="7",BH132,0)</f>
        <v>0</v>
      </c>
      <c r="AE132" s="43">
        <f>IF(AQ132="7",BI132,0)</f>
        <v>0</v>
      </c>
      <c r="AF132" s="43">
        <f>IF(AQ132="2",BH132,0)</f>
        <v>0</v>
      </c>
      <c r="AG132" s="43">
        <f>IF(AQ132="2",BI132,0)</f>
        <v>0</v>
      </c>
      <c r="AH132" s="43">
        <f>IF(AQ132="0",BJ132,0)</f>
        <v>0</v>
      </c>
      <c r="AI132" s="39" t="s">
        <v>212</v>
      </c>
      <c r="AJ132" s="43">
        <f>IF(AN132=0,K132,0)</f>
        <v>0</v>
      </c>
      <c r="AK132" s="43">
        <f>IF(AN132=15,K132,0)</f>
        <v>0</v>
      </c>
      <c r="AL132" s="43">
        <f>IF(AN132=21,K132,0)</f>
        <v>0</v>
      </c>
      <c r="AN132" s="43">
        <v>21</v>
      </c>
      <c r="AO132" s="43">
        <f>H132*0</f>
        <v>0</v>
      </c>
      <c r="AP132" s="43">
        <f>H132*(1-0)</f>
        <v>0</v>
      </c>
      <c r="AQ132" s="10" t="s">
        <v>159</v>
      </c>
      <c r="AV132" s="43">
        <f>AW132+AX132</f>
        <v>0</v>
      </c>
      <c r="AW132" s="43">
        <f>G132*AO132</f>
        <v>0</v>
      </c>
      <c r="AX132" s="43">
        <f>G132*AP132</f>
        <v>0</v>
      </c>
      <c r="AY132" s="10" t="s">
        <v>119</v>
      </c>
      <c r="AZ132" s="10" t="s">
        <v>105</v>
      </c>
      <c r="BA132" s="39" t="s">
        <v>230</v>
      </c>
      <c r="BC132" s="43">
        <f>AW132+AX132</f>
        <v>0</v>
      </c>
      <c r="BD132" s="43">
        <f>H132/(100-BE132)*100</f>
        <v>0</v>
      </c>
      <c r="BE132" s="43">
        <v>0</v>
      </c>
      <c r="BF132" s="43">
        <f>M132</f>
        <v>0</v>
      </c>
      <c r="BH132" s="43">
        <f>G132*AO132</f>
        <v>0</v>
      </c>
      <c r="BI132" s="43">
        <f>G132*AP132</f>
        <v>0</v>
      </c>
      <c r="BJ132" s="43">
        <f>G132*H132</f>
        <v>0</v>
      </c>
      <c r="BK132" s="43"/>
      <c r="BL132" s="43"/>
    </row>
    <row r="133" spans="1:14" ht="15" customHeight="1">
      <c r="A133" s="15"/>
      <c r="D133" s="5" t="s">
        <v>276</v>
      </c>
      <c r="E133" s="5" t="s">
        <v>212</v>
      </c>
      <c r="G133" s="22">
        <v>57.704150000000006</v>
      </c>
      <c r="N133" s="20"/>
    </row>
    <row r="134" spans="1:64" ht="15" customHeight="1">
      <c r="A134" s="9" t="s">
        <v>250</v>
      </c>
      <c r="B134" s="11" t="s">
        <v>212</v>
      </c>
      <c r="C134" s="11" t="s">
        <v>81</v>
      </c>
      <c r="D134" s="52" t="s">
        <v>64</v>
      </c>
      <c r="E134" s="52"/>
      <c r="F134" s="11" t="s">
        <v>133</v>
      </c>
      <c r="G134" s="43">
        <v>57.70415</v>
      </c>
      <c r="H134" s="43"/>
      <c r="I134" s="43">
        <f>G134*AO134</f>
        <v>0</v>
      </c>
      <c r="J134" s="43">
        <f>G134*AP134</f>
        <v>0</v>
      </c>
      <c r="K134" s="43">
        <f>G134*H134</f>
        <v>0</v>
      </c>
      <c r="L134" s="43">
        <v>0</v>
      </c>
      <c r="M134" s="43">
        <f>G134*L134</f>
        <v>0</v>
      </c>
      <c r="N134" s="24" t="s">
        <v>208</v>
      </c>
      <c r="Z134" s="43">
        <f>IF(AQ134="5",BJ134,0)</f>
        <v>0</v>
      </c>
      <c r="AB134" s="43">
        <f>IF(AQ134="1",BH134,0)</f>
        <v>0</v>
      </c>
      <c r="AC134" s="43">
        <f>IF(AQ134="1",BI134,0)</f>
        <v>0</v>
      </c>
      <c r="AD134" s="43">
        <f>IF(AQ134="7",BH134,0)</f>
        <v>0</v>
      </c>
      <c r="AE134" s="43">
        <f>IF(AQ134="7",BI134,0)</f>
        <v>0</v>
      </c>
      <c r="AF134" s="43">
        <f>IF(AQ134="2",BH134,0)</f>
        <v>0</v>
      </c>
      <c r="AG134" s="43">
        <f>IF(AQ134="2",BI134,0)</f>
        <v>0</v>
      </c>
      <c r="AH134" s="43">
        <f>IF(AQ134="0",BJ134,0)</f>
        <v>0</v>
      </c>
      <c r="AI134" s="39" t="s">
        <v>212</v>
      </c>
      <c r="AJ134" s="43">
        <f>IF(AN134=0,K134,0)</f>
        <v>0</v>
      </c>
      <c r="AK134" s="43">
        <f>IF(AN134=15,K134,0)</f>
        <v>0</v>
      </c>
      <c r="AL134" s="43">
        <f>IF(AN134=21,K134,0)</f>
        <v>0</v>
      </c>
      <c r="AN134" s="43">
        <v>21</v>
      </c>
      <c r="AO134" s="43">
        <f>H134*0</f>
        <v>0</v>
      </c>
      <c r="AP134" s="43">
        <f>H134*(1-0)</f>
        <v>0</v>
      </c>
      <c r="AQ134" s="10" t="s">
        <v>159</v>
      </c>
      <c r="AV134" s="43">
        <f>AW134+AX134</f>
        <v>0</v>
      </c>
      <c r="AW134" s="43">
        <f>G134*AO134</f>
        <v>0</v>
      </c>
      <c r="AX134" s="43">
        <f>G134*AP134</f>
        <v>0</v>
      </c>
      <c r="AY134" s="10" t="s">
        <v>119</v>
      </c>
      <c r="AZ134" s="10" t="s">
        <v>105</v>
      </c>
      <c r="BA134" s="39" t="s">
        <v>230</v>
      </c>
      <c r="BC134" s="43">
        <f>AW134+AX134</f>
        <v>0</v>
      </c>
      <c r="BD134" s="43">
        <f>H134/(100-BE134)*100</f>
        <v>0</v>
      </c>
      <c r="BE134" s="43">
        <v>0</v>
      </c>
      <c r="BF134" s="43">
        <f>M134</f>
        <v>0</v>
      </c>
      <c r="BH134" s="43">
        <f>G134*AO134</f>
        <v>0</v>
      </c>
      <c r="BI134" s="43">
        <f>G134*AP134</f>
        <v>0</v>
      </c>
      <c r="BJ134" s="43">
        <f>G134*H134</f>
        <v>0</v>
      </c>
      <c r="BK134" s="43"/>
      <c r="BL134" s="43"/>
    </row>
    <row r="135" spans="1:14" ht="15" customHeight="1">
      <c r="A135" s="15"/>
      <c r="D135" s="5" t="s">
        <v>276</v>
      </c>
      <c r="E135" s="5" t="s">
        <v>212</v>
      </c>
      <c r="G135" s="22">
        <v>57.704150000000006</v>
      </c>
      <c r="N135" s="20"/>
    </row>
    <row r="136" spans="1:64" ht="15" customHeight="1">
      <c r="A136" s="9" t="s">
        <v>121</v>
      </c>
      <c r="B136" s="11" t="s">
        <v>212</v>
      </c>
      <c r="C136" s="11" t="s">
        <v>215</v>
      </c>
      <c r="D136" s="52" t="s">
        <v>224</v>
      </c>
      <c r="E136" s="52"/>
      <c r="F136" s="11" t="s">
        <v>133</v>
      </c>
      <c r="G136" s="43">
        <v>57.70415</v>
      </c>
      <c r="H136" s="43"/>
      <c r="I136" s="43">
        <f>G136*AO136</f>
        <v>0</v>
      </c>
      <c r="J136" s="43">
        <f>G136*AP136</f>
        <v>0</v>
      </c>
      <c r="K136" s="43">
        <f>G136*H136</f>
        <v>0</v>
      </c>
      <c r="L136" s="43">
        <v>0</v>
      </c>
      <c r="M136" s="43">
        <f>G136*L136</f>
        <v>0</v>
      </c>
      <c r="N136" s="24" t="s">
        <v>208</v>
      </c>
      <c r="Z136" s="43">
        <f>IF(AQ136="5",BJ136,0)</f>
        <v>0</v>
      </c>
      <c r="AB136" s="43">
        <f>IF(AQ136="1",BH136,0)</f>
        <v>0</v>
      </c>
      <c r="AC136" s="43">
        <f>IF(AQ136="1",BI136,0)</f>
        <v>0</v>
      </c>
      <c r="AD136" s="43">
        <f>IF(AQ136="7",BH136,0)</f>
        <v>0</v>
      </c>
      <c r="AE136" s="43">
        <f>IF(AQ136="7",BI136,0)</f>
        <v>0</v>
      </c>
      <c r="AF136" s="43">
        <f>IF(AQ136="2",BH136,0)</f>
        <v>0</v>
      </c>
      <c r="AG136" s="43">
        <f>IF(AQ136="2",BI136,0)</f>
        <v>0</v>
      </c>
      <c r="AH136" s="43">
        <f>IF(AQ136="0",BJ136,0)</f>
        <v>0</v>
      </c>
      <c r="AI136" s="39" t="s">
        <v>212</v>
      </c>
      <c r="AJ136" s="43">
        <f>IF(AN136=0,K136,0)</f>
        <v>0</v>
      </c>
      <c r="AK136" s="43">
        <f>IF(AN136=15,K136,0)</f>
        <v>0</v>
      </c>
      <c r="AL136" s="43">
        <f>IF(AN136=21,K136,0)</f>
        <v>0</v>
      </c>
      <c r="AN136" s="43">
        <v>21</v>
      </c>
      <c r="AO136" s="43">
        <f>H136*0</f>
        <v>0</v>
      </c>
      <c r="AP136" s="43">
        <f>H136*(1-0)</f>
        <v>0</v>
      </c>
      <c r="AQ136" s="10" t="s">
        <v>159</v>
      </c>
      <c r="AV136" s="43">
        <f>AW136+AX136</f>
        <v>0</v>
      </c>
      <c r="AW136" s="43">
        <f>G136*AO136</f>
        <v>0</v>
      </c>
      <c r="AX136" s="43">
        <f>G136*AP136</f>
        <v>0</v>
      </c>
      <c r="AY136" s="10" t="s">
        <v>119</v>
      </c>
      <c r="AZ136" s="10" t="s">
        <v>105</v>
      </c>
      <c r="BA136" s="39" t="s">
        <v>230</v>
      </c>
      <c r="BC136" s="43">
        <f>AW136+AX136</f>
        <v>0</v>
      </c>
      <c r="BD136" s="43">
        <f>H136/(100-BE136)*100</f>
        <v>0</v>
      </c>
      <c r="BE136" s="43">
        <v>0</v>
      </c>
      <c r="BF136" s="43">
        <f>M136</f>
        <v>0</v>
      </c>
      <c r="BH136" s="43">
        <f>G136*AO136</f>
        <v>0</v>
      </c>
      <c r="BI136" s="43">
        <f>G136*AP136</f>
        <v>0</v>
      </c>
      <c r="BJ136" s="43">
        <f>G136*H136</f>
        <v>0</v>
      </c>
      <c r="BK136" s="43"/>
      <c r="BL136" s="43"/>
    </row>
    <row r="137" spans="1:14" ht="15" customHeight="1">
      <c r="A137" s="15"/>
      <c r="D137" s="5" t="s">
        <v>276</v>
      </c>
      <c r="E137" s="5" t="s">
        <v>212</v>
      </c>
      <c r="G137" s="22">
        <v>57.704150000000006</v>
      </c>
      <c r="N137" s="20"/>
    </row>
    <row r="138" spans="1:64" ht="15" customHeight="1">
      <c r="A138" s="9" t="s">
        <v>120</v>
      </c>
      <c r="B138" s="11" t="s">
        <v>212</v>
      </c>
      <c r="C138" s="11" t="s">
        <v>200</v>
      </c>
      <c r="D138" s="52" t="s">
        <v>128</v>
      </c>
      <c r="E138" s="52"/>
      <c r="F138" s="11" t="s">
        <v>133</v>
      </c>
      <c r="G138" s="43">
        <v>1096.37885</v>
      </c>
      <c r="H138" s="43"/>
      <c r="I138" s="43">
        <f>G138*AO138</f>
        <v>0</v>
      </c>
      <c r="J138" s="43">
        <f>G138*AP138</f>
        <v>0</v>
      </c>
      <c r="K138" s="43">
        <f>G138*H138</f>
        <v>0</v>
      </c>
      <c r="L138" s="43">
        <v>0</v>
      </c>
      <c r="M138" s="43">
        <f>G138*L138</f>
        <v>0</v>
      </c>
      <c r="N138" s="24" t="s">
        <v>208</v>
      </c>
      <c r="Z138" s="43">
        <f>IF(AQ138="5",BJ138,0)</f>
        <v>0</v>
      </c>
      <c r="AB138" s="43">
        <f>IF(AQ138="1",BH138,0)</f>
        <v>0</v>
      </c>
      <c r="AC138" s="43">
        <f>IF(AQ138="1",BI138,0)</f>
        <v>0</v>
      </c>
      <c r="AD138" s="43">
        <f>IF(AQ138="7",BH138,0)</f>
        <v>0</v>
      </c>
      <c r="AE138" s="43">
        <f>IF(AQ138="7",BI138,0)</f>
        <v>0</v>
      </c>
      <c r="AF138" s="43">
        <f>IF(AQ138="2",BH138,0)</f>
        <v>0</v>
      </c>
      <c r="AG138" s="43">
        <f>IF(AQ138="2",BI138,0)</f>
        <v>0</v>
      </c>
      <c r="AH138" s="43">
        <f>IF(AQ138="0",BJ138,0)</f>
        <v>0</v>
      </c>
      <c r="AI138" s="39" t="s">
        <v>212</v>
      </c>
      <c r="AJ138" s="43">
        <f>IF(AN138=0,K138,0)</f>
        <v>0</v>
      </c>
      <c r="AK138" s="43">
        <f>IF(AN138=15,K138,0)</f>
        <v>0</v>
      </c>
      <c r="AL138" s="43">
        <f>IF(AN138=21,K138,0)</f>
        <v>0</v>
      </c>
      <c r="AN138" s="43">
        <v>21</v>
      </c>
      <c r="AO138" s="43">
        <f>H138*0</f>
        <v>0</v>
      </c>
      <c r="AP138" s="43">
        <f>H138*(1-0)</f>
        <v>0</v>
      </c>
      <c r="AQ138" s="10" t="s">
        <v>159</v>
      </c>
      <c r="AV138" s="43">
        <f>AW138+AX138</f>
        <v>0</v>
      </c>
      <c r="AW138" s="43">
        <f>G138*AO138</f>
        <v>0</v>
      </c>
      <c r="AX138" s="43">
        <f>G138*AP138</f>
        <v>0</v>
      </c>
      <c r="AY138" s="10" t="s">
        <v>119</v>
      </c>
      <c r="AZ138" s="10" t="s">
        <v>105</v>
      </c>
      <c r="BA138" s="39" t="s">
        <v>230</v>
      </c>
      <c r="BC138" s="43">
        <f>AW138+AX138</f>
        <v>0</v>
      </c>
      <c r="BD138" s="43">
        <f>H138/(100-BE138)*100</f>
        <v>0</v>
      </c>
      <c r="BE138" s="43">
        <v>0</v>
      </c>
      <c r="BF138" s="43">
        <f>M138</f>
        <v>0</v>
      </c>
      <c r="BH138" s="43">
        <f>G138*AO138</f>
        <v>0</v>
      </c>
      <c r="BI138" s="43">
        <f>G138*AP138</f>
        <v>0</v>
      </c>
      <c r="BJ138" s="43">
        <f>G138*H138</f>
        <v>0</v>
      </c>
      <c r="BK138" s="43"/>
      <c r="BL138" s="43"/>
    </row>
    <row r="139" spans="1:14" ht="15" customHeight="1">
      <c r="A139" s="15"/>
      <c r="D139" s="5" t="s">
        <v>22</v>
      </c>
      <c r="E139" s="5" t="s">
        <v>212</v>
      </c>
      <c r="G139" s="22">
        <v>1096.37885</v>
      </c>
      <c r="N139" s="20"/>
    </row>
    <row r="140" spans="1:64" ht="15" customHeight="1">
      <c r="A140" s="9" t="s">
        <v>136</v>
      </c>
      <c r="B140" s="11" t="s">
        <v>212</v>
      </c>
      <c r="C140" s="11" t="s">
        <v>308</v>
      </c>
      <c r="D140" s="52" t="s">
        <v>11</v>
      </c>
      <c r="E140" s="52"/>
      <c r="F140" s="11" t="s">
        <v>133</v>
      </c>
      <c r="G140" s="43">
        <v>49.53556</v>
      </c>
      <c r="H140" s="43"/>
      <c r="I140" s="43">
        <f>G140*AO140</f>
        <v>0</v>
      </c>
      <c r="J140" s="43">
        <f>G140*AP140</f>
        <v>0</v>
      </c>
      <c r="K140" s="43">
        <f>G140*H140</f>
        <v>0</v>
      </c>
      <c r="L140" s="43">
        <v>0</v>
      </c>
      <c r="M140" s="43">
        <f>G140*L140</f>
        <v>0</v>
      </c>
      <c r="N140" s="24" t="s">
        <v>208</v>
      </c>
      <c r="Z140" s="43">
        <f>IF(AQ140="5",BJ140,0)</f>
        <v>0</v>
      </c>
      <c r="AB140" s="43">
        <f>IF(AQ140="1",BH140,0)</f>
        <v>0</v>
      </c>
      <c r="AC140" s="43">
        <f>IF(AQ140="1",BI140,0)</f>
        <v>0</v>
      </c>
      <c r="AD140" s="43">
        <f>IF(AQ140="7",BH140,0)</f>
        <v>0</v>
      </c>
      <c r="AE140" s="43">
        <f>IF(AQ140="7",BI140,0)</f>
        <v>0</v>
      </c>
      <c r="AF140" s="43">
        <f>IF(AQ140="2",BH140,0)</f>
        <v>0</v>
      </c>
      <c r="AG140" s="43">
        <f>IF(AQ140="2",BI140,0)</f>
        <v>0</v>
      </c>
      <c r="AH140" s="43">
        <f>IF(AQ140="0",BJ140,0)</f>
        <v>0</v>
      </c>
      <c r="AI140" s="39" t="s">
        <v>212</v>
      </c>
      <c r="AJ140" s="43">
        <f>IF(AN140=0,K140,0)</f>
        <v>0</v>
      </c>
      <c r="AK140" s="43">
        <f>IF(AN140=15,K140,0)</f>
        <v>0</v>
      </c>
      <c r="AL140" s="43">
        <f>IF(AN140=21,K140,0)</f>
        <v>0</v>
      </c>
      <c r="AN140" s="43">
        <v>21</v>
      </c>
      <c r="AO140" s="43">
        <f>H140*0</f>
        <v>0</v>
      </c>
      <c r="AP140" s="43">
        <f>H140*(1-0)</f>
        <v>0</v>
      </c>
      <c r="AQ140" s="10" t="s">
        <v>159</v>
      </c>
      <c r="AV140" s="43">
        <f>AW140+AX140</f>
        <v>0</v>
      </c>
      <c r="AW140" s="43">
        <f>G140*AO140</f>
        <v>0</v>
      </c>
      <c r="AX140" s="43">
        <f>G140*AP140</f>
        <v>0</v>
      </c>
      <c r="AY140" s="10" t="s">
        <v>119</v>
      </c>
      <c r="AZ140" s="10" t="s">
        <v>105</v>
      </c>
      <c r="BA140" s="39" t="s">
        <v>230</v>
      </c>
      <c r="BC140" s="43">
        <f>AW140+AX140</f>
        <v>0</v>
      </c>
      <c r="BD140" s="43">
        <f>H140/(100-BE140)*100</f>
        <v>0</v>
      </c>
      <c r="BE140" s="43">
        <v>0</v>
      </c>
      <c r="BF140" s="43">
        <f>M140</f>
        <v>0</v>
      </c>
      <c r="BH140" s="43">
        <f>G140*AO140</f>
        <v>0</v>
      </c>
      <c r="BI140" s="43">
        <f>G140*AP140</f>
        <v>0</v>
      </c>
      <c r="BJ140" s="43">
        <f>G140*H140</f>
        <v>0</v>
      </c>
      <c r="BK140" s="43"/>
      <c r="BL140" s="43"/>
    </row>
    <row r="141" spans="1:14" ht="15" customHeight="1">
      <c r="A141" s="15"/>
      <c r="D141" s="5" t="s">
        <v>326</v>
      </c>
      <c r="E141" s="5" t="s">
        <v>212</v>
      </c>
      <c r="G141" s="22">
        <v>49.535560000000004</v>
      </c>
      <c r="N141" s="20"/>
    </row>
    <row r="142" spans="1:64" ht="15" customHeight="1">
      <c r="A142" s="9" t="s">
        <v>274</v>
      </c>
      <c r="B142" s="11" t="s">
        <v>212</v>
      </c>
      <c r="C142" s="11" t="s">
        <v>293</v>
      </c>
      <c r="D142" s="52" t="s">
        <v>204</v>
      </c>
      <c r="E142" s="52"/>
      <c r="F142" s="11" t="s">
        <v>133</v>
      </c>
      <c r="G142" s="43">
        <v>7.90461</v>
      </c>
      <c r="H142" s="43"/>
      <c r="I142" s="43">
        <f>G142*AO142</f>
        <v>0</v>
      </c>
      <c r="J142" s="43">
        <f>G142*AP142</f>
        <v>0</v>
      </c>
      <c r="K142" s="43">
        <f>G142*H142</f>
        <v>0</v>
      </c>
      <c r="L142" s="43">
        <v>0</v>
      </c>
      <c r="M142" s="43">
        <f>G142*L142</f>
        <v>0</v>
      </c>
      <c r="N142" s="24" t="s">
        <v>168</v>
      </c>
      <c r="Z142" s="43">
        <f>IF(AQ142="5",BJ142,0)</f>
        <v>0</v>
      </c>
      <c r="AB142" s="43">
        <f>IF(AQ142="1",BH142,0)</f>
        <v>0</v>
      </c>
      <c r="AC142" s="43">
        <f>IF(AQ142="1",BI142,0)</f>
        <v>0</v>
      </c>
      <c r="AD142" s="43">
        <f>IF(AQ142="7",BH142,0)</f>
        <v>0</v>
      </c>
      <c r="AE142" s="43">
        <f>IF(AQ142="7",BI142,0)</f>
        <v>0</v>
      </c>
      <c r="AF142" s="43">
        <f>IF(AQ142="2",BH142,0)</f>
        <v>0</v>
      </c>
      <c r="AG142" s="43">
        <f>IF(AQ142="2",BI142,0)</f>
        <v>0</v>
      </c>
      <c r="AH142" s="43">
        <f>IF(AQ142="0",BJ142,0)</f>
        <v>0</v>
      </c>
      <c r="AI142" s="39" t="s">
        <v>212</v>
      </c>
      <c r="AJ142" s="43">
        <f>IF(AN142=0,K142,0)</f>
        <v>0</v>
      </c>
      <c r="AK142" s="43">
        <f>IF(AN142=15,K142,0)</f>
        <v>0</v>
      </c>
      <c r="AL142" s="43">
        <f>IF(AN142=21,K142,0)</f>
        <v>0</v>
      </c>
      <c r="AN142" s="43">
        <v>21</v>
      </c>
      <c r="AO142" s="43">
        <f>H142*0</f>
        <v>0</v>
      </c>
      <c r="AP142" s="43">
        <f>H142*(1-0)</f>
        <v>0</v>
      </c>
      <c r="AQ142" s="10" t="s">
        <v>159</v>
      </c>
      <c r="AV142" s="43">
        <f>AW142+AX142</f>
        <v>0</v>
      </c>
      <c r="AW142" s="43">
        <f>G142*AO142</f>
        <v>0</v>
      </c>
      <c r="AX142" s="43">
        <f>G142*AP142</f>
        <v>0</v>
      </c>
      <c r="AY142" s="10" t="s">
        <v>119</v>
      </c>
      <c r="AZ142" s="10" t="s">
        <v>105</v>
      </c>
      <c r="BA142" s="39" t="s">
        <v>230</v>
      </c>
      <c r="BC142" s="43">
        <f>AW142+AX142</f>
        <v>0</v>
      </c>
      <c r="BD142" s="43">
        <f>H142/(100-BE142)*100</f>
        <v>0</v>
      </c>
      <c r="BE142" s="43">
        <v>0</v>
      </c>
      <c r="BF142" s="43">
        <f>M142</f>
        <v>0</v>
      </c>
      <c r="BH142" s="43">
        <f>G142*AO142</f>
        <v>0</v>
      </c>
      <c r="BI142" s="43">
        <f>G142*AP142</f>
        <v>0</v>
      </c>
      <c r="BJ142" s="43">
        <f>G142*H142</f>
        <v>0</v>
      </c>
      <c r="BK142" s="43"/>
      <c r="BL142" s="43"/>
    </row>
    <row r="143" spans="1:14" ht="15" customHeight="1">
      <c r="A143" s="15"/>
      <c r="D143" s="5" t="s">
        <v>130</v>
      </c>
      <c r="E143" s="5" t="s">
        <v>212</v>
      </c>
      <c r="G143" s="22">
        <v>7.904610000000001</v>
      </c>
      <c r="N143" s="20"/>
    </row>
    <row r="144" spans="1:64" ht="15" customHeight="1">
      <c r="A144" s="9" t="s">
        <v>201</v>
      </c>
      <c r="B144" s="11" t="s">
        <v>212</v>
      </c>
      <c r="C144" s="11" t="s">
        <v>92</v>
      </c>
      <c r="D144" s="52" t="s">
        <v>271</v>
      </c>
      <c r="E144" s="52"/>
      <c r="F144" s="11" t="s">
        <v>133</v>
      </c>
      <c r="G144" s="43">
        <v>0.26398</v>
      </c>
      <c r="H144" s="43"/>
      <c r="I144" s="43">
        <f>G144*AO144</f>
        <v>0</v>
      </c>
      <c r="J144" s="43">
        <f>G144*AP144</f>
        <v>0</v>
      </c>
      <c r="K144" s="43">
        <f>G144*H144</f>
        <v>0</v>
      </c>
      <c r="L144" s="43">
        <v>0</v>
      </c>
      <c r="M144" s="43">
        <f>G144*L144</f>
        <v>0</v>
      </c>
      <c r="N144" s="24" t="s">
        <v>208</v>
      </c>
      <c r="Z144" s="43">
        <f>IF(AQ144="5",BJ144,0)</f>
        <v>0</v>
      </c>
      <c r="AB144" s="43">
        <f>IF(AQ144="1",BH144,0)</f>
        <v>0</v>
      </c>
      <c r="AC144" s="43">
        <f>IF(AQ144="1",BI144,0)</f>
        <v>0</v>
      </c>
      <c r="AD144" s="43">
        <f>IF(AQ144="7",BH144,0)</f>
        <v>0</v>
      </c>
      <c r="AE144" s="43">
        <f>IF(AQ144="7",BI144,0)</f>
        <v>0</v>
      </c>
      <c r="AF144" s="43">
        <f>IF(AQ144="2",BH144,0)</f>
        <v>0</v>
      </c>
      <c r="AG144" s="43">
        <f>IF(AQ144="2",BI144,0)</f>
        <v>0</v>
      </c>
      <c r="AH144" s="43">
        <f>IF(AQ144="0",BJ144,0)</f>
        <v>0</v>
      </c>
      <c r="AI144" s="39" t="s">
        <v>212</v>
      </c>
      <c r="AJ144" s="43">
        <f>IF(AN144=0,K144,0)</f>
        <v>0</v>
      </c>
      <c r="AK144" s="43">
        <f>IF(AN144=15,K144,0)</f>
        <v>0</v>
      </c>
      <c r="AL144" s="43">
        <f>IF(AN144=21,K144,0)</f>
        <v>0</v>
      </c>
      <c r="AN144" s="43">
        <v>21</v>
      </c>
      <c r="AO144" s="43">
        <f>H144*0</f>
        <v>0</v>
      </c>
      <c r="AP144" s="43">
        <f>H144*(1-0)</f>
        <v>0</v>
      </c>
      <c r="AQ144" s="10" t="s">
        <v>159</v>
      </c>
      <c r="AV144" s="43">
        <f>AW144+AX144</f>
        <v>0</v>
      </c>
      <c r="AW144" s="43">
        <f>G144*AO144</f>
        <v>0</v>
      </c>
      <c r="AX144" s="43">
        <f>G144*AP144</f>
        <v>0</v>
      </c>
      <c r="AY144" s="10" t="s">
        <v>119</v>
      </c>
      <c r="AZ144" s="10" t="s">
        <v>105</v>
      </c>
      <c r="BA144" s="39" t="s">
        <v>230</v>
      </c>
      <c r="BC144" s="43">
        <f>AW144+AX144</f>
        <v>0</v>
      </c>
      <c r="BD144" s="43">
        <f>H144/(100-BE144)*100</f>
        <v>0</v>
      </c>
      <c r="BE144" s="43">
        <v>0</v>
      </c>
      <c r="BF144" s="43">
        <f>M144</f>
        <v>0</v>
      </c>
      <c r="BH144" s="43">
        <f>G144*AO144</f>
        <v>0</v>
      </c>
      <c r="BI144" s="43">
        <f>G144*AP144</f>
        <v>0</v>
      </c>
      <c r="BJ144" s="43">
        <f>G144*H144</f>
        <v>0</v>
      </c>
      <c r="BK144" s="43"/>
      <c r="BL144" s="43"/>
    </row>
    <row r="145" spans="1:14" ht="15" customHeight="1">
      <c r="A145" s="15"/>
      <c r="D145" s="5" t="s">
        <v>276</v>
      </c>
      <c r="E145" s="5" t="s">
        <v>212</v>
      </c>
      <c r="G145" s="22">
        <v>57.704150000000006</v>
      </c>
      <c r="N145" s="20"/>
    </row>
    <row r="146" spans="1:14" ht="15" customHeight="1">
      <c r="A146" s="15"/>
      <c r="D146" s="5" t="s">
        <v>206</v>
      </c>
      <c r="E146" s="5" t="s">
        <v>212</v>
      </c>
      <c r="G146" s="22">
        <v>-49.535560000000004</v>
      </c>
      <c r="N146" s="20"/>
    </row>
    <row r="147" spans="1:14" ht="15" customHeight="1">
      <c r="A147" s="15"/>
      <c r="D147" s="5" t="s">
        <v>263</v>
      </c>
      <c r="E147" s="5" t="s">
        <v>212</v>
      </c>
      <c r="G147" s="22">
        <v>-7.904610000000001</v>
      </c>
      <c r="N147" s="20"/>
    </row>
    <row r="148" spans="1:47" ht="15" customHeight="1">
      <c r="A148" s="35" t="s">
        <v>212</v>
      </c>
      <c r="B148" s="16" t="s">
        <v>212</v>
      </c>
      <c r="C148" s="16" t="s">
        <v>61</v>
      </c>
      <c r="D148" s="71" t="s">
        <v>141</v>
      </c>
      <c r="E148" s="71"/>
      <c r="F148" s="17" t="s">
        <v>275</v>
      </c>
      <c r="G148" s="17" t="s">
        <v>275</v>
      </c>
      <c r="H148" s="17"/>
      <c r="I148" s="6">
        <f>SUM(I149:I151)</f>
        <v>0</v>
      </c>
      <c r="J148" s="6">
        <f>SUM(J149:J151)</f>
        <v>0</v>
      </c>
      <c r="K148" s="6">
        <f>SUM(K149:K151)</f>
        <v>0</v>
      </c>
      <c r="L148" s="39" t="s">
        <v>212</v>
      </c>
      <c r="M148" s="6">
        <f>SUM(M149:M151)</f>
        <v>0</v>
      </c>
      <c r="N148" s="37" t="s">
        <v>212</v>
      </c>
      <c r="AI148" s="39" t="s">
        <v>212</v>
      </c>
      <c r="AS148" s="6">
        <f>SUM(AJ149:AJ151)</f>
        <v>0</v>
      </c>
      <c r="AT148" s="6">
        <f>SUM(AK149:AK151)</f>
        <v>0</v>
      </c>
      <c r="AU148" s="6">
        <f>SUM(AL149:AL151)</f>
        <v>0</v>
      </c>
    </row>
    <row r="149" spans="1:64" ht="15" customHeight="1">
      <c r="A149" s="9" t="s">
        <v>186</v>
      </c>
      <c r="B149" s="11" t="s">
        <v>212</v>
      </c>
      <c r="C149" s="11" t="s">
        <v>153</v>
      </c>
      <c r="D149" s="52" t="s">
        <v>31</v>
      </c>
      <c r="E149" s="52"/>
      <c r="F149" s="11" t="s">
        <v>266</v>
      </c>
      <c r="G149" s="43">
        <v>3.25</v>
      </c>
      <c r="H149" s="43"/>
      <c r="I149" s="43">
        <f>G149*AO149</f>
        <v>0</v>
      </c>
      <c r="J149" s="43">
        <f>G149*AP149</f>
        <v>0</v>
      </c>
      <c r="K149" s="43">
        <f>G149*H149</f>
        <v>0</v>
      </c>
      <c r="L149" s="43">
        <v>0</v>
      </c>
      <c r="M149" s="43">
        <f>G149*L149</f>
        <v>0</v>
      </c>
      <c r="N149" s="24" t="s">
        <v>212</v>
      </c>
      <c r="Z149" s="43">
        <f>IF(AQ149="5",BJ149,0)</f>
        <v>0</v>
      </c>
      <c r="AB149" s="43">
        <f>IF(AQ149="1",BH149,0)</f>
        <v>0</v>
      </c>
      <c r="AC149" s="43">
        <f>IF(AQ149="1",BI149,0)</f>
        <v>0</v>
      </c>
      <c r="AD149" s="43">
        <f>IF(AQ149="7",BH149,0)</f>
        <v>0</v>
      </c>
      <c r="AE149" s="43">
        <f>IF(AQ149="7",BI149,0)</f>
        <v>0</v>
      </c>
      <c r="AF149" s="43">
        <f>IF(AQ149="2",BH149,0)</f>
        <v>0</v>
      </c>
      <c r="AG149" s="43">
        <f>IF(AQ149="2",BI149,0)</f>
        <v>0</v>
      </c>
      <c r="AH149" s="43">
        <f>IF(AQ149="0",BJ149,0)</f>
        <v>0</v>
      </c>
      <c r="AI149" s="39" t="s">
        <v>212</v>
      </c>
      <c r="AJ149" s="43">
        <f>IF(AN149=0,K149,0)</f>
        <v>0</v>
      </c>
      <c r="AK149" s="43">
        <f>IF(AN149=15,K149,0)</f>
        <v>0</v>
      </c>
      <c r="AL149" s="43">
        <f>IF(AN149=21,K149,0)</f>
        <v>0</v>
      </c>
      <c r="AN149" s="43">
        <v>21</v>
      </c>
      <c r="AO149" s="43">
        <f>H149*0</f>
        <v>0</v>
      </c>
      <c r="AP149" s="43">
        <f>H149*(1-0)</f>
        <v>0</v>
      </c>
      <c r="AQ149" s="10" t="s">
        <v>296</v>
      </c>
      <c r="AV149" s="43">
        <f>AW149+AX149</f>
        <v>0</v>
      </c>
      <c r="AW149" s="43">
        <f>G149*AO149</f>
        <v>0</v>
      </c>
      <c r="AX149" s="43">
        <f>G149*AP149</f>
        <v>0</v>
      </c>
      <c r="AY149" s="10" t="s">
        <v>45</v>
      </c>
      <c r="AZ149" s="10" t="s">
        <v>267</v>
      </c>
      <c r="BA149" s="39" t="s">
        <v>230</v>
      </c>
      <c r="BC149" s="43">
        <f>AW149+AX149</f>
        <v>0</v>
      </c>
      <c r="BD149" s="43">
        <f>H149/(100-BE149)*100</f>
        <v>0</v>
      </c>
      <c r="BE149" s="43">
        <v>0</v>
      </c>
      <c r="BF149" s="43">
        <f>M149</f>
        <v>0</v>
      </c>
      <c r="BH149" s="43">
        <f>G149*AO149</f>
        <v>0</v>
      </c>
      <c r="BI149" s="43">
        <f>G149*AP149</f>
        <v>0</v>
      </c>
      <c r="BJ149" s="43">
        <f>G149*H149</f>
        <v>0</v>
      </c>
      <c r="BK149" s="43"/>
      <c r="BL149" s="43"/>
    </row>
    <row r="150" spans="1:64" ht="15" customHeight="1">
      <c r="A150" s="9" t="s">
        <v>280</v>
      </c>
      <c r="B150" s="11" t="s">
        <v>212</v>
      </c>
      <c r="C150" s="11" t="s">
        <v>127</v>
      </c>
      <c r="D150" s="52" t="s">
        <v>158</v>
      </c>
      <c r="E150" s="52"/>
      <c r="F150" s="11" t="s">
        <v>266</v>
      </c>
      <c r="G150" s="43">
        <v>1.6</v>
      </c>
      <c r="H150" s="43"/>
      <c r="I150" s="43">
        <f>G150*AO150</f>
        <v>0</v>
      </c>
      <c r="J150" s="43">
        <f>G150*AP150</f>
        <v>0</v>
      </c>
      <c r="K150" s="43">
        <f>G150*H150</f>
        <v>0</v>
      </c>
      <c r="L150" s="43">
        <v>0</v>
      </c>
      <c r="M150" s="43">
        <f>G150*L150</f>
        <v>0</v>
      </c>
      <c r="N150" s="24" t="s">
        <v>212</v>
      </c>
      <c r="Z150" s="43">
        <f>IF(AQ150="5",BJ150,0)</f>
        <v>0</v>
      </c>
      <c r="AB150" s="43">
        <f>IF(AQ150="1",BH150,0)</f>
        <v>0</v>
      </c>
      <c r="AC150" s="43">
        <f>IF(AQ150="1",BI150,0)</f>
        <v>0</v>
      </c>
      <c r="AD150" s="43">
        <f>IF(AQ150="7",BH150,0)</f>
        <v>0</v>
      </c>
      <c r="AE150" s="43">
        <f>IF(AQ150="7",BI150,0)</f>
        <v>0</v>
      </c>
      <c r="AF150" s="43">
        <f>IF(AQ150="2",BH150,0)</f>
        <v>0</v>
      </c>
      <c r="AG150" s="43">
        <f>IF(AQ150="2",BI150,0)</f>
        <v>0</v>
      </c>
      <c r="AH150" s="43">
        <f>IF(AQ150="0",BJ150,0)</f>
        <v>0</v>
      </c>
      <c r="AI150" s="39" t="s">
        <v>212</v>
      </c>
      <c r="AJ150" s="43">
        <f>IF(AN150=0,K150,0)</f>
        <v>0</v>
      </c>
      <c r="AK150" s="43">
        <f>IF(AN150=15,K150,0)</f>
        <v>0</v>
      </c>
      <c r="AL150" s="43">
        <f>IF(AN150=21,K150,0)</f>
        <v>0</v>
      </c>
      <c r="AN150" s="43">
        <v>21</v>
      </c>
      <c r="AO150" s="43">
        <f>H150*0</f>
        <v>0</v>
      </c>
      <c r="AP150" s="43">
        <f>H150*(1-0)</f>
        <v>0</v>
      </c>
      <c r="AQ150" s="10" t="s">
        <v>296</v>
      </c>
      <c r="AV150" s="43">
        <f>AW150+AX150</f>
        <v>0</v>
      </c>
      <c r="AW150" s="43">
        <f>G150*AO150</f>
        <v>0</v>
      </c>
      <c r="AX150" s="43">
        <f>G150*AP150</f>
        <v>0</v>
      </c>
      <c r="AY150" s="10" t="s">
        <v>45</v>
      </c>
      <c r="AZ150" s="10" t="s">
        <v>267</v>
      </c>
      <c r="BA150" s="39" t="s">
        <v>230</v>
      </c>
      <c r="BC150" s="43">
        <f>AW150+AX150</f>
        <v>0</v>
      </c>
      <c r="BD150" s="43">
        <f>H150/(100-BE150)*100</f>
        <v>0</v>
      </c>
      <c r="BE150" s="43">
        <v>0</v>
      </c>
      <c r="BF150" s="43">
        <f>M150</f>
        <v>0</v>
      </c>
      <c r="BH150" s="43">
        <f>G150*AO150</f>
        <v>0</v>
      </c>
      <c r="BI150" s="43">
        <f>G150*AP150</f>
        <v>0</v>
      </c>
      <c r="BJ150" s="43">
        <f>G150*H150</f>
        <v>0</v>
      </c>
      <c r="BK150" s="43"/>
      <c r="BL150" s="43"/>
    </row>
    <row r="151" spans="1:64" ht="15" customHeight="1">
      <c r="A151" s="21" t="s">
        <v>171</v>
      </c>
      <c r="B151" s="4" t="s">
        <v>212</v>
      </c>
      <c r="C151" s="4" t="s">
        <v>147</v>
      </c>
      <c r="D151" s="72" t="s">
        <v>196</v>
      </c>
      <c r="E151" s="72"/>
      <c r="F151" s="4" t="s">
        <v>266</v>
      </c>
      <c r="G151" s="31">
        <v>1.5</v>
      </c>
      <c r="H151" s="31"/>
      <c r="I151" s="31">
        <f>G151*AO151</f>
        <v>0</v>
      </c>
      <c r="J151" s="31">
        <f>G151*AP151</f>
        <v>0</v>
      </c>
      <c r="K151" s="31">
        <f>G151*H151</f>
        <v>0</v>
      </c>
      <c r="L151" s="31">
        <v>0</v>
      </c>
      <c r="M151" s="31">
        <f>G151*L151</f>
        <v>0</v>
      </c>
      <c r="N151" s="27" t="s">
        <v>212</v>
      </c>
      <c r="Z151" s="43">
        <f>IF(AQ151="5",BJ151,0)</f>
        <v>0</v>
      </c>
      <c r="AB151" s="43">
        <f>IF(AQ151="1",BH151,0)</f>
        <v>0</v>
      </c>
      <c r="AC151" s="43">
        <f>IF(AQ151="1",BI151,0)</f>
        <v>0</v>
      </c>
      <c r="AD151" s="43">
        <f>IF(AQ151="7",BH151,0)</f>
        <v>0</v>
      </c>
      <c r="AE151" s="43">
        <f>IF(AQ151="7",BI151,0)</f>
        <v>0</v>
      </c>
      <c r="AF151" s="43">
        <f>IF(AQ151="2",BH151,0)</f>
        <v>0</v>
      </c>
      <c r="AG151" s="43">
        <f>IF(AQ151="2",BI151,0)</f>
        <v>0</v>
      </c>
      <c r="AH151" s="43">
        <f>IF(AQ151="0",BJ151,0)</f>
        <v>0</v>
      </c>
      <c r="AI151" s="39" t="s">
        <v>212</v>
      </c>
      <c r="AJ151" s="43">
        <f>IF(AN151=0,K151,0)</f>
        <v>0</v>
      </c>
      <c r="AK151" s="43">
        <f>IF(AN151=15,K151,0)</f>
        <v>0</v>
      </c>
      <c r="AL151" s="43">
        <f>IF(AN151=21,K151,0)</f>
        <v>0</v>
      </c>
      <c r="AN151" s="43">
        <v>21</v>
      </c>
      <c r="AO151" s="43">
        <f>H151*0</f>
        <v>0</v>
      </c>
      <c r="AP151" s="43">
        <f>H151*(1-0)</f>
        <v>0</v>
      </c>
      <c r="AQ151" s="10" t="s">
        <v>296</v>
      </c>
      <c r="AV151" s="43">
        <f>AW151+AX151</f>
        <v>0</v>
      </c>
      <c r="AW151" s="43">
        <f>G151*AO151</f>
        <v>0</v>
      </c>
      <c r="AX151" s="43">
        <f>G151*AP151</f>
        <v>0</v>
      </c>
      <c r="AY151" s="10" t="s">
        <v>45</v>
      </c>
      <c r="AZ151" s="10" t="s">
        <v>267</v>
      </c>
      <c r="BA151" s="39" t="s">
        <v>230</v>
      </c>
      <c r="BC151" s="43">
        <f>AW151+AX151</f>
        <v>0</v>
      </c>
      <c r="BD151" s="43">
        <f>H151/(100-BE151)*100</f>
        <v>0</v>
      </c>
      <c r="BE151" s="43">
        <v>0</v>
      </c>
      <c r="BF151" s="43">
        <f>M151</f>
        <v>0</v>
      </c>
      <c r="BH151" s="43">
        <f>G151*AO151</f>
        <v>0</v>
      </c>
      <c r="BI151" s="43">
        <f>G151*AP151</f>
        <v>0</v>
      </c>
      <c r="BJ151" s="43">
        <f>G151*H151</f>
        <v>0</v>
      </c>
      <c r="BK151" s="43"/>
      <c r="BL151" s="43"/>
    </row>
    <row r="152" spans="9:11" ht="15" customHeight="1">
      <c r="I152" s="65" t="s">
        <v>239</v>
      </c>
      <c r="J152" s="65"/>
      <c r="K152" s="46">
        <f>K12+K17+K77+K102+K105+K108+K114+K121+K126+K129+K148</f>
        <v>0</v>
      </c>
    </row>
    <row r="153" ht="15" customHeight="1">
      <c r="A153" s="12" t="s">
        <v>24</v>
      </c>
    </row>
    <row r="154" spans="1:14" ht="12.75" customHeight="1">
      <c r="A154" s="61" t="s">
        <v>212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</row>
    <row r="155" spans="3:4" ht="15" customHeight="1">
      <c r="C155" s="47"/>
      <c r="D155" t="s">
        <v>329</v>
      </c>
    </row>
    <row r="157" spans="3:4" ht="15" customHeight="1">
      <c r="C157" s="48"/>
      <c r="D157" t="s">
        <v>330</v>
      </c>
    </row>
    <row r="160" ht="15" customHeight="1">
      <c r="C160" t="s">
        <v>331</v>
      </c>
    </row>
    <row r="161" ht="15" customHeight="1">
      <c r="C161" t="s">
        <v>332</v>
      </c>
    </row>
  </sheetData>
  <mergeCells count="98">
    <mergeCell ref="I152:J152"/>
    <mergeCell ref="A154:N154"/>
    <mergeCell ref="D142:E142"/>
    <mergeCell ref="D144:E144"/>
    <mergeCell ref="D148:E148"/>
    <mergeCell ref="D149:E149"/>
    <mergeCell ref="D150:E150"/>
    <mergeCell ref="D151:E151"/>
    <mergeCell ref="D140:E140"/>
    <mergeCell ref="D119:E119"/>
    <mergeCell ref="D121:E121"/>
    <mergeCell ref="D122:E122"/>
    <mergeCell ref="D126:E126"/>
    <mergeCell ref="D127:E127"/>
    <mergeCell ref="D129:E129"/>
    <mergeCell ref="D130:E130"/>
    <mergeCell ref="D132:E132"/>
    <mergeCell ref="D134:E134"/>
    <mergeCell ref="D136:E136"/>
    <mergeCell ref="D138:E138"/>
    <mergeCell ref="D117:E117"/>
    <mergeCell ref="D102:E102"/>
    <mergeCell ref="D103:E103"/>
    <mergeCell ref="D105:E105"/>
    <mergeCell ref="D106:E106"/>
    <mergeCell ref="D108:E108"/>
    <mergeCell ref="D109:E109"/>
    <mergeCell ref="D111:E111"/>
    <mergeCell ref="D114:E114"/>
    <mergeCell ref="D115:E115"/>
    <mergeCell ref="D99:E99"/>
    <mergeCell ref="D75:E75"/>
    <mergeCell ref="D77:E77"/>
    <mergeCell ref="D78:E78"/>
    <mergeCell ref="D80:E80"/>
    <mergeCell ref="D82:E82"/>
    <mergeCell ref="D85:E85"/>
    <mergeCell ref="D87:E87"/>
    <mergeCell ref="D90:E90"/>
    <mergeCell ref="D92:E92"/>
    <mergeCell ref="D95:E95"/>
    <mergeCell ref="D97:E97"/>
    <mergeCell ref="D72:E72"/>
    <mergeCell ref="D47:E47"/>
    <mergeCell ref="D49:E49"/>
    <mergeCell ref="D52:E52"/>
    <mergeCell ref="D54:E54"/>
    <mergeCell ref="D56:E56"/>
    <mergeCell ref="D58:E58"/>
    <mergeCell ref="D60:E60"/>
    <mergeCell ref="D62:E62"/>
    <mergeCell ref="D65:E65"/>
    <mergeCell ref="D67:E67"/>
    <mergeCell ref="D70:E70"/>
    <mergeCell ref="D44:E44"/>
    <mergeCell ref="D17:E17"/>
    <mergeCell ref="D18:E18"/>
    <mergeCell ref="D20:E20"/>
    <mergeCell ref="D22:E22"/>
    <mergeCell ref="D27:E27"/>
    <mergeCell ref="D29:E29"/>
    <mergeCell ref="D32:E32"/>
    <mergeCell ref="D34:E34"/>
    <mergeCell ref="D37:E37"/>
    <mergeCell ref="D39:E39"/>
    <mergeCell ref="D42:E42"/>
    <mergeCell ref="D11:E11"/>
    <mergeCell ref="I10:K10"/>
    <mergeCell ref="L10:M10"/>
    <mergeCell ref="D12:E12"/>
    <mergeCell ref="D13:E13"/>
    <mergeCell ref="D15:E15"/>
    <mergeCell ref="F8:G9"/>
    <mergeCell ref="I2:N3"/>
    <mergeCell ref="I4:N5"/>
    <mergeCell ref="I6:N7"/>
    <mergeCell ref="I8:N9"/>
    <mergeCell ref="D10:E10"/>
    <mergeCell ref="H4:H5"/>
    <mergeCell ref="H6:H7"/>
    <mergeCell ref="H8:H9"/>
    <mergeCell ref="D2:D3"/>
    <mergeCell ref="D4:D5"/>
    <mergeCell ref="D6:D7"/>
    <mergeCell ref="D8:D9"/>
    <mergeCell ref="F2:G3"/>
    <mergeCell ref="F4:G5"/>
    <mergeCell ref="F6:G7"/>
    <mergeCell ref="A1:N1"/>
    <mergeCell ref="A2:C3"/>
    <mergeCell ref="A4:C5"/>
    <mergeCell ref="A6:C7"/>
    <mergeCell ref="H2:H3"/>
    <mergeCell ref="A8:C9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"/>
  <sheetViews>
    <sheetView showOutlineSymbols="0" workbookViewId="0" topLeftCell="A1">
      <selection activeCell="A37" sqref="A37:I3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3" t="s">
        <v>88</v>
      </c>
      <c r="B1" s="55"/>
      <c r="C1" s="55"/>
      <c r="D1" s="55"/>
      <c r="E1" s="55"/>
      <c r="F1" s="55"/>
      <c r="G1" s="55"/>
      <c r="H1" s="55"/>
      <c r="I1" s="55"/>
    </row>
    <row r="2" spans="1:9" ht="15" customHeight="1">
      <c r="A2" s="56" t="s">
        <v>16</v>
      </c>
      <c r="B2" s="54"/>
      <c r="C2" s="64" t="str">
        <f>'Stavební rozpočet'!D2</f>
        <v>B2003 Výměna střešní krytiny na objektech ZŠ Janov, čp. 160, ul. Přátelství</v>
      </c>
      <c r="D2" s="76"/>
      <c r="E2" s="57" t="s">
        <v>257</v>
      </c>
      <c r="F2" s="57" t="str">
        <f>'Stavební rozpočet'!I2</f>
        <v>Město Litvínov</v>
      </c>
      <c r="G2" s="54"/>
      <c r="H2" s="57" t="s">
        <v>195</v>
      </c>
      <c r="I2" s="59" t="s">
        <v>212</v>
      </c>
    </row>
    <row r="3" spans="1:9" ht="25.5" customHeight="1">
      <c r="A3" s="53"/>
      <c r="B3" s="52"/>
      <c r="C3" s="65"/>
      <c r="D3" s="65"/>
      <c r="E3" s="52"/>
      <c r="F3" s="52"/>
      <c r="G3" s="52"/>
      <c r="H3" s="52"/>
      <c r="I3" s="60"/>
    </row>
    <row r="4" spans="1:9" ht="15" customHeight="1">
      <c r="A4" s="51" t="s">
        <v>162</v>
      </c>
      <c r="B4" s="52"/>
      <c r="C4" s="61" t="str">
        <f>'Stavební rozpočet'!D4</f>
        <v>SO 02- PAVILON F pozemek p.č. 344/3 k.ú. Janov u Litvínova</v>
      </c>
      <c r="D4" s="52"/>
      <c r="E4" s="61" t="s">
        <v>210</v>
      </c>
      <c r="F4" s="61" t="str">
        <f>'Stavební rozpočet'!I4</f>
        <v>SDP LITVÍNOV, spol. s r.o.</v>
      </c>
      <c r="G4" s="52"/>
      <c r="H4" s="61" t="s">
        <v>195</v>
      </c>
      <c r="I4" s="60" t="s">
        <v>212</v>
      </c>
    </row>
    <row r="5" spans="1:9" ht="15" customHeight="1">
      <c r="A5" s="53"/>
      <c r="B5" s="52"/>
      <c r="C5" s="52"/>
      <c r="D5" s="52"/>
      <c r="E5" s="52"/>
      <c r="F5" s="52"/>
      <c r="G5" s="52"/>
      <c r="H5" s="52"/>
      <c r="I5" s="60"/>
    </row>
    <row r="6" spans="1:9" ht="15" customHeight="1">
      <c r="A6" s="51" t="s">
        <v>25</v>
      </c>
      <c r="B6" s="52"/>
      <c r="C6" s="61" t="str">
        <f>'Stavební rozpočet'!D6</f>
        <v>pozemek  p.č. 344/3, v k.ú. Janov u Litvínova</v>
      </c>
      <c r="D6" s="52"/>
      <c r="E6" s="61" t="s">
        <v>265</v>
      </c>
      <c r="F6" s="61" t="str">
        <f>'Stavební rozpočet'!I6</f>
        <v> </v>
      </c>
      <c r="G6" s="52"/>
      <c r="H6" s="61" t="s">
        <v>195</v>
      </c>
      <c r="I6" s="60" t="s">
        <v>212</v>
      </c>
    </row>
    <row r="7" spans="1:9" ht="15" customHeight="1">
      <c r="A7" s="53"/>
      <c r="B7" s="52"/>
      <c r="C7" s="52"/>
      <c r="D7" s="52"/>
      <c r="E7" s="52"/>
      <c r="F7" s="52"/>
      <c r="G7" s="52"/>
      <c r="H7" s="52"/>
      <c r="I7" s="60"/>
    </row>
    <row r="8" spans="1:9" ht="15" customHeight="1">
      <c r="A8" s="51" t="s">
        <v>269</v>
      </c>
      <c r="B8" s="52"/>
      <c r="C8" s="61" t="str">
        <f>'Stavební rozpočet'!F4</f>
        <v xml:space="preserve"> </v>
      </c>
      <c r="D8" s="52"/>
      <c r="E8" s="61" t="s">
        <v>90</v>
      </c>
      <c r="F8" s="61" t="str">
        <f>'Stavební rozpočet'!F6</f>
        <v xml:space="preserve"> </v>
      </c>
      <c r="G8" s="52"/>
      <c r="H8" s="52" t="s">
        <v>301</v>
      </c>
      <c r="I8" s="77">
        <v>58</v>
      </c>
    </row>
    <row r="9" spans="1:9" ht="15" customHeight="1">
      <c r="A9" s="53"/>
      <c r="B9" s="52"/>
      <c r="C9" s="52"/>
      <c r="D9" s="52"/>
      <c r="E9" s="52"/>
      <c r="F9" s="52"/>
      <c r="G9" s="52"/>
      <c r="H9" s="52"/>
      <c r="I9" s="60"/>
    </row>
    <row r="10" spans="1:9" ht="15" customHeight="1">
      <c r="A10" s="51" t="s">
        <v>139</v>
      </c>
      <c r="B10" s="52"/>
      <c r="C10" s="61" t="str">
        <f>'Stavební rozpočet'!D8</f>
        <v xml:space="preserve"> </v>
      </c>
      <c r="D10" s="52"/>
      <c r="E10" s="61" t="s">
        <v>202</v>
      </c>
      <c r="F10" s="61" t="str">
        <f>'Stavební rozpočet'!I8</f>
        <v>Kamila Možná</v>
      </c>
      <c r="G10" s="52"/>
      <c r="H10" s="52" t="s">
        <v>286</v>
      </c>
      <c r="I10" s="78">
        <f>'Stavební rozpočet'!F8</f>
        <v>45041</v>
      </c>
    </row>
    <row r="11" spans="1:9" ht="15" customHeight="1">
      <c r="A11" s="74"/>
      <c r="B11" s="72"/>
      <c r="C11" s="72"/>
      <c r="D11" s="72"/>
      <c r="E11" s="72"/>
      <c r="F11" s="72"/>
      <c r="G11" s="72"/>
      <c r="H11" s="72"/>
      <c r="I11" s="79"/>
    </row>
    <row r="12" spans="1:9" ht="22.5" customHeight="1">
      <c r="A12" s="75" t="s">
        <v>49</v>
      </c>
      <c r="B12" s="75"/>
      <c r="C12" s="75"/>
      <c r="D12" s="75"/>
      <c r="E12" s="75"/>
      <c r="F12" s="75"/>
      <c r="G12" s="75"/>
      <c r="H12" s="75"/>
      <c r="I12" s="75"/>
    </row>
    <row r="13" spans="1:9" ht="26.25" customHeight="1">
      <c r="A13" s="30" t="s">
        <v>270</v>
      </c>
      <c r="B13" s="84" t="s">
        <v>36</v>
      </c>
      <c r="C13" s="85"/>
      <c r="D13" s="34" t="s">
        <v>53</v>
      </c>
      <c r="E13" s="84" t="s">
        <v>106</v>
      </c>
      <c r="F13" s="85"/>
      <c r="G13" s="34" t="s">
        <v>188</v>
      </c>
      <c r="H13" s="84" t="s">
        <v>54</v>
      </c>
      <c r="I13" s="85"/>
    </row>
    <row r="14" spans="1:9" ht="15" customHeight="1">
      <c r="A14" s="3" t="s">
        <v>108</v>
      </c>
      <c r="B14" s="7" t="s">
        <v>74</v>
      </c>
      <c r="C14" s="44">
        <f>SUM('Stavební rozpočet'!AB12:AB151)</f>
        <v>0</v>
      </c>
      <c r="D14" s="89" t="s">
        <v>216</v>
      </c>
      <c r="E14" s="90"/>
      <c r="F14" s="44">
        <v>0</v>
      </c>
      <c r="G14" s="89" t="s">
        <v>31</v>
      </c>
      <c r="H14" s="90"/>
      <c r="I14" s="44">
        <v>0</v>
      </c>
    </row>
    <row r="15" spans="1:9" ht="15" customHeight="1">
      <c r="A15" s="38" t="s">
        <v>212</v>
      </c>
      <c r="B15" s="7" t="s">
        <v>56</v>
      </c>
      <c r="C15" s="44">
        <f>SUM('Stavební rozpočet'!AC12:AC151)</f>
        <v>0</v>
      </c>
      <c r="D15" s="89" t="s">
        <v>29</v>
      </c>
      <c r="E15" s="90"/>
      <c r="F15" s="44">
        <v>0</v>
      </c>
      <c r="G15" s="89" t="s">
        <v>240</v>
      </c>
      <c r="H15" s="90"/>
      <c r="I15" s="44">
        <v>0</v>
      </c>
    </row>
    <row r="16" spans="1:9" ht="15" customHeight="1">
      <c r="A16" s="3" t="s">
        <v>27</v>
      </c>
      <c r="B16" s="7" t="s">
        <v>74</v>
      </c>
      <c r="C16" s="44">
        <f>SUM('Stavební rozpočet'!AD12:AD151)</f>
        <v>0</v>
      </c>
      <c r="D16" s="89" t="s">
        <v>223</v>
      </c>
      <c r="E16" s="90"/>
      <c r="F16" s="44">
        <v>0</v>
      </c>
      <c r="G16" s="89" t="s">
        <v>284</v>
      </c>
      <c r="H16" s="90"/>
      <c r="I16" s="44">
        <v>0</v>
      </c>
    </row>
    <row r="17" spans="1:9" ht="15" customHeight="1">
      <c r="A17" s="38" t="s">
        <v>212</v>
      </c>
      <c r="B17" s="7" t="s">
        <v>56</v>
      </c>
      <c r="C17" s="44">
        <f>SUM('Stavební rozpočet'!AE12:AE151)</f>
        <v>0</v>
      </c>
      <c r="D17" s="89" t="s">
        <v>212</v>
      </c>
      <c r="E17" s="90"/>
      <c r="F17" s="14" t="s">
        <v>212</v>
      </c>
      <c r="G17" s="89" t="s">
        <v>158</v>
      </c>
      <c r="H17" s="90"/>
      <c r="I17" s="44">
        <v>0</v>
      </c>
    </row>
    <row r="18" spans="1:9" ht="15" customHeight="1">
      <c r="A18" s="3" t="s">
        <v>87</v>
      </c>
      <c r="B18" s="7" t="s">
        <v>74</v>
      </c>
      <c r="C18" s="44">
        <f>SUM('Stavební rozpočet'!AF12:AF151)</f>
        <v>0</v>
      </c>
      <c r="D18" s="89" t="s">
        <v>212</v>
      </c>
      <c r="E18" s="90"/>
      <c r="F18" s="14" t="s">
        <v>212</v>
      </c>
      <c r="G18" s="89" t="s">
        <v>197</v>
      </c>
      <c r="H18" s="90"/>
      <c r="I18" s="44">
        <v>0</v>
      </c>
    </row>
    <row r="19" spans="1:9" ht="15" customHeight="1">
      <c r="A19" s="38" t="s">
        <v>212</v>
      </c>
      <c r="B19" s="7" t="s">
        <v>56</v>
      </c>
      <c r="C19" s="44">
        <f>SUM('Stavební rozpočet'!AG12:AG151)</f>
        <v>0</v>
      </c>
      <c r="D19" s="89" t="s">
        <v>212</v>
      </c>
      <c r="E19" s="90"/>
      <c r="F19" s="14" t="s">
        <v>212</v>
      </c>
      <c r="G19" s="89" t="s">
        <v>295</v>
      </c>
      <c r="H19" s="90"/>
      <c r="I19" s="44">
        <v>0</v>
      </c>
    </row>
    <row r="20" spans="1:9" ht="15" customHeight="1">
      <c r="A20" s="82" t="s">
        <v>17</v>
      </c>
      <c r="B20" s="83"/>
      <c r="C20" s="44">
        <f>SUM('Stavební rozpočet'!AH12:AH151)</f>
        <v>0</v>
      </c>
      <c r="D20" s="89" t="s">
        <v>212</v>
      </c>
      <c r="E20" s="90"/>
      <c r="F20" s="14" t="s">
        <v>212</v>
      </c>
      <c r="G20" s="89" t="s">
        <v>212</v>
      </c>
      <c r="H20" s="90"/>
      <c r="I20" s="14" t="s">
        <v>212</v>
      </c>
    </row>
    <row r="21" spans="1:9" ht="15" customHeight="1">
      <c r="A21" s="86" t="s">
        <v>294</v>
      </c>
      <c r="B21" s="87"/>
      <c r="C21" s="25">
        <f>SUM('Stavební rozpočet'!Z12:Z151)</f>
        <v>0</v>
      </c>
      <c r="D21" s="91" t="s">
        <v>212</v>
      </c>
      <c r="E21" s="92"/>
      <c r="F21" s="19" t="s">
        <v>212</v>
      </c>
      <c r="G21" s="91" t="s">
        <v>212</v>
      </c>
      <c r="H21" s="92"/>
      <c r="I21" s="19" t="s">
        <v>212</v>
      </c>
    </row>
    <row r="22" spans="1:9" ht="16.5" customHeight="1">
      <c r="A22" s="88" t="s">
        <v>58</v>
      </c>
      <c r="B22" s="81"/>
      <c r="C22" s="26">
        <f>SUM(C14:C21)</f>
        <v>0</v>
      </c>
      <c r="D22" s="80" t="s">
        <v>149</v>
      </c>
      <c r="E22" s="81"/>
      <c r="F22" s="26">
        <f>SUM(F14:F21)</f>
        <v>0</v>
      </c>
      <c r="G22" s="80" t="s">
        <v>302</v>
      </c>
      <c r="H22" s="81"/>
      <c r="I22" s="26">
        <f>SUM(I14:I21)</f>
        <v>0</v>
      </c>
    </row>
    <row r="23" spans="4:9" ht="15" customHeight="1">
      <c r="D23" s="82" t="s">
        <v>243</v>
      </c>
      <c r="E23" s="83"/>
      <c r="F23" s="40">
        <v>0</v>
      </c>
      <c r="G23" s="95" t="s">
        <v>14</v>
      </c>
      <c r="H23" s="83"/>
      <c r="I23" s="44">
        <v>0</v>
      </c>
    </row>
    <row r="24" spans="7:9" ht="15" customHeight="1">
      <c r="G24" s="82" t="s">
        <v>211</v>
      </c>
      <c r="H24" s="83"/>
      <c r="I24" s="44">
        <v>0</v>
      </c>
    </row>
    <row r="25" spans="7:9" ht="15" customHeight="1">
      <c r="G25" s="82" t="s">
        <v>231</v>
      </c>
      <c r="H25" s="83"/>
      <c r="I25" s="44">
        <v>0</v>
      </c>
    </row>
    <row r="27" spans="1:3" ht="15" customHeight="1">
      <c r="A27" s="96" t="s">
        <v>117</v>
      </c>
      <c r="B27" s="93"/>
      <c r="C27" s="45">
        <f>SUM('Stavební rozpočet'!AJ12:AJ151)</f>
        <v>0</v>
      </c>
    </row>
    <row r="28" spans="1:9" ht="15" customHeight="1">
      <c r="A28" s="97" t="s">
        <v>4</v>
      </c>
      <c r="B28" s="94"/>
      <c r="C28" s="1">
        <f>SUM('Stavební rozpočet'!AK12:AK151)</f>
        <v>0</v>
      </c>
      <c r="D28" s="93" t="s">
        <v>66</v>
      </c>
      <c r="E28" s="93"/>
      <c r="F28" s="45">
        <f>ROUND(C28*(15/100),2)</f>
        <v>0</v>
      </c>
      <c r="G28" s="93" t="s">
        <v>42</v>
      </c>
      <c r="H28" s="93"/>
      <c r="I28" s="45">
        <f>SUM(C27:C29)</f>
        <v>0</v>
      </c>
    </row>
    <row r="29" spans="1:9" ht="15" customHeight="1">
      <c r="A29" s="97" t="s">
        <v>9</v>
      </c>
      <c r="B29" s="94"/>
      <c r="C29" s="1">
        <f>SUM('Stavební rozpočet'!AL12:AL151)+(F22+I22+F23+I23+I24+I25)</f>
        <v>0</v>
      </c>
      <c r="D29" s="94" t="s">
        <v>228</v>
      </c>
      <c r="E29" s="94"/>
      <c r="F29" s="1">
        <f>ROUND(C29*(21/100),2)</f>
        <v>0</v>
      </c>
      <c r="G29" s="94" t="s">
        <v>116</v>
      </c>
      <c r="H29" s="94"/>
      <c r="I29" s="1">
        <f>SUM(F28:F29)+I28</f>
        <v>0</v>
      </c>
    </row>
    <row r="31" spans="1:9" ht="15" customHeight="1">
      <c r="A31" s="98" t="s">
        <v>2</v>
      </c>
      <c r="B31" s="99"/>
      <c r="C31" s="100"/>
      <c r="D31" s="99" t="s">
        <v>279</v>
      </c>
      <c r="E31" s="99"/>
      <c r="F31" s="100"/>
      <c r="G31" s="99" t="s">
        <v>207</v>
      </c>
      <c r="H31" s="99"/>
      <c r="I31" s="100"/>
    </row>
    <row r="32" spans="1:9" ht="15" customHeight="1">
      <c r="A32" s="101" t="s">
        <v>212</v>
      </c>
      <c r="B32" s="91"/>
      <c r="C32" s="102"/>
      <c r="D32" s="91" t="s">
        <v>212</v>
      </c>
      <c r="E32" s="91"/>
      <c r="F32" s="102"/>
      <c r="G32" s="91" t="s">
        <v>212</v>
      </c>
      <c r="H32" s="91"/>
      <c r="I32" s="102"/>
    </row>
    <row r="33" spans="1:9" ht="15" customHeight="1">
      <c r="A33" s="101" t="s">
        <v>212</v>
      </c>
      <c r="B33" s="91"/>
      <c r="C33" s="102"/>
      <c r="D33" s="91" t="s">
        <v>212</v>
      </c>
      <c r="E33" s="91"/>
      <c r="F33" s="102"/>
      <c r="G33" s="91" t="s">
        <v>212</v>
      </c>
      <c r="H33" s="91"/>
      <c r="I33" s="102"/>
    </row>
    <row r="34" spans="1:9" ht="15" customHeight="1">
      <c r="A34" s="101" t="s">
        <v>212</v>
      </c>
      <c r="B34" s="91"/>
      <c r="C34" s="102"/>
      <c r="D34" s="91" t="s">
        <v>212</v>
      </c>
      <c r="E34" s="91"/>
      <c r="F34" s="102"/>
      <c r="G34" s="91" t="s">
        <v>212</v>
      </c>
      <c r="H34" s="91"/>
      <c r="I34" s="102"/>
    </row>
    <row r="35" spans="1:9" ht="15" customHeight="1">
      <c r="A35" s="103" t="s">
        <v>57</v>
      </c>
      <c r="B35" s="104"/>
      <c r="C35" s="105"/>
      <c r="D35" s="104" t="s">
        <v>57</v>
      </c>
      <c r="E35" s="104"/>
      <c r="F35" s="105"/>
      <c r="G35" s="104" t="s">
        <v>57</v>
      </c>
      <c r="H35" s="104"/>
      <c r="I35" s="105"/>
    </row>
    <row r="36" ht="15" customHeight="1">
      <c r="A36" s="12" t="s">
        <v>24</v>
      </c>
    </row>
    <row r="37" spans="1:9" ht="12.75" customHeight="1">
      <c r="A37" s="61" t="s">
        <v>212</v>
      </c>
      <c r="B37" s="52"/>
      <c r="C37" s="52"/>
      <c r="D37" s="52"/>
      <c r="E37" s="52"/>
      <c r="F37" s="52"/>
      <c r="G37" s="52"/>
      <c r="H37" s="52"/>
      <c r="I37" s="52"/>
    </row>
  </sheetData>
  <mergeCells count="83"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D21:E21"/>
    <mergeCell ref="G14:H14"/>
    <mergeCell ref="G15:H15"/>
    <mergeCell ref="G16:H16"/>
    <mergeCell ref="G17:H17"/>
    <mergeCell ref="G18:H18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G19:H19"/>
    <mergeCell ref="D18:E18"/>
    <mergeCell ref="D19:E19"/>
    <mergeCell ref="D20:E20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I2:I3"/>
    <mergeCell ref="I4:I5"/>
    <mergeCell ref="I6:I7"/>
    <mergeCell ref="I8:I9"/>
    <mergeCell ref="I10:I11"/>
  </mergeCells>
  <printOptions/>
  <pageMargins left="0.394" right="0.394" top="0.591" bottom="0.591" header="0" footer="0"/>
  <pageSetup firstPageNumber="0" useFirstPageNumber="1" fitToHeight="1" fitToWidth="1" horizontalDpi="600" verticalDpi="600" orientation="landscape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Cernohorsky Dusan</cp:lastModifiedBy>
  <dcterms:created xsi:type="dcterms:W3CDTF">2021-06-10T20:06:38Z</dcterms:created>
  <dcterms:modified xsi:type="dcterms:W3CDTF">2023-04-26T06:21:50Z</dcterms:modified>
  <cp:category/>
  <cp:version/>
  <cp:contentType/>
  <cp:contentStatus/>
</cp:coreProperties>
</file>