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usan.cernohorsky\Desktop\"/>
    </mc:Choice>
  </mc:AlternateContent>
  <xr:revisionPtr revIDLastSave="0" documentId="8_{82D05F22-1D12-412E-90AD-65C247795CB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avba" sheetId="1" r:id="rId1"/>
    <sheet name="Rozpočet Pol" sheetId="12" r:id="rId2"/>
    <sheet name="Pokyny pro vyplnění" sheetId="11" r:id="rId3"/>
    <sheet name="VzorPolozky" sheetId="10" state="hidden" r:id="rId4"/>
  </sheets>
  <externalReferences>
    <externalReference r:id="rId5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1">'Rozpočet Pol'!$A$1:$U$418</definedName>
    <definedName name="_xlnm.Print_Area" localSheetId="0">Stavba!$A$1:$J$77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39" i="1" l="1"/>
  <c r="AC408" i="12"/>
  <c r="BA386" i="12"/>
  <c r="BA374" i="12"/>
  <c r="BA367" i="12"/>
  <c r="BA364" i="12"/>
  <c r="BA359" i="12"/>
  <c r="BA356" i="12"/>
  <c r="BA355" i="12"/>
  <c r="BA354" i="12"/>
  <c r="BA353" i="12"/>
  <c r="BA351" i="12"/>
  <c r="BA350" i="12"/>
  <c r="BA348" i="12"/>
  <c r="BA347" i="12"/>
  <c r="BA345" i="12"/>
  <c r="BA329" i="12"/>
  <c r="BA328" i="12"/>
  <c r="BA327" i="12"/>
  <c r="BA325" i="12"/>
  <c r="BA324" i="12"/>
  <c r="BA322" i="12"/>
  <c r="BA321" i="12"/>
  <c r="BA319" i="12"/>
  <c r="BA318" i="12"/>
  <c r="BA316" i="12"/>
  <c r="BA315" i="12"/>
  <c r="BA313" i="12"/>
  <c r="BA312" i="12"/>
  <c r="BA311" i="12"/>
  <c r="BA308" i="12"/>
  <c r="BA307" i="12"/>
  <c r="BA306" i="12"/>
  <c r="BA303" i="12"/>
  <c r="BA300" i="12"/>
  <c r="BA284" i="12"/>
  <c r="BA273" i="12"/>
  <c r="BA265" i="12"/>
  <c r="BA263" i="12"/>
  <c r="BA261" i="12"/>
  <c r="BA260" i="12"/>
  <c r="BA259" i="12"/>
  <c r="BA258" i="12"/>
  <c r="BA255" i="12"/>
  <c r="BA254" i="12"/>
  <c r="BA251" i="12"/>
  <c r="BA250" i="12"/>
  <c r="BA242" i="12"/>
  <c r="BA233" i="12"/>
  <c r="BA226" i="12"/>
  <c r="BA223" i="12"/>
  <c r="BA220" i="12"/>
  <c r="BA216" i="12"/>
  <c r="BA215" i="12"/>
  <c r="BA213" i="12"/>
  <c r="BA211" i="12"/>
  <c r="BA210" i="12"/>
  <c r="BA178" i="12"/>
  <c r="BA176" i="12"/>
  <c r="BA174" i="12"/>
  <c r="BA169" i="12"/>
  <c r="BA167" i="12"/>
  <c r="BA165" i="12"/>
  <c r="BA163" i="12"/>
  <c r="BA158" i="12"/>
  <c r="BA151" i="12"/>
  <c r="BA141" i="12"/>
  <c r="BA140" i="12"/>
  <c r="BA139" i="12"/>
  <c r="BA135" i="12"/>
  <c r="BA131" i="12"/>
  <c r="BA128" i="12"/>
  <c r="BA125" i="12"/>
  <c r="BA122" i="12"/>
  <c r="BA121" i="12"/>
  <c r="BA120" i="12"/>
  <c r="BA119" i="12"/>
  <c r="BA116" i="12"/>
  <c r="BA114" i="12"/>
  <c r="BA113" i="12"/>
  <c r="BA112" i="12"/>
  <c r="BA111" i="12"/>
  <c r="BA110" i="12"/>
  <c r="BA109" i="12"/>
  <c r="BA106" i="12"/>
  <c r="BA104" i="12"/>
  <c r="BA103" i="12"/>
  <c r="BA102" i="12"/>
  <c r="BA101" i="12"/>
  <c r="BA100" i="12"/>
  <c r="BA97" i="12"/>
  <c r="BA95" i="12"/>
  <c r="BA94" i="12"/>
  <c r="BA93" i="12"/>
  <c r="BA92" i="12"/>
  <c r="BA91" i="12"/>
  <c r="BA90" i="12"/>
  <c r="BA89" i="12"/>
  <c r="BA86" i="12"/>
  <c r="BA84" i="12"/>
  <c r="BA83" i="12"/>
  <c r="BA82" i="12"/>
  <c r="BA81" i="12"/>
  <c r="BA80" i="12"/>
  <c r="BA79" i="12"/>
  <c r="BA76" i="12"/>
  <c r="BA74" i="12"/>
  <c r="BA73" i="12"/>
  <c r="BA72" i="12"/>
  <c r="BA71" i="12"/>
  <c r="BA70" i="12"/>
  <c r="BA69" i="12"/>
  <c r="BA68" i="12"/>
  <c r="BA45" i="12"/>
  <c r="BA41" i="12"/>
  <c r="BA40" i="12"/>
  <c r="BA39" i="12"/>
  <c r="BA38" i="12"/>
  <c r="BA37" i="12"/>
  <c r="BA25" i="12"/>
  <c r="BA24" i="12"/>
  <c r="BA20" i="12"/>
  <c r="BA17" i="12"/>
  <c r="G9" i="12"/>
  <c r="I9" i="12"/>
  <c r="K9" i="12"/>
  <c r="M9" i="12"/>
  <c r="O9" i="12"/>
  <c r="Q9" i="12"/>
  <c r="U9" i="12"/>
  <c r="G10" i="12"/>
  <c r="G8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6" i="12"/>
  <c r="I16" i="12"/>
  <c r="I15" i="12" s="1"/>
  <c r="K16" i="12"/>
  <c r="O16" i="12"/>
  <c r="Q16" i="12"/>
  <c r="Q15" i="12" s="1"/>
  <c r="U16" i="12"/>
  <c r="G19" i="12"/>
  <c r="M19" i="12" s="1"/>
  <c r="I19" i="12"/>
  <c r="K19" i="12"/>
  <c r="K15" i="12" s="1"/>
  <c r="O19" i="12"/>
  <c r="Q19" i="12"/>
  <c r="U19" i="12"/>
  <c r="U22" i="12"/>
  <c r="G23" i="12"/>
  <c r="I23" i="12"/>
  <c r="I22" i="12" s="1"/>
  <c r="K23" i="12"/>
  <c r="K22" i="12" s="1"/>
  <c r="O23" i="12"/>
  <c r="O22" i="12" s="1"/>
  <c r="Q23" i="12"/>
  <c r="Q22" i="12" s="1"/>
  <c r="U23" i="12"/>
  <c r="G27" i="12"/>
  <c r="I27" i="12"/>
  <c r="K27" i="12"/>
  <c r="O27" i="12"/>
  <c r="Q27" i="12"/>
  <c r="Q26" i="12" s="1"/>
  <c r="U27" i="12"/>
  <c r="G29" i="12"/>
  <c r="M29" i="12" s="1"/>
  <c r="I29" i="12"/>
  <c r="K29" i="12"/>
  <c r="O29" i="12"/>
  <c r="Q29" i="12"/>
  <c r="U29" i="12"/>
  <c r="G31" i="12"/>
  <c r="I31" i="12"/>
  <c r="K31" i="12"/>
  <c r="M31" i="12"/>
  <c r="O31" i="12"/>
  <c r="Q31" i="12"/>
  <c r="U31" i="12"/>
  <c r="G33" i="12"/>
  <c r="M33" i="12" s="1"/>
  <c r="I33" i="12"/>
  <c r="K33" i="12"/>
  <c r="O33" i="12"/>
  <c r="Q33" i="12"/>
  <c r="U33" i="12"/>
  <c r="O35" i="12"/>
  <c r="G36" i="12"/>
  <c r="M36" i="12" s="1"/>
  <c r="M35" i="12" s="1"/>
  <c r="I36" i="12"/>
  <c r="I35" i="12" s="1"/>
  <c r="K36" i="12"/>
  <c r="K35" i="12" s="1"/>
  <c r="O36" i="12"/>
  <c r="Q36" i="12"/>
  <c r="Q35" i="12" s="1"/>
  <c r="U36" i="12"/>
  <c r="U35" i="12" s="1"/>
  <c r="U43" i="12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U44" i="12"/>
  <c r="U47" i="12"/>
  <c r="G48" i="12"/>
  <c r="M48" i="12" s="1"/>
  <c r="I48" i="12"/>
  <c r="K48" i="12"/>
  <c r="K47" i="12" s="1"/>
  <c r="O48" i="12"/>
  <c r="Q48" i="12"/>
  <c r="U48" i="12"/>
  <c r="G50" i="12"/>
  <c r="I50" i="12"/>
  <c r="I47" i="12" s="1"/>
  <c r="K50" i="12"/>
  <c r="O50" i="12"/>
  <c r="Q50" i="12"/>
  <c r="U50" i="12"/>
  <c r="G53" i="12"/>
  <c r="M53" i="12" s="1"/>
  <c r="I53" i="12"/>
  <c r="K53" i="12"/>
  <c r="K52" i="12" s="1"/>
  <c r="O53" i="12"/>
  <c r="Q53" i="12"/>
  <c r="U53" i="12"/>
  <c r="G59" i="12"/>
  <c r="M59" i="12" s="1"/>
  <c r="I59" i="12"/>
  <c r="K59" i="12"/>
  <c r="O59" i="12"/>
  <c r="Q59" i="12"/>
  <c r="U59" i="12"/>
  <c r="G61" i="12"/>
  <c r="I61" i="12"/>
  <c r="K61" i="12"/>
  <c r="O61" i="12"/>
  <c r="Q61" i="12"/>
  <c r="U61" i="12"/>
  <c r="G67" i="12"/>
  <c r="M67" i="12" s="1"/>
  <c r="I67" i="12"/>
  <c r="K67" i="12"/>
  <c r="O67" i="12"/>
  <c r="Q67" i="12"/>
  <c r="U67" i="12"/>
  <c r="G78" i="12"/>
  <c r="M78" i="12" s="1"/>
  <c r="I78" i="12"/>
  <c r="K78" i="12"/>
  <c r="O78" i="12"/>
  <c r="Q78" i="12"/>
  <c r="U78" i="12"/>
  <c r="G88" i="12"/>
  <c r="I88" i="12"/>
  <c r="K88" i="12"/>
  <c r="M88" i="12"/>
  <c r="O88" i="12"/>
  <c r="Q88" i="12"/>
  <c r="U88" i="12"/>
  <c r="G99" i="12"/>
  <c r="M99" i="12" s="1"/>
  <c r="I99" i="12"/>
  <c r="K99" i="12"/>
  <c r="O99" i="12"/>
  <c r="Q99" i="12"/>
  <c r="U99" i="12"/>
  <c r="G108" i="12"/>
  <c r="M108" i="12" s="1"/>
  <c r="I108" i="12"/>
  <c r="K108" i="12"/>
  <c r="O108" i="12"/>
  <c r="Q108" i="12"/>
  <c r="U108" i="12"/>
  <c r="G118" i="12"/>
  <c r="M118" i="12" s="1"/>
  <c r="I118" i="12"/>
  <c r="K118" i="12"/>
  <c r="O118" i="12"/>
  <c r="Q118" i="12"/>
  <c r="U118" i="12"/>
  <c r="G124" i="12"/>
  <c r="M124" i="12" s="1"/>
  <c r="I124" i="12"/>
  <c r="K124" i="12"/>
  <c r="O124" i="12"/>
  <c r="Q124" i="12"/>
  <c r="U124" i="12"/>
  <c r="G127" i="12"/>
  <c r="M127" i="12" s="1"/>
  <c r="I127" i="12"/>
  <c r="K127" i="12"/>
  <c r="O127" i="12"/>
  <c r="Q127" i="12"/>
  <c r="U127" i="12"/>
  <c r="G130" i="12"/>
  <c r="M130" i="12" s="1"/>
  <c r="I130" i="12"/>
  <c r="K130" i="12"/>
  <c r="O130" i="12"/>
  <c r="Q130" i="12"/>
  <c r="U130" i="12"/>
  <c r="O133" i="12"/>
  <c r="U133" i="12"/>
  <c r="G134" i="12"/>
  <c r="I134" i="12"/>
  <c r="I133" i="12" s="1"/>
  <c r="K134" i="12"/>
  <c r="K133" i="12" s="1"/>
  <c r="O134" i="12"/>
  <c r="Q134" i="12"/>
  <c r="Q133" i="12" s="1"/>
  <c r="U134" i="12"/>
  <c r="G137" i="12"/>
  <c r="I56" i="1" s="1"/>
  <c r="U137" i="12"/>
  <c r="G138" i="12"/>
  <c r="M138" i="12" s="1"/>
  <c r="M137" i="12" s="1"/>
  <c r="I138" i="12"/>
  <c r="I137" i="12" s="1"/>
  <c r="K138" i="12"/>
  <c r="K137" i="12" s="1"/>
  <c r="O138" i="12"/>
  <c r="O137" i="12" s="1"/>
  <c r="Q138" i="12"/>
  <c r="Q137" i="12" s="1"/>
  <c r="U138" i="12"/>
  <c r="I142" i="12"/>
  <c r="Q142" i="12"/>
  <c r="G143" i="12"/>
  <c r="G142" i="12" s="1"/>
  <c r="I57" i="1" s="1"/>
  <c r="I143" i="12"/>
  <c r="K143" i="12"/>
  <c r="K142" i="12" s="1"/>
  <c r="O143" i="12"/>
  <c r="O142" i="12" s="1"/>
  <c r="Q143" i="12"/>
  <c r="U143" i="12"/>
  <c r="U142" i="12" s="1"/>
  <c r="G150" i="12"/>
  <c r="M150" i="12" s="1"/>
  <c r="I150" i="12"/>
  <c r="K150" i="12"/>
  <c r="O150" i="12"/>
  <c r="Q150" i="12"/>
  <c r="U150" i="12"/>
  <c r="G153" i="12"/>
  <c r="M153" i="12" s="1"/>
  <c r="I153" i="12"/>
  <c r="K153" i="12"/>
  <c r="O153" i="12"/>
  <c r="Q153" i="12"/>
  <c r="U153" i="12"/>
  <c r="G154" i="12"/>
  <c r="M154" i="12" s="1"/>
  <c r="I154" i="12"/>
  <c r="K154" i="12"/>
  <c r="O154" i="12"/>
  <c r="Q154" i="12"/>
  <c r="U154" i="12"/>
  <c r="G157" i="12"/>
  <c r="M157" i="12" s="1"/>
  <c r="I157" i="12"/>
  <c r="K157" i="12"/>
  <c r="O157" i="12"/>
  <c r="Q157" i="12"/>
  <c r="U157" i="12"/>
  <c r="G159" i="12"/>
  <c r="M159" i="12" s="1"/>
  <c r="I159" i="12"/>
  <c r="K159" i="12"/>
  <c r="O159" i="12"/>
  <c r="Q159" i="12"/>
  <c r="U159" i="12"/>
  <c r="G162" i="12"/>
  <c r="M162" i="12" s="1"/>
  <c r="I162" i="12"/>
  <c r="K162" i="12"/>
  <c r="O162" i="12"/>
  <c r="Q162" i="12"/>
  <c r="U162" i="12"/>
  <c r="G164" i="12"/>
  <c r="I164" i="12"/>
  <c r="K164" i="12"/>
  <c r="O164" i="12"/>
  <c r="Q164" i="12"/>
  <c r="U164" i="12"/>
  <c r="G166" i="12"/>
  <c r="M166" i="12" s="1"/>
  <c r="I166" i="12"/>
  <c r="K166" i="12"/>
  <c r="O166" i="12"/>
  <c r="Q166" i="12"/>
  <c r="U166" i="12"/>
  <c r="G168" i="12"/>
  <c r="M168" i="12" s="1"/>
  <c r="I168" i="12"/>
  <c r="K168" i="12"/>
  <c r="O168" i="12"/>
  <c r="Q168" i="12"/>
  <c r="U168" i="12"/>
  <c r="G171" i="12"/>
  <c r="I171" i="12"/>
  <c r="K171" i="12"/>
  <c r="M171" i="12"/>
  <c r="O171" i="12"/>
  <c r="Q171" i="12"/>
  <c r="U171" i="12"/>
  <c r="G172" i="12"/>
  <c r="M172" i="12" s="1"/>
  <c r="I172" i="12"/>
  <c r="K172" i="12"/>
  <c r="O172" i="12"/>
  <c r="Q172" i="12"/>
  <c r="U172" i="12"/>
  <c r="G173" i="12"/>
  <c r="M173" i="12" s="1"/>
  <c r="I173" i="12"/>
  <c r="K173" i="12"/>
  <c r="O173" i="12"/>
  <c r="Q173" i="12"/>
  <c r="U173" i="12"/>
  <c r="G175" i="12"/>
  <c r="M175" i="12" s="1"/>
  <c r="I175" i="12"/>
  <c r="K175" i="12"/>
  <c r="O175" i="12"/>
  <c r="Q175" i="12"/>
  <c r="U175" i="12"/>
  <c r="G177" i="12"/>
  <c r="M177" i="12" s="1"/>
  <c r="I177" i="12"/>
  <c r="K177" i="12"/>
  <c r="O177" i="12"/>
  <c r="Q177" i="12"/>
  <c r="U177" i="12"/>
  <c r="G184" i="12"/>
  <c r="M184" i="12" s="1"/>
  <c r="I184" i="12"/>
  <c r="K184" i="12"/>
  <c r="O184" i="12"/>
  <c r="Q184" i="12"/>
  <c r="U184" i="12"/>
  <c r="G186" i="12"/>
  <c r="M186" i="12" s="1"/>
  <c r="I186" i="12"/>
  <c r="K186" i="12"/>
  <c r="O186" i="12"/>
  <c r="Q186" i="12"/>
  <c r="U186" i="12"/>
  <c r="G188" i="12"/>
  <c r="M188" i="12" s="1"/>
  <c r="I188" i="12"/>
  <c r="K188" i="12"/>
  <c r="O188" i="12"/>
  <c r="Q188" i="12"/>
  <c r="U188" i="12"/>
  <c r="G190" i="12"/>
  <c r="M190" i="12" s="1"/>
  <c r="I190" i="12"/>
  <c r="K190" i="12"/>
  <c r="O190" i="12"/>
  <c r="Q190" i="12"/>
  <c r="U190" i="12"/>
  <c r="G192" i="12"/>
  <c r="M192" i="12" s="1"/>
  <c r="I192" i="12"/>
  <c r="K192" i="12"/>
  <c r="O192" i="12"/>
  <c r="Q192" i="12"/>
  <c r="U192" i="12"/>
  <c r="G194" i="12"/>
  <c r="M194" i="12" s="1"/>
  <c r="I194" i="12"/>
  <c r="K194" i="12"/>
  <c r="O194" i="12"/>
  <c r="Q194" i="12"/>
  <c r="U194" i="12"/>
  <c r="G196" i="12"/>
  <c r="M196" i="12" s="1"/>
  <c r="I196" i="12"/>
  <c r="K196" i="12"/>
  <c r="O196" i="12"/>
  <c r="Q196" i="12"/>
  <c r="U196" i="12"/>
  <c r="G197" i="12"/>
  <c r="I197" i="12"/>
  <c r="K197" i="12"/>
  <c r="M197" i="12"/>
  <c r="O197" i="12"/>
  <c r="Q197" i="12"/>
  <c r="U197" i="12"/>
  <c r="G198" i="12"/>
  <c r="M198" i="12" s="1"/>
  <c r="I198" i="12"/>
  <c r="K198" i="12"/>
  <c r="O198" i="12"/>
  <c r="Q198" i="12"/>
  <c r="U198" i="12"/>
  <c r="G199" i="12"/>
  <c r="I60" i="1" s="1"/>
  <c r="O199" i="12"/>
  <c r="Q199" i="12"/>
  <c r="G200" i="12"/>
  <c r="M200" i="12" s="1"/>
  <c r="M199" i="12" s="1"/>
  <c r="I200" i="12"/>
  <c r="I199" i="12" s="1"/>
  <c r="K200" i="12"/>
  <c r="K199" i="12" s="1"/>
  <c r="O200" i="12"/>
  <c r="Q200" i="12"/>
  <c r="U200" i="12"/>
  <c r="U199" i="12" s="1"/>
  <c r="K202" i="12"/>
  <c r="U202" i="12"/>
  <c r="G203" i="12"/>
  <c r="I203" i="12"/>
  <c r="I202" i="12" s="1"/>
  <c r="K203" i="12"/>
  <c r="O203" i="12"/>
  <c r="O202" i="12" s="1"/>
  <c r="Q203" i="12"/>
  <c r="Q202" i="12" s="1"/>
  <c r="U203" i="12"/>
  <c r="G206" i="12"/>
  <c r="M206" i="12" s="1"/>
  <c r="I206" i="12"/>
  <c r="K206" i="12"/>
  <c r="O206" i="12"/>
  <c r="O205" i="12" s="1"/>
  <c r="Q206" i="12"/>
  <c r="U206" i="12"/>
  <c r="U205" i="12" s="1"/>
  <c r="G209" i="12"/>
  <c r="I209" i="12"/>
  <c r="K209" i="12"/>
  <c r="M209" i="12"/>
  <c r="O209" i="12"/>
  <c r="Q209" i="12"/>
  <c r="U209" i="12"/>
  <c r="G212" i="12"/>
  <c r="I212" i="12"/>
  <c r="K212" i="12"/>
  <c r="O212" i="12"/>
  <c r="Q212" i="12"/>
  <c r="U212" i="12"/>
  <c r="G214" i="12"/>
  <c r="M214" i="12" s="1"/>
  <c r="I214" i="12"/>
  <c r="K214" i="12"/>
  <c r="O214" i="12"/>
  <c r="Q214" i="12"/>
  <c r="U214" i="12"/>
  <c r="G219" i="12"/>
  <c r="I219" i="12"/>
  <c r="I218" i="12" s="1"/>
  <c r="K219" i="12"/>
  <c r="M219" i="12"/>
  <c r="O219" i="12"/>
  <c r="Q219" i="12"/>
  <c r="U219" i="12"/>
  <c r="G222" i="12"/>
  <c r="I222" i="12"/>
  <c r="K222" i="12"/>
  <c r="O222" i="12"/>
  <c r="Q222" i="12"/>
  <c r="U222" i="12"/>
  <c r="G225" i="12"/>
  <c r="M225" i="12" s="1"/>
  <c r="I225" i="12"/>
  <c r="K225" i="12"/>
  <c r="O225" i="12"/>
  <c r="Q225" i="12"/>
  <c r="U225" i="12"/>
  <c r="G228" i="12"/>
  <c r="M228" i="12" s="1"/>
  <c r="I228" i="12"/>
  <c r="K228" i="12"/>
  <c r="O228" i="12"/>
  <c r="Q228" i="12"/>
  <c r="U228" i="12"/>
  <c r="U218" i="12" s="1"/>
  <c r="G230" i="12"/>
  <c r="I230" i="12"/>
  <c r="K230" i="12"/>
  <c r="M230" i="12"/>
  <c r="O230" i="12"/>
  <c r="Q230" i="12"/>
  <c r="U230" i="12"/>
  <c r="G232" i="12"/>
  <c r="M232" i="12" s="1"/>
  <c r="I232" i="12"/>
  <c r="K232" i="12"/>
  <c r="O232" i="12"/>
  <c r="Q232" i="12"/>
  <c r="U232" i="12"/>
  <c r="G234" i="12"/>
  <c r="M234" i="12" s="1"/>
  <c r="I234" i="12"/>
  <c r="K234" i="12"/>
  <c r="O234" i="12"/>
  <c r="Q234" i="12"/>
  <c r="U234" i="12"/>
  <c r="I235" i="12"/>
  <c r="G236" i="12"/>
  <c r="I236" i="12"/>
  <c r="K236" i="12"/>
  <c r="M236" i="12"/>
  <c r="O236" i="12"/>
  <c r="Q236" i="12"/>
  <c r="U236" i="12"/>
  <c r="G238" i="12"/>
  <c r="I238" i="12"/>
  <c r="K238" i="12"/>
  <c r="O238" i="12"/>
  <c r="Q238" i="12"/>
  <c r="U238" i="12"/>
  <c r="G239" i="12"/>
  <c r="M239" i="12" s="1"/>
  <c r="I239" i="12"/>
  <c r="K239" i="12"/>
  <c r="O239" i="12"/>
  <c r="Q239" i="12"/>
  <c r="U239" i="12"/>
  <c r="G240" i="12"/>
  <c r="M240" i="12" s="1"/>
  <c r="I240" i="12"/>
  <c r="K240" i="12"/>
  <c r="O240" i="12"/>
  <c r="Q240" i="12"/>
  <c r="U240" i="12"/>
  <c r="G241" i="12"/>
  <c r="I241" i="12"/>
  <c r="K241" i="12"/>
  <c r="M241" i="12"/>
  <c r="O241" i="12"/>
  <c r="Q241" i="12"/>
  <c r="U241" i="12"/>
  <c r="G243" i="12"/>
  <c r="M243" i="12" s="1"/>
  <c r="I243" i="12"/>
  <c r="K243" i="12"/>
  <c r="O243" i="12"/>
  <c r="Q243" i="12"/>
  <c r="U243" i="12"/>
  <c r="G244" i="12"/>
  <c r="I65" i="1" s="1"/>
  <c r="O244" i="12"/>
  <c r="Q244" i="12"/>
  <c r="G245" i="12"/>
  <c r="M245" i="12" s="1"/>
  <c r="M244" i="12" s="1"/>
  <c r="I245" i="12"/>
  <c r="I244" i="12" s="1"/>
  <c r="K245" i="12"/>
  <c r="K244" i="12" s="1"/>
  <c r="O245" i="12"/>
  <c r="Q245" i="12"/>
  <c r="U245" i="12"/>
  <c r="U244" i="12" s="1"/>
  <c r="G247" i="12"/>
  <c r="G246" i="12" s="1"/>
  <c r="I66" i="1" s="1"/>
  <c r="I247" i="12"/>
  <c r="K247" i="12"/>
  <c r="O247" i="12"/>
  <c r="Q247" i="12"/>
  <c r="U247" i="12"/>
  <c r="G248" i="12"/>
  <c r="M248" i="12" s="1"/>
  <c r="I248" i="12"/>
  <c r="K248" i="12"/>
  <c r="O248" i="12"/>
  <c r="Q248" i="12"/>
  <c r="U248" i="12"/>
  <c r="G249" i="12"/>
  <c r="M249" i="12" s="1"/>
  <c r="I249" i="12"/>
  <c r="K249" i="12"/>
  <c r="O249" i="12"/>
  <c r="Q249" i="12"/>
  <c r="U249" i="12"/>
  <c r="G252" i="12"/>
  <c r="M252" i="12" s="1"/>
  <c r="I252" i="12"/>
  <c r="K252" i="12"/>
  <c r="O252" i="12"/>
  <c r="Q252" i="12"/>
  <c r="U252" i="12"/>
  <c r="G253" i="12"/>
  <c r="M253" i="12" s="1"/>
  <c r="I253" i="12"/>
  <c r="K253" i="12"/>
  <c r="O253" i="12"/>
  <c r="Q253" i="12"/>
  <c r="U253" i="12"/>
  <c r="G256" i="12"/>
  <c r="M256" i="12" s="1"/>
  <c r="I256" i="12"/>
  <c r="K256" i="12"/>
  <c r="O256" i="12"/>
  <c r="Q256" i="12"/>
  <c r="U256" i="12"/>
  <c r="G257" i="12"/>
  <c r="M257" i="12" s="1"/>
  <c r="I257" i="12"/>
  <c r="K257" i="12"/>
  <c r="O257" i="12"/>
  <c r="Q257" i="12"/>
  <c r="U257" i="12"/>
  <c r="G262" i="12"/>
  <c r="M262" i="12" s="1"/>
  <c r="I262" i="12"/>
  <c r="K262" i="12"/>
  <c r="O262" i="12"/>
  <c r="Q262" i="12"/>
  <c r="U262" i="12"/>
  <c r="G264" i="12"/>
  <c r="M264" i="12" s="1"/>
  <c r="I264" i="12"/>
  <c r="K264" i="12"/>
  <c r="O264" i="12"/>
  <c r="Q264" i="12"/>
  <c r="U264" i="12"/>
  <c r="G266" i="12"/>
  <c r="M266" i="12" s="1"/>
  <c r="I266" i="12"/>
  <c r="K266" i="12"/>
  <c r="O266" i="12"/>
  <c r="Q266" i="12"/>
  <c r="U266" i="12"/>
  <c r="G267" i="12"/>
  <c r="M267" i="12" s="1"/>
  <c r="I267" i="12"/>
  <c r="K267" i="12"/>
  <c r="O267" i="12"/>
  <c r="Q267" i="12"/>
  <c r="U267" i="12"/>
  <c r="G269" i="12"/>
  <c r="M269" i="12" s="1"/>
  <c r="I269" i="12"/>
  <c r="K269" i="12"/>
  <c r="O269" i="12"/>
  <c r="Q269" i="12"/>
  <c r="U269" i="12"/>
  <c r="G271" i="12"/>
  <c r="M271" i="12" s="1"/>
  <c r="I271" i="12"/>
  <c r="K271" i="12"/>
  <c r="O271" i="12"/>
  <c r="Q271" i="12"/>
  <c r="U271" i="12"/>
  <c r="G272" i="12"/>
  <c r="M272" i="12" s="1"/>
  <c r="I272" i="12"/>
  <c r="K272" i="12"/>
  <c r="O272" i="12"/>
  <c r="Q272" i="12"/>
  <c r="U272" i="12"/>
  <c r="G274" i="12"/>
  <c r="M274" i="12" s="1"/>
  <c r="I274" i="12"/>
  <c r="K274" i="12"/>
  <c r="O274" i="12"/>
  <c r="Q274" i="12"/>
  <c r="U274" i="12"/>
  <c r="G276" i="12"/>
  <c r="M276" i="12" s="1"/>
  <c r="I276" i="12"/>
  <c r="K276" i="12"/>
  <c r="O276" i="12"/>
  <c r="Q276" i="12"/>
  <c r="U276" i="12"/>
  <c r="G279" i="12"/>
  <c r="M279" i="12" s="1"/>
  <c r="I279" i="12"/>
  <c r="K279" i="12"/>
  <c r="O279" i="12"/>
  <c r="Q279" i="12"/>
  <c r="U279" i="12"/>
  <c r="G281" i="12"/>
  <c r="M281" i="12" s="1"/>
  <c r="I281" i="12"/>
  <c r="K281" i="12"/>
  <c r="O281" i="12"/>
  <c r="Q281" i="12"/>
  <c r="U281" i="12"/>
  <c r="G283" i="12"/>
  <c r="I283" i="12"/>
  <c r="K283" i="12"/>
  <c r="M283" i="12"/>
  <c r="O283" i="12"/>
  <c r="Q283" i="12"/>
  <c r="U283" i="12"/>
  <c r="G286" i="12"/>
  <c r="M286" i="12" s="1"/>
  <c r="I286" i="12"/>
  <c r="K286" i="12"/>
  <c r="O286" i="12"/>
  <c r="Q286" i="12"/>
  <c r="U286" i="12"/>
  <c r="G289" i="12"/>
  <c r="M289" i="12" s="1"/>
  <c r="I289" i="12"/>
  <c r="K289" i="12"/>
  <c r="O289" i="12"/>
  <c r="Q289" i="12"/>
  <c r="U289" i="12"/>
  <c r="G290" i="12"/>
  <c r="I290" i="12"/>
  <c r="K290" i="12"/>
  <c r="M290" i="12"/>
  <c r="O290" i="12"/>
  <c r="Q290" i="12"/>
  <c r="U290" i="12"/>
  <c r="G291" i="12"/>
  <c r="M291" i="12" s="1"/>
  <c r="I291" i="12"/>
  <c r="K291" i="12"/>
  <c r="O291" i="12"/>
  <c r="Q291" i="12"/>
  <c r="U291" i="12"/>
  <c r="G292" i="12"/>
  <c r="M292" i="12" s="1"/>
  <c r="I292" i="12"/>
  <c r="K292" i="12"/>
  <c r="O292" i="12"/>
  <c r="Q292" i="12"/>
  <c r="U292" i="12"/>
  <c r="G293" i="12"/>
  <c r="M293" i="12" s="1"/>
  <c r="I293" i="12"/>
  <c r="K293" i="12"/>
  <c r="O293" i="12"/>
  <c r="Q293" i="12"/>
  <c r="U293" i="12"/>
  <c r="G294" i="12"/>
  <c r="I294" i="12"/>
  <c r="K294" i="12"/>
  <c r="M294" i="12"/>
  <c r="O294" i="12"/>
  <c r="Q294" i="12"/>
  <c r="U294" i="12"/>
  <c r="G296" i="12"/>
  <c r="M296" i="12" s="1"/>
  <c r="I296" i="12"/>
  <c r="K296" i="12"/>
  <c r="O296" i="12"/>
  <c r="Q296" i="12"/>
  <c r="U296" i="12"/>
  <c r="G297" i="12"/>
  <c r="M297" i="12" s="1"/>
  <c r="I297" i="12"/>
  <c r="K297" i="12"/>
  <c r="O297" i="12"/>
  <c r="Q297" i="12"/>
  <c r="U297" i="12"/>
  <c r="G298" i="12"/>
  <c r="M298" i="12" s="1"/>
  <c r="I298" i="12"/>
  <c r="K298" i="12"/>
  <c r="O298" i="12"/>
  <c r="Q298" i="12"/>
  <c r="U298" i="12"/>
  <c r="G299" i="12"/>
  <c r="M299" i="12" s="1"/>
  <c r="I299" i="12"/>
  <c r="K299" i="12"/>
  <c r="O299" i="12"/>
  <c r="Q299" i="12"/>
  <c r="U299" i="12"/>
  <c r="G302" i="12"/>
  <c r="I302" i="12"/>
  <c r="K302" i="12"/>
  <c r="M302" i="12"/>
  <c r="O302" i="12"/>
  <c r="Q302" i="12"/>
  <c r="U302" i="12"/>
  <c r="G305" i="12"/>
  <c r="M305" i="12" s="1"/>
  <c r="I305" i="12"/>
  <c r="K305" i="12"/>
  <c r="O305" i="12"/>
  <c r="Q305" i="12"/>
  <c r="U305" i="12"/>
  <c r="G310" i="12"/>
  <c r="M310" i="12" s="1"/>
  <c r="I310" i="12"/>
  <c r="K310" i="12"/>
  <c r="O310" i="12"/>
  <c r="Q310" i="12"/>
  <c r="U310" i="12"/>
  <c r="G314" i="12"/>
  <c r="M314" i="12" s="1"/>
  <c r="I314" i="12"/>
  <c r="K314" i="12"/>
  <c r="O314" i="12"/>
  <c r="Q314" i="12"/>
  <c r="U314" i="12"/>
  <c r="G317" i="12"/>
  <c r="M317" i="12" s="1"/>
  <c r="I317" i="12"/>
  <c r="K317" i="12"/>
  <c r="O317" i="12"/>
  <c r="Q317" i="12"/>
  <c r="U317" i="12"/>
  <c r="G320" i="12"/>
  <c r="M320" i="12" s="1"/>
  <c r="I320" i="12"/>
  <c r="K320" i="12"/>
  <c r="O320" i="12"/>
  <c r="Q320" i="12"/>
  <c r="U320" i="12"/>
  <c r="G323" i="12"/>
  <c r="M323" i="12" s="1"/>
  <c r="I323" i="12"/>
  <c r="K323" i="12"/>
  <c r="O323" i="12"/>
  <c r="Q323" i="12"/>
  <c r="U323" i="12"/>
  <c r="G326" i="12"/>
  <c r="M326" i="12" s="1"/>
  <c r="I326" i="12"/>
  <c r="K326" i="12"/>
  <c r="O326" i="12"/>
  <c r="Q326" i="12"/>
  <c r="U326" i="12"/>
  <c r="G330" i="12"/>
  <c r="M330" i="12" s="1"/>
  <c r="I330" i="12"/>
  <c r="K330" i="12"/>
  <c r="O330" i="12"/>
  <c r="Q330" i="12"/>
  <c r="U330" i="12"/>
  <c r="G333" i="12"/>
  <c r="I333" i="12"/>
  <c r="I332" i="12" s="1"/>
  <c r="K333" i="12"/>
  <c r="O333" i="12"/>
  <c r="O332" i="12" s="1"/>
  <c r="Q333" i="12"/>
  <c r="Q332" i="12" s="1"/>
  <c r="U333" i="12"/>
  <c r="U332" i="12" s="1"/>
  <c r="G335" i="12"/>
  <c r="I335" i="12"/>
  <c r="K335" i="12"/>
  <c r="M335" i="12"/>
  <c r="O335" i="12"/>
  <c r="Q335" i="12"/>
  <c r="U335" i="12"/>
  <c r="G337" i="12"/>
  <c r="M337" i="12" s="1"/>
  <c r="I337" i="12"/>
  <c r="K337" i="12"/>
  <c r="O337" i="12"/>
  <c r="Q337" i="12"/>
  <c r="U337" i="12"/>
  <c r="G339" i="12"/>
  <c r="M339" i="12" s="1"/>
  <c r="I339" i="12"/>
  <c r="K339" i="12"/>
  <c r="O339" i="12"/>
  <c r="Q339" i="12"/>
  <c r="U339" i="12"/>
  <c r="G344" i="12"/>
  <c r="M344" i="12" s="1"/>
  <c r="I344" i="12"/>
  <c r="K344" i="12"/>
  <c r="O344" i="12"/>
  <c r="Q344" i="12"/>
  <c r="U344" i="12"/>
  <c r="G346" i="12"/>
  <c r="M346" i="12" s="1"/>
  <c r="I346" i="12"/>
  <c r="K346" i="12"/>
  <c r="O346" i="12"/>
  <c r="Q346" i="12"/>
  <c r="U346" i="12"/>
  <c r="G349" i="12"/>
  <c r="M349" i="12" s="1"/>
  <c r="I349" i="12"/>
  <c r="K349" i="12"/>
  <c r="O349" i="12"/>
  <c r="Q349" i="12"/>
  <c r="U349" i="12"/>
  <c r="G352" i="12"/>
  <c r="M352" i="12" s="1"/>
  <c r="I352" i="12"/>
  <c r="K352" i="12"/>
  <c r="O352" i="12"/>
  <c r="Q352" i="12"/>
  <c r="U352" i="12"/>
  <c r="G357" i="12"/>
  <c r="M357" i="12" s="1"/>
  <c r="I357" i="12"/>
  <c r="K357" i="12"/>
  <c r="O357" i="12"/>
  <c r="Q357" i="12"/>
  <c r="U357" i="12"/>
  <c r="G358" i="12"/>
  <c r="M358" i="12" s="1"/>
  <c r="I358" i="12"/>
  <c r="K358" i="12"/>
  <c r="O358" i="12"/>
  <c r="Q358" i="12"/>
  <c r="U358" i="12"/>
  <c r="G360" i="12"/>
  <c r="M360" i="12" s="1"/>
  <c r="I360" i="12"/>
  <c r="K360" i="12"/>
  <c r="O360" i="12"/>
  <c r="Q360" i="12"/>
  <c r="U360" i="12"/>
  <c r="Q362" i="12"/>
  <c r="U362" i="12"/>
  <c r="G363" i="12"/>
  <c r="I363" i="12"/>
  <c r="I362" i="12" s="1"/>
  <c r="K363" i="12"/>
  <c r="K362" i="12" s="1"/>
  <c r="M363" i="12"/>
  <c r="O363" i="12"/>
  <c r="Q363" i="12"/>
  <c r="U363" i="12"/>
  <c r="G366" i="12"/>
  <c r="G362" i="12" s="1"/>
  <c r="I71" i="1" s="1"/>
  <c r="I366" i="12"/>
  <c r="K366" i="12"/>
  <c r="O366" i="12"/>
  <c r="O362" i="12" s="1"/>
  <c r="Q366" i="12"/>
  <c r="U366" i="12"/>
  <c r="G370" i="12"/>
  <c r="M370" i="12" s="1"/>
  <c r="I370" i="12"/>
  <c r="K370" i="12"/>
  <c r="O370" i="12"/>
  <c r="O369" i="12" s="1"/>
  <c r="Q370" i="12"/>
  <c r="U370" i="12"/>
  <c r="G373" i="12"/>
  <c r="M373" i="12" s="1"/>
  <c r="I373" i="12"/>
  <c r="I369" i="12" s="1"/>
  <c r="K373" i="12"/>
  <c r="O373" i="12"/>
  <c r="Q373" i="12"/>
  <c r="U373" i="12"/>
  <c r="G376" i="12"/>
  <c r="I376" i="12"/>
  <c r="K376" i="12"/>
  <c r="O376" i="12"/>
  <c r="Q376" i="12"/>
  <c r="U376" i="12"/>
  <c r="G377" i="12"/>
  <c r="I73" i="1" s="1"/>
  <c r="O377" i="12"/>
  <c r="G378" i="12"/>
  <c r="M378" i="12" s="1"/>
  <c r="M377" i="12" s="1"/>
  <c r="I378" i="12"/>
  <c r="I377" i="12" s="1"/>
  <c r="K378" i="12"/>
  <c r="K377" i="12" s="1"/>
  <c r="O378" i="12"/>
  <c r="Q378" i="12"/>
  <c r="Q377" i="12" s="1"/>
  <c r="U378" i="12"/>
  <c r="U377" i="12" s="1"/>
  <c r="I384" i="12"/>
  <c r="Q384" i="12"/>
  <c r="G385" i="12"/>
  <c r="G384" i="12" s="1"/>
  <c r="I74" i="1" s="1"/>
  <c r="I385" i="12"/>
  <c r="K385" i="12"/>
  <c r="K384" i="12" s="1"/>
  <c r="O385" i="12"/>
  <c r="O384" i="12" s="1"/>
  <c r="Q385" i="12"/>
  <c r="U385" i="12"/>
  <c r="U384" i="12" s="1"/>
  <c r="G388" i="12"/>
  <c r="M388" i="12" s="1"/>
  <c r="I388" i="12"/>
  <c r="K388" i="12"/>
  <c r="O388" i="12"/>
  <c r="Q388" i="12"/>
  <c r="U388" i="12"/>
  <c r="G389" i="12"/>
  <c r="I389" i="12"/>
  <c r="K389" i="12"/>
  <c r="M389" i="12"/>
  <c r="O389" i="12"/>
  <c r="Q389" i="12"/>
  <c r="U389" i="12"/>
  <c r="G390" i="12"/>
  <c r="I390" i="12"/>
  <c r="K390" i="12"/>
  <c r="O390" i="12"/>
  <c r="Q390" i="12"/>
  <c r="U390" i="12"/>
  <c r="G392" i="12"/>
  <c r="M392" i="12" s="1"/>
  <c r="I392" i="12"/>
  <c r="K392" i="12"/>
  <c r="O392" i="12"/>
  <c r="Q392" i="12"/>
  <c r="U392" i="12"/>
  <c r="G393" i="12"/>
  <c r="M393" i="12" s="1"/>
  <c r="I393" i="12"/>
  <c r="K393" i="12"/>
  <c r="O393" i="12"/>
  <c r="Q393" i="12"/>
  <c r="U393" i="12"/>
  <c r="G394" i="12"/>
  <c r="M394" i="12" s="1"/>
  <c r="I394" i="12"/>
  <c r="K394" i="12"/>
  <c r="O394" i="12"/>
  <c r="Q394" i="12"/>
  <c r="U394" i="12"/>
  <c r="G395" i="12"/>
  <c r="I395" i="12"/>
  <c r="K395" i="12"/>
  <c r="M395" i="12"/>
  <c r="O395" i="12"/>
  <c r="Q395" i="12"/>
  <c r="U395" i="12"/>
  <c r="G396" i="12"/>
  <c r="M396" i="12" s="1"/>
  <c r="I396" i="12"/>
  <c r="K396" i="12"/>
  <c r="O396" i="12"/>
  <c r="Q396" i="12"/>
  <c r="U396" i="12"/>
  <c r="G397" i="12"/>
  <c r="M397" i="12" s="1"/>
  <c r="I397" i="12"/>
  <c r="K397" i="12"/>
  <c r="O397" i="12"/>
  <c r="Q397" i="12"/>
  <c r="U397" i="12"/>
  <c r="G398" i="12"/>
  <c r="I398" i="12"/>
  <c r="K398" i="12"/>
  <c r="M398" i="12"/>
  <c r="O398" i="12"/>
  <c r="Q398" i="12"/>
  <c r="U398" i="12"/>
  <c r="G399" i="12"/>
  <c r="M399" i="12" s="1"/>
  <c r="I399" i="12"/>
  <c r="K399" i="12"/>
  <c r="O399" i="12"/>
  <c r="Q399" i="12"/>
  <c r="U399" i="12"/>
  <c r="G400" i="12"/>
  <c r="M400" i="12" s="1"/>
  <c r="I400" i="12"/>
  <c r="K400" i="12"/>
  <c r="O400" i="12"/>
  <c r="Q400" i="12"/>
  <c r="U400" i="12"/>
  <c r="I401" i="12"/>
  <c r="G402" i="12"/>
  <c r="M402" i="12" s="1"/>
  <c r="I402" i="12"/>
  <c r="K402" i="12"/>
  <c r="K401" i="12" s="1"/>
  <c r="O402" i="12"/>
  <c r="Q402" i="12"/>
  <c r="U402" i="12"/>
  <c r="U401" i="12" s="1"/>
  <c r="G404" i="12"/>
  <c r="I404" i="12"/>
  <c r="K404" i="12"/>
  <c r="M404" i="12"/>
  <c r="O404" i="12"/>
  <c r="Q404" i="12"/>
  <c r="U404" i="12"/>
  <c r="G405" i="12"/>
  <c r="M405" i="12" s="1"/>
  <c r="I405" i="12"/>
  <c r="K405" i="12"/>
  <c r="O405" i="12"/>
  <c r="Q405" i="12"/>
  <c r="Q401" i="12" s="1"/>
  <c r="U405" i="12"/>
  <c r="I20" i="1"/>
  <c r="G27" i="1"/>
  <c r="J28" i="1"/>
  <c r="J26" i="1"/>
  <c r="G38" i="1"/>
  <c r="F38" i="1"/>
  <c r="H32" i="1"/>
  <c r="J23" i="1"/>
  <c r="J24" i="1"/>
  <c r="J25" i="1"/>
  <c r="J27" i="1"/>
  <c r="E24" i="1"/>
  <c r="E26" i="1"/>
  <c r="G288" i="12" l="1"/>
  <c r="I68" i="1" s="1"/>
  <c r="I246" i="12"/>
  <c r="O246" i="12"/>
  <c r="G235" i="12"/>
  <c r="I64" i="1" s="1"/>
  <c r="M238" i="12"/>
  <c r="Q161" i="12"/>
  <c r="I149" i="12"/>
  <c r="M16" i="12"/>
  <c r="M15" i="12" s="1"/>
  <c r="G15" i="12"/>
  <c r="I48" i="1" s="1"/>
  <c r="K369" i="12"/>
  <c r="M366" i="12"/>
  <c r="M362" i="12" s="1"/>
  <c r="K336" i="12"/>
  <c r="Q336" i="12"/>
  <c r="I268" i="12"/>
  <c r="O268" i="12"/>
  <c r="Q246" i="12"/>
  <c r="M247" i="12"/>
  <c r="M149" i="12"/>
  <c r="O8" i="12"/>
  <c r="F40" i="1"/>
  <c r="O235" i="12"/>
  <c r="G202" i="12"/>
  <c r="I61" i="1" s="1"/>
  <c r="M203" i="12"/>
  <c r="M202" i="12" s="1"/>
  <c r="K149" i="12"/>
  <c r="Q149" i="12"/>
  <c r="M143" i="12"/>
  <c r="M142" i="12" s="1"/>
  <c r="G22" i="12"/>
  <c r="I49" i="1" s="1"/>
  <c r="M23" i="12"/>
  <c r="M22" i="12" s="1"/>
  <c r="I47" i="1"/>
  <c r="M401" i="12"/>
  <c r="G387" i="12"/>
  <c r="I75" i="1" s="1"/>
  <c r="I18" i="1" s="1"/>
  <c r="U387" i="12"/>
  <c r="U336" i="12"/>
  <c r="O336" i="12"/>
  <c r="M333" i="12"/>
  <c r="M332" i="12" s="1"/>
  <c r="G332" i="12"/>
  <c r="I69" i="1" s="1"/>
  <c r="O288" i="12"/>
  <c r="U288" i="12"/>
  <c r="I288" i="12"/>
  <c r="K268" i="12"/>
  <c r="Q268" i="12"/>
  <c r="O218" i="12"/>
  <c r="G218" i="12"/>
  <c r="I63" i="1" s="1"/>
  <c r="G205" i="12"/>
  <c r="I62" i="1" s="1"/>
  <c r="G133" i="12"/>
  <c r="I55" i="1" s="1"/>
  <c r="M134" i="12"/>
  <c r="M133" i="12" s="1"/>
  <c r="G47" i="12"/>
  <c r="I53" i="1" s="1"/>
  <c r="M50" i="12"/>
  <c r="M47" i="12" s="1"/>
  <c r="M27" i="12"/>
  <c r="G26" i="12"/>
  <c r="I50" i="1" s="1"/>
  <c r="Q8" i="12"/>
  <c r="M10" i="12"/>
  <c r="M8" i="12" s="1"/>
  <c r="U8" i="12"/>
  <c r="K8" i="12"/>
  <c r="AD408" i="12"/>
  <c r="G39" i="1" s="1"/>
  <c r="G40" i="1" s="1"/>
  <c r="G25" i="1" s="1"/>
  <c r="G26" i="1" s="1"/>
  <c r="I387" i="12"/>
  <c r="Q387" i="12"/>
  <c r="M385" i="12"/>
  <c r="M384" i="12" s="1"/>
  <c r="Q369" i="12"/>
  <c r="Q288" i="12"/>
  <c r="U268" i="12"/>
  <c r="U235" i="12"/>
  <c r="Q218" i="12"/>
  <c r="M222" i="12"/>
  <c r="M218" i="12" s="1"/>
  <c r="K218" i="12"/>
  <c r="I205" i="12"/>
  <c r="Q205" i="12"/>
  <c r="K161" i="12"/>
  <c r="G52" i="12"/>
  <c r="I54" i="1" s="1"/>
  <c r="U52" i="12"/>
  <c r="O47" i="12"/>
  <c r="O26" i="12"/>
  <c r="G161" i="12"/>
  <c r="I59" i="1" s="1"/>
  <c r="O149" i="12"/>
  <c r="U149" i="12"/>
  <c r="O52" i="12"/>
  <c r="I52" i="12"/>
  <c r="Q52" i="12"/>
  <c r="G35" i="12"/>
  <c r="I51" i="1" s="1"/>
  <c r="K26" i="12"/>
  <c r="U15" i="12"/>
  <c r="O15" i="12"/>
  <c r="I8" i="12"/>
  <c r="O401" i="12"/>
  <c r="G401" i="12"/>
  <c r="I76" i="1" s="1"/>
  <c r="I19" i="1" s="1"/>
  <c r="O387" i="12"/>
  <c r="K387" i="12"/>
  <c r="G369" i="12"/>
  <c r="I72" i="1" s="1"/>
  <c r="U369" i="12"/>
  <c r="I336" i="12"/>
  <c r="K332" i="12"/>
  <c r="K288" i="12"/>
  <c r="K246" i="12"/>
  <c r="U246" i="12"/>
  <c r="Q235" i="12"/>
  <c r="K235" i="12"/>
  <c r="K205" i="12"/>
  <c r="I161" i="12"/>
  <c r="O161" i="12"/>
  <c r="U161" i="12"/>
  <c r="Q47" i="12"/>
  <c r="U26" i="12"/>
  <c r="I26" i="12"/>
  <c r="G23" i="1"/>
  <c r="M336" i="12"/>
  <c r="M268" i="12"/>
  <c r="M26" i="12"/>
  <c r="M288" i="12"/>
  <c r="M246" i="12"/>
  <c r="M235" i="12"/>
  <c r="M390" i="12"/>
  <c r="M387" i="12" s="1"/>
  <c r="G268" i="12"/>
  <c r="I67" i="1" s="1"/>
  <c r="G336" i="12"/>
  <c r="I70" i="1" s="1"/>
  <c r="G149" i="12"/>
  <c r="I58" i="1" s="1"/>
  <c r="I77" i="1" s="1"/>
  <c r="G43" i="12"/>
  <c r="I52" i="1" s="1"/>
  <c r="M376" i="12"/>
  <c r="M369" i="12" s="1"/>
  <c r="M212" i="12"/>
  <c r="M205" i="12" s="1"/>
  <c r="M164" i="12"/>
  <c r="M161" i="12" s="1"/>
  <c r="M61" i="12"/>
  <c r="M52" i="12" s="1"/>
  <c r="H39" i="1" l="1"/>
  <c r="G408" i="12"/>
  <c r="G28" i="1"/>
  <c r="I16" i="1"/>
  <c r="I21" i="1" s="1"/>
  <c r="I17" i="1"/>
  <c r="G24" i="1"/>
  <c r="G29" i="1" s="1"/>
  <c r="I39" i="1" l="1"/>
  <c r="I40" i="1" s="1"/>
  <c r="J39" i="1" s="1"/>
  <c r="J40" i="1" s="1"/>
  <c r="H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<sst xmlns="http://schemas.openxmlformats.org/spreadsheetml/2006/main" count="1361" uniqueCount="597">
  <si>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</si>
  <si>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</si>
  <si>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</si>
  <si>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</si>
  <si>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</si>
  <si>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</si>
  <si>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</si>
  <si>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</si>
  <si>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</si>
  <si>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</si>
  <si>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</si>
  <si>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</si>
  <si>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</si>
  <si>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</si>
  <si>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</si>
  <si>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</si>
  <si>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</si>
  <si>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</si>
  <si>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</si>
  <si>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</si>
  <si>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</si>
  <si>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</si>
  <si>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</si>
  <si>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</si>
  <si>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</si>
  <si>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</si>
  <si>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</si>
  <si>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</si>
  <si>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</si>
  <si>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</si>
  <si>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</si>
  <si>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</si>
  <si>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</si>
  <si>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</si>
  <si>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</si>
  <si>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</si>
  <si>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</si>
  <si>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</si>
  <si>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</si>
  <si>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</si>
  <si>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</si>
  <si>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</si>
  <si>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</si>
  <si>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U koldomu 1615, Litvínov</t>
  </si>
  <si>
    <t>Rozpočet:</t>
  </si>
  <si>
    <t>Misto</t>
  </si>
  <si>
    <t>B2001 Stavební úpravy objektu družiny 3.ZŠ</t>
  </si>
  <si>
    <t>Město Litvínov</t>
  </si>
  <si>
    <t>náměstí Míru 11</t>
  </si>
  <si>
    <t>Litvínov</t>
  </si>
  <si>
    <t>43601</t>
  </si>
  <si>
    <t>00266027</t>
  </si>
  <si>
    <t>CZ00266027</t>
  </si>
  <si>
    <t>06979891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</si>
  <si>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</si>
  <si>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</si>
  <si>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</si>
  <si>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</si>
  <si>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</si>
  <si>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</si>
  <si>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</si>
  <si>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</si>
  <si>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</si>
  <si>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</si>
  <si>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</si>
  <si>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</si>
  <si>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</si>
  <si>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</si>
  <si>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</si>
  <si>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60</t>
  </si>
  <si>
    <t>Úpravy povrchů, omítky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</si>
  <si>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</si>
  <si>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</si>
  <si>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</si>
  <si>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</si>
  <si>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</si>
  <si>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</si>
  <si>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</si>
  <si>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</si>
  <si>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</si>
  <si>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</si>
  <si>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</si>
  <si>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</si>
  <si>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</si>
  <si>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</si>
  <si>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</si>
  <si>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</si>
  <si>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</si>
  <si>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</si>
  <si>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</si>
  <si>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</si>
  <si>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</si>
  <si>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</si>
  <si>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721</t>
  </si>
  <si>
    <t>Vnitřní kanalizace</t>
  </si>
  <si>
    <t>725</t>
  </si>
  <si>
    <t>Zařizovací předměty</t>
  </si>
  <si>
    <t>728</t>
  </si>
  <si>
    <t>Vzduchotechnika</t>
  </si>
  <si>
    <t>762</t>
  </si>
  <si>
    <t>Konstrukce tesařské</t>
  </si>
  <si>
    <t>764</t>
  </si>
  <si>
    <t>Konstrukce klempířské</t>
  </si>
  <si>
    <t>765</t>
  </si>
  <si>
    <t>Krytiny tvrdé</t>
  </si>
  <si>
    <t>767</t>
  </si>
  <si>
    <t>Konstrukce zámečnické</t>
  </si>
  <si>
    <t>781</t>
  </si>
  <si>
    <t>Obklady keramické</t>
  </si>
  <si>
    <t>782</t>
  </si>
  <si>
    <t>Konstrukce z přírodního kamene</t>
  </si>
  <si>
    <t>783</t>
  </si>
  <si>
    <t>Nátěry</t>
  </si>
  <si>
    <t>786</t>
  </si>
  <si>
    <t>Zastiňující technika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</si>
  <si>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</si>
  <si>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</si>
  <si>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</si>
  <si>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</si>
  <si>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</si>
  <si>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</si>
  <si>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</si>
  <si>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</si>
  <si>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</si>
  <si>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</si>
  <si>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</si>
  <si>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</si>
  <si>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</si>
  <si>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</si>
  <si>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</si>
  <si>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</si>
  <si>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</si>
  <si>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</si>
  <si>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</si>
  <si>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</si>
  <si>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</si>
  <si>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</si>
  <si>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</si>
  <si>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</si>
  <si>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</si>
  <si>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</si>
  <si>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</si>
  <si>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</si>
  <si>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</si>
  <si>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</si>
  <si>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</si>
  <si>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113201012RA0</t>
  </si>
  <si>
    <t>Vytrhání obrubníků chodníkových a parkových</t>
  </si>
  <si>
    <t>m</t>
  </si>
  <si>
    <t>POL2_0</t>
  </si>
  <si>
    <t>113106000RA0</t>
  </si>
  <si>
    <t>Odstranění zám.dlažby 6 cm vč.podkladu,pl.do 50 m2</t>
  </si>
  <si>
    <t>m2</t>
  </si>
  <si>
    <t>139600013RAA</t>
  </si>
  <si>
    <t>Ruční výkop v hornině 4, hloubka do 1 m, odvoz kolečkem do 20 m</t>
  </si>
  <si>
    <t>m3</t>
  </si>
  <si>
    <t>95,394*0,3</t>
  </si>
  <si>
    <t>VV</t>
  </si>
  <si>
    <t>162701105RT3</t>
  </si>
  <si>
    <t>Vodorovné přemístění výkopku z hor.1-4 do 10000 m, nosnost 12 t</t>
  </si>
  <si>
    <t>POL1_0</t>
  </si>
  <si>
    <t>199000002R00</t>
  </si>
  <si>
    <t>Poplatek za skládku horniny 1- 4</t>
  </si>
  <si>
    <t>275313611R00</t>
  </si>
  <si>
    <t>Beton základových patek prostý C 16/20</t>
  </si>
  <si>
    <t>patky pro kotvení zábradlí Z05</t>
  </si>
  <si>
    <t>POP</t>
  </si>
  <si>
    <t>0,3*0,3*0,3*2</t>
  </si>
  <si>
    <t>281606211R00</t>
  </si>
  <si>
    <t>Nízkotlaká injektáž cihelného zdiva tl. do 40 cm</t>
  </si>
  <si>
    <t>tlaková injektáž smíšeného zdiva silikonovou mikroemulzí, vzdálenost vrtů á 100 mm</t>
  </si>
  <si>
    <t>43,3+8,93+8,93+20+20+1,71+1,71+3,27+0,52+0,52</t>
  </si>
  <si>
    <t>348924131R00</t>
  </si>
  <si>
    <t>Stříška plotová na zeď tl.200mm</t>
  </si>
  <si>
    <t>hladká, barva přírodní šedá, šířka 300 mm na zeď o tl. 200 mm</t>
  </si>
  <si>
    <t>opěrné zídky u vstupu do výměníkové stanice</t>
  </si>
  <si>
    <t>430321313R00</t>
  </si>
  <si>
    <t>Beton schodišťových konstrukcí železový C 16/20</t>
  </si>
  <si>
    <t>0,52*1,3</t>
  </si>
  <si>
    <t>430361921RT5</t>
  </si>
  <si>
    <t>Výztuž schodišťových konstrukcí svařovanou sítí, průměr drátu  6,0, oka 150/150 mm KH20</t>
  </si>
  <si>
    <t>t</t>
  </si>
  <si>
    <t>(1,8*1,2+6*0,2*1,2)*3,034/1000</t>
  </si>
  <si>
    <t>433351131R00</t>
  </si>
  <si>
    <t>Bednění schodnic přímočarých - zřízení</t>
  </si>
  <si>
    <t>1,8*1,3</t>
  </si>
  <si>
    <t>433351132R00</t>
  </si>
  <si>
    <t>Bednění schodnic přímočarých - odstranění</t>
  </si>
  <si>
    <t>591100020RAA</t>
  </si>
  <si>
    <t>Chodník z dlažby zámkové, podklad štěrkodrť, dlažba přírodní tloušťka 6 cm</t>
  </si>
  <si>
    <t>Sladba S08</t>
  </si>
  <si>
    <t>- betonová zámková dlažba, obdélník 200x100 mm, tl. 60 mm, barva přírodní, šedá</t>
  </si>
  <si>
    <t>- kladecí vrstva, drcené kamenivo - frakce 4-8, tl. 30 mm</t>
  </si>
  <si>
    <t>- podkladní vrstva, drcené kamenivo - frakce 16-32m tl. 150 mm</t>
  </si>
  <si>
    <t>- zemina hutněná na min. 25 MPa</t>
  </si>
  <si>
    <t>42,085*0,6+10,48*0,6+1,2*1,2+0,6*1,2+20,66*1,8+0,4*0,6+0,9+4,5+1,14*0,6+9,33*0,6+19,965*0,6+1,01*0,6</t>
  </si>
  <si>
    <t>602011112RT5</t>
  </si>
  <si>
    <t>Omítka jádrová, ručně, tloušťka vrstvy 20 mm</t>
  </si>
  <si>
    <t>povrchová úprava zdiva pod úrovní terénu před instalací KZS</t>
  </si>
  <si>
    <t>109,3*0,4</t>
  </si>
  <si>
    <t>612423531RT2</t>
  </si>
  <si>
    <t>Omítka rýh stěn vápenná šířky do 15 cm, štuková, s použitím suché maltové směsi</t>
  </si>
  <si>
    <t>300*0,15</t>
  </si>
  <si>
    <t>612423631RT2</t>
  </si>
  <si>
    <t>Omítka rýh stěn vápenná šířky do 30 cm, štuková, s použitím suché maltové směsi</t>
  </si>
  <si>
    <t>34,1*0,3</t>
  </si>
  <si>
    <t>622904115R00</t>
  </si>
  <si>
    <t>Očištění fasád tlakovou vodou složitost 3 - 5</t>
  </si>
  <si>
    <t>JV fasáda:160,30</t>
  </si>
  <si>
    <t>SZ fasáda:170,60</t>
  </si>
  <si>
    <t>JZ fasáda:43,00</t>
  </si>
  <si>
    <t>SV fasáda:35,20</t>
  </si>
  <si>
    <t>vstup:36,8</t>
  </si>
  <si>
    <t>620991121R00</t>
  </si>
  <si>
    <t>Zakrývání výplní vnějších otvorů z lešení</t>
  </si>
  <si>
    <t>2,08*2,2*14+0,94*1,1*8+0,98*1,1*16+0,9*1,9+0,9*2,1</t>
  </si>
  <si>
    <t>622422211R00</t>
  </si>
  <si>
    <t>Oprava vnějších omítek vápen. hladk. II, do 20 %</t>
  </si>
  <si>
    <t>622311737RT3</t>
  </si>
  <si>
    <t>KZS (ETICS), tl.izolace 200 mm</t>
  </si>
  <si>
    <t>Skladba S01</t>
  </si>
  <si>
    <t>- penetrační nátěr</t>
  </si>
  <si>
    <t>- jednosložková lepicí a stěrková hmota na bázi cementu</t>
  </si>
  <si>
    <t>- desky z minerální / kamenné vlny, tl. = 200 mm, 0,034 W/mK</t>
  </si>
  <si>
    <t>- jednosložková lepicí a stěrková hmota na bázi cementu s výztužnou vrstvou ze skleněné síťoviny</t>
  </si>
  <si>
    <t>- dekorativní tenkovrstvá silikonová omítka se zatíranou strukturou, velikost zrna 2,0 mm</t>
  </si>
  <si>
    <t/>
  </si>
  <si>
    <t>kalkulovat včetně zákládacích, rohových a APU lišt a 6 ks/m2 talířových hmoždinek</t>
  </si>
  <si>
    <t>142,3*2+34,5*2-14*2,08*2,2-16*0,98*1,1-8*0,94*1,1-0,9*2+1*2,53</t>
  </si>
  <si>
    <t>622311754RT6</t>
  </si>
  <si>
    <t>KZS (ETICS) - ostění, tl. izolace 40 mm</t>
  </si>
  <si>
    <t>- desky z minerální / kamenné vlny, tl. = 40 mm, 0,034 W/mK</t>
  </si>
  <si>
    <t>kalkulovat včetně lišt s okapnicí, rohových a APU lišt a 6 ks/m2 talířových hmoždinek</t>
  </si>
  <si>
    <t>14*(2,08+2,08+2,2+2,2)*0,35+16*(0,98+0,98+1,1+1,)*0,35+8*(0,94+0,94+1,1+1,1)*0,35+(0,9+2+2)*0,25</t>
  </si>
  <si>
    <t>622311734RT3</t>
  </si>
  <si>
    <t>KZS (ETICS) tl. izolace 140 mm</t>
  </si>
  <si>
    <t>Skladba S02</t>
  </si>
  <si>
    <t>- desky z minerální / kamenné vlny, tl. = 140 mm, 0,034 W/mK</t>
  </si>
  <si>
    <t>2*6,80</t>
  </si>
  <si>
    <t>Povrchová úprava fasády bez izolace</t>
  </si>
  <si>
    <t>Skladba S03</t>
  </si>
  <si>
    <t>kalkulovat včetně rohových a APU lišt</t>
  </si>
  <si>
    <t>4,8+(0,52+0,37)*2,3*2+2,53*0,4</t>
  </si>
  <si>
    <t>622311526RV1</t>
  </si>
  <si>
    <t>KZS (ETICS), sokl, XPS tl. 180 mm, zakončený stěrkou s výztužnou tkaninou</t>
  </si>
  <si>
    <t>Skladba S04</t>
  </si>
  <si>
    <t>- desky z XPS, tl. = 180 mm, 0,036 W/mK</t>
  </si>
  <si>
    <t>kalkulovat včetně  6 ks/m2 talířových hmoždinek</t>
  </si>
  <si>
    <t>30,96+26,148+4,46+13,67</t>
  </si>
  <si>
    <t>622311515R00</t>
  </si>
  <si>
    <t>Izolace suterénu XPS tl. 180 mm, bez povrchové úpravy</t>
  </si>
  <si>
    <t>Skladba S05</t>
  </si>
  <si>
    <t>(43,63+43,63+9,35+9,35+1,75+1,75-1,6)*0,3</t>
  </si>
  <si>
    <t>622903111R00</t>
  </si>
  <si>
    <t>Očištění zdí, ručně</t>
  </si>
  <si>
    <t>suterénní zdivo</t>
  </si>
  <si>
    <t>28376110R</t>
  </si>
  <si>
    <t>Deska XPS tl. 20 mm</t>
  </si>
  <si>
    <t>POL3_0</t>
  </si>
  <si>
    <t>úprava nadpraží s roletovým truhlíkem</t>
  </si>
  <si>
    <t>0,2*2*14</t>
  </si>
  <si>
    <t>28376111R</t>
  </si>
  <si>
    <t>Deska XPS tl. 30 mm</t>
  </si>
  <si>
    <t>639561121R00</t>
  </si>
  <si>
    <t>Obrubník zahradní betonový výšky 250 mm, šedý</t>
  </si>
  <si>
    <t>osazení do betonového lože z betonu C 16/20</t>
  </si>
  <si>
    <t>24,2+10,53+0,55+1,25+1,3+1,25+19,41+1,4+0,44+0,65+2,97+0,84+0,65+1,51+20+10,63+1,19</t>
  </si>
  <si>
    <t>19</t>
  </si>
  <si>
    <t>Vchodové dveře plastové, D + M</t>
  </si>
  <si>
    <t>kus</t>
  </si>
  <si>
    <t>O1</t>
  </si>
  <si>
    <t>otevíravé (do exterieru), pravé. do stavebního otvoru 800x1850, barva bílá, kování koule/klika, cilindrická vložka</t>
  </si>
  <si>
    <t>plastová rámová záruběň</t>
  </si>
  <si>
    <t>941940031RAD</t>
  </si>
  <si>
    <t>Lešení lehké fasádní, š. 1 m, výška do 10 m, montáž, demontáž, doprava, pronájem 4 měsíce</t>
  </si>
  <si>
    <t>965042241RT1</t>
  </si>
  <si>
    <t>Bourání mazanin betonových tl. nad 10 cm, nad 4 m2, ručně tl. mazaniny 10 - 15 cm</t>
  </si>
  <si>
    <t>okapový chodník</t>
  </si>
  <si>
    <t>75,03*0,15</t>
  </si>
  <si>
    <t>965049111R00</t>
  </si>
  <si>
    <t>Příplatek, bourání mazanin se svař. síťí tl. 10 cm</t>
  </si>
  <si>
    <t>965081923R00</t>
  </si>
  <si>
    <t>Bourání dlažeb beton., tl.40 mm, pl.nad 1 m2</t>
  </si>
  <si>
    <t>chodník:22</t>
  </si>
  <si>
    <t>schodiště:1,5</t>
  </si>
  <si>
    <t>967032974R00</t>
  </si>
  <si>
    <t>Odsekání plošných fasádních prvků předsaz. do 8 cm</t>
  </si>
  <si>
    <t>přizdívka JZ fasáda</t>
  </si>
  <si>
    <t>963042819R00</t>
  </si>
  <si>
    <t>Bourání schodišťových stupňů betonových</t>
  </si>
  <si>
    <t>1,2*6</t>
  </si>
  <si>
    <t>971033451R00</t>
  </si>
  <si>
    <t>Vybourání otv. zeď cihel. pl.0,25 m2, tl.45cm, MVC</t>
  </si>
  <si>
    <t>prostupy pro VZT potrubí</t>
  </si>
  <si>
    <t>972085391R00</t>
  </si>
  <si>
    <t>Vybourání otvoru  podhledu rabic. pl. 0,25 m2</t>
  </si>
  <si>
    <t>973031334R00</t>
  </si>
  <si>
    <t>Vysekání kapes zeď cih, MVC pl. 0,16 m2, hl. 15 cm</t>
  </si>
  <si>
    <t>napojení na stávající kanalizaci</t>
  </si>
  <si>
    <t>974031132R00</t>
  </si>
  <si>
    <t>Vysekání rýh ve zdi cihelné 5 x 7 cm</t>
  </si>
  <si>
    <t>kanalizační potrubí od rekuperačních jednotek</t>
  </si>
  <si>
    <t>3+1,5+3,2+1,8+4+7+2,8+4*2,7</t>
  </si>
  <si>
    <t>974082112R00</t>
  </si>
  <si>
    <t>Vysekání rýh pro vodiče omítka stěn MVC šířka 3 cm</t>
  </si>
  <si>
    <t>974054208R00</t>
  </si>
  <si>
    <t>Vyvrtání kapsy pro krabici do pr.80 mm, cihla plná</t>
  </si>
  <si>
    <t>978011191R00</t>
  </si>
  <si>
    <t>Otlučení omítek vnitřních vápenných stropů do 100%</t>
  </si>
  <si>
    <t>m.č. 0.01</t>
  </si>
  <si>
    <t>978013191R00</t>
  </si>
  <si>
    <t>Otlučení omítek vnitřních stěn v rozsahu do 100 %</t>
  </si>
  <si>
    <t>978015221R00</t>
  </si>
  <si>
    <t>Otlučení omítek vnějších MVC v složit.1-4 do 10 %</t>
  </si>
  <si>
    <t>Oprava stávajících vnějších omítek</t>
  </si>
  <si>
    <t>979081111R00</t>
  </si>
  <si>
    <t>Odvoz suti a vybour. hmot na skládku do 1 km</t>
  </si>
  <si>
    <t>3,22845+28,8209+6,5732+4,378+0,06339+8,0342+0,86958+0,204</t>
  </si>
  <si>
    <t>979081121R00</t>
  </si>
  <si>
    <t>Příplatek k odvozu za každý další 1 km</t>
  </si>
  <si>
    <t>52,17172*10</t>
  </si>
  <si>
    <t>979082111R00</t>
  </si>
  <si>
    <t>Vnitrostaveništní doprava suti do 10 m</t>
  </si>
  <si>
    <t>979082121R00</t>
  </si>
  <si>
    <t>Příplatek k vnitrost. dopravě suti za dalších 5 m</t>
  </si>
  <si>
    <t>57,17172*5</t>
  </si>
  <si>
    <t>979990103R00</t>
  </si>
  <si>
    <t>Poplatek za skládku suti - beton do 30x30 cm</t>
  </si>
  <si>
    <t>3,22845+28,8209</t>
  </si>
  <si>
    <t>979990105R00</t>
  </si>
  <si>
    <t>Poplatek za skládku suti-cihel.výrobky do 30x30 cm</t>
  </si>
  <si>
    <t>6,5732</t>
  </si>
  <si>
    <t>979990161R00</t>
  </si>
  <si>
    <t>Poplatek za skládku suti - dřevo</t>
  </si>
  <si>
    <t>979990121R00</t>
  </si>
  <si>
    <t>Poplatek za skládku suti - asfaltové pásy</t>
  </si>
  <si>
    <t>Likvidace směsného stavebního odpadu</t>
  </si>
  <si>
    <t>998011001R00</t>
  </si>
  <si>
    <t>Přesun hmot pro budovy zděné výšky do 6 m</t>
  </si>
  <si>
    <t>0,19406+0,15655+1,79433+63,87105+2,09205+22,2077+11,91956+8,95367+0,18744</t>
  </si>
  <si>
    <t>711823121RT7</t>
  </si>
  <si>
    <t xml:space="preserve">Montáž nopové fólie svisle, včetně dodávky fólie </t>
  </si>
  <si>
    <t>(43,63+43,63+9,35+9,35+1,75+1,75-1,6)*0,5</t>
  </si>
  <si>
    <t>712300832R00</t>
  </si>
  <si>
    <t>Odstranění povlakové krytiny střech do 10° 2vrstvé</t>
  </si>
  <si>
    <t>(4,9+4,9)*43,5</t>
  </si>
  <si>
    <t>vstup:11,5</t>
  </si>
  <si>
    <t>712330010RA0</t>
  </si>
  <si>
    <t>Povlaková krytina střech do 10°, do asfaltu, 1x</t>
  </si>
  <si>
    <t>vstup</t>
  </si>
  <si>
    <t>pás s SBS modifikovaného asfaltu s jemnozrným posypem, penetrace</t>
  </si>
  <si>
    <t>712351111R00</t>
  </si>
  <si>
    <t>Povlaková krytina střech do 10°,samolepicím pásem</t>
  </si>
  <si>
    <t>18</t>
  </si>
  <si>
    <t>Hydroizolační fólie z PVC-P</t>
  </si>
  <si>
    <t>s nakašírovanou polyesterovou plstí, určená k lepení na podklad, tl. 1,2 mm</t>
  </si>
  <si>
    <t>11,39*1,3</t>
  </si>
  <si>
    <t>63151406R</t>
  </si>
  <si>
    <t>Deska z minerální plsti / kamenné vlny tl. 100 mm</t>
  </si>
  <si>
    <t>0,034 W/mK</t>
  </si>
  <si>
    <t>(0,6+0,6)*43,63*1,1</t>
  </si>
  <si>
    <t>63151410R</t>
  </si>
  <si>
    <t>Deska z minerální plsti / kamenné vlny tl. 140 mm</t>
  </si>
  <si>
    <t>8,93*43,63*1,1</t>
  </si>
  <si>
    <t>63151412R</t>
  </si>
  <si>
    <t>Deska z minerální plsti / kamenné vlny tl. 160 mm</t>
  </si>
  <si>
    <t>6,53*43,63*1,1</t>
  </si>
  <si>
    <t>713111111RT1</t>
  </si>
  <si>
    <t>Izolace tepelné stropů vrchem kladené volně, 1 vrstva - materiál ve specifikaci</t>
  </si>
  <si>
    <t>(0,6+0,6)*43,63</t>
  </si>
  <si>
    <t>713111111RT2</t>
  </si>
  <si>
    <t>Izolace tepelné stropů vrchem kladené volně, 2 vrstvy - materiál ve specifikaci</t>
  </si>
  <si>
    <t>7,73*43,63</t>
  </si>
  <si>
    <t>713141125R00</t>
  </si>
  <si>
    <t>Izolace tepelná střech, desky, na lepidlo , vč. dodávky desek EPS 150S tl. 150 mm</t>
  </si>
  <si>
    <t>998713101R00</t>
  </si>
  <si>
    <t>Přesun hmot pro izolace tepelné, výšky do 6 m</t>
  </si>
  <si>
    <t>721176101R00</t>
  </si>
  <si>
    <t>Potrubí HT připojovací D 32 x 1,8 mm</t>
  </si>
  <si>
    <t>HL 138 kondenzační podomítkový sifon DN 32 , pro klimatizační jednotky</t>
  </si>
  <si>
    <t>Dopojení na stávající potrubí</t>
  </si>
  <si>
    <t>721242803R00</t>
  </si>
  <si>
    <t>Demontáž lapače střešních splavenin DN 100</t>
  </si>
  <si>
    <t>721242110RT1</t>
  </si>
  <si>
    <t>Lapač střešních splavenin PP HL600, kloub, zápachová klapka, koš na listí, DN 100</t>
  </si>
  <si>
    <t>litinový, včetně obetonování</t>
  </si>
  <si>
    <t>998721101R00</t>
  </si>
  <si>
    <t>Přesun hmot pro vnitřní kanalizaci, výšky do 6 m</t>
  </si>
  <si>
    <t>22</t>
  </si>
  <si>
    <t>Demontáž a zpětná montáž, umyvadla, syfonu a baterie</t>
  </si>
  <si>
    <t>42972153R</t>
  </si>
  <si>
    <t>Hlavice výfuková velikost 315</t>
  </si>
  <si>
    <t>728212714R00</t>
  </si>
  <si>
    <t>Montáž střišky nebo hlavice plech.kruh.do d 400 mm</t>
  </si>
  <si>
    <t>Protidešťová žaluzie 300 x 300 mm</t>
  </si>
  <si>
    <t>Z04</t>
  </si>
  <si>
    <t>hliníková, povrchová úprava lakováním, barva antracitová</t>
  </si>
  <si>
    <t>728314111R00</t>
  </si>
  <si>
    <t>Montáž protidešť. žaluzie čtyřhranné do 0,15 m2</t>
  </si>
  <si>
    <t>6</t>
  </si>
  <si>
    <t>Protidešťová žaluzie 400 x 400 mm</t>
  </si>
  <si>
    <t>Z03</t>
  </si>
  <si>
    <t>728314112R00</t>
  </si>
  <si>
    <t>Montáž protidešť. žaluzie čtyřhranné do 0,3 m2</t>
  </si>
  <si>
    <t>7</t>
  </si>
  <si>
    <t>WHISPER AIR 700m3/h, elektrický předehřev, bez dohřevu, hliníkový rekuperátor, plášť DESIGN</t>
  </si>
  <si>
    <t>prostorové infračervené čidlo</t>
  </si>
  <si>
    <t>ovládání AirGENIO SUPERIOR</t>
  </si>
  <si>
    <t>42981336R</t>
  </si>
  <si>
    <t>Trouba Spiro d 315 délka 1000 mm pozinkovaná</t>
  </si>
  <si>
    <t>s těsnící gumou</t>
  </si>
  <si>
    <t>20</t>
  </si>
  <si>
    <t>Koleno 315/90°</t>
  </si>
  <si>
    <t>21</t>
  </si>
  <si>
    <t>Montáž vzduchotechniky</t>
  </si>
  <si>
    <t>998728101R00</t>
  </si>
  <si>
    <t>Přesun hmot pro vzduchotechniku, výšky do 6 m</t>
  </si>
  <si>
    <t>60726123R</t>
  </si>
  <si>
    <t>Deska dřevoštěpková - 4PD tl. 25 mm</t>
  </si>
  <si>
    <t>(4,9+4,9)*43,8*1,05</t>
  </si>
  <si>
    <t>762088113R00</t>
  </si>
  <si>
    <t>Zakrývání provizorní plachtou 12x15m,vč.odstranění</t>
  </si>
  <si>
    <t>762332110RT5</t>
  </si>
  <si>
    <t>Montáž vázaných krovů pravidelných do 120 cm2, včetně dodávky řeziva, hranoly 10/12</t>
  </si>
  <si>
    <t>rezerva, případné úpravy nebo zesílení konstrukce krovu</t>
  </si>
  <si>
    <t>762341320R00</t>
  </si>
  <si>
    <t>M.bedn.střech oblouk.z aglomer.desek šroubováním</t>
  </si>
  <si>
    <t>(4,9+4,9)*43,8</t>
  </si>
  <si>
    <t>762341821R00</t>
  </si>
  <si>
    <t>Demontáž bednění střech rovných z fošen hrubých</t>
  </si>
  <si>
    <t>762342203RT4</t>
  </si>
  <si>
    <t>Montáž laťování střech, vzdálenost latí 22 - 36 cm, včetně dodávky řeziva, latě 4/6 cm</t>
  </si>
  <si>
    <t>762342204RT4</t>
  </si>
  <si>
    <t>Montáž kontralatí přibitím, včetně dodávky řeziva, latě 4/6 cm</t>
  </si>
  <si>
    <t>762343811R00</t>
  </si>
  <si>
    <t>Demontáž bednění okapů z prken hrubých do 32 mm</t>
  </si>
  <si>
    <t>přesah střechy</t>
  </si>
  <si>
    <t>43,5*2*(0,2+0,2)</t>
  </si>
  <si>
    <t>998762102R00</t>
  </si>
  <si>
    <t>Přesun hmot pro tesařské konstrukce, výšky do 12 m</t>
  </si>
  <si>
    <t>10,19190</t>
  </si>
  <si>
    <t>764323830R00</t>
  </si>
  <si>
    <t>Demont. oplech. okapů, živičná krytina, rš 330 mm</t>
  </si>
  <si>
    <t>764351811R00</t>
  </si>
  <si>
    <t>Demontáž žlabů 4hran., rovných, rš 330 mm, do 45°</t>
  </si>
  <si>
    <t>764351836R00</t>
  </si>
  <si>
    <t>Demontáž háků, sklon do 30°</t>
  </si>
  <si>
    <t>764359810R00</t>
  </si>
  <si>
    <t>Demontáž kotlíku kónického, sklon do 30°</t>
  </si>
  <si>
    <t>764391820R00</t>
  </si>
  <si>
    <t>Demontáž závětrné lišty, rš 250 a 330 mm, do 30°</t>
  </si>
  <si>
    <t>764410850R00</t>
  </si>
  <si>
    <t>Demontáž oplechování parapetů,rš od 100 do 330 mm</t>
  </si>
  <si>
    <t>2,08*14+0,94*8+0,98*16</t>
  </si>
  <si>
    <t>764453842R00</t>
  </si>
  <si>
    <t>Demontáž kolen horních dvojitých,75 a 100 mm</t>
  </si>
  <si>
    <t>764454801R00</t>
  </si>
  <si>
    <t>Demontáž odpadních trub kruhových,D 75 a 100 mm</t>
  </si>
  <si>
    <t>764456852R00</t>
  </si>
  <si>
    <t>Demontáž kolen výtokových.kruhových,D 100 mm</t>
  </si>
  <si>
    <t>764310010RAA</t>
  </si>
  <si>
    <t>Krytina střech z Pz plechu, sklon do 30°</t>
  </si>
  <si>
    <t>Falcovaná střešní krytina, lakovaná, barva antracit</t>
  </si>
  <si>
    <t>8</t>
  </si>
  <si>
    <t>Sněhová zábrana dvoutrubková na falcovanou krytinu</t>
  </si>
  <si>
    <t>ocelový pozinkovaný plech + 2 x pozinkovaná trubka prům 28 mm, povrchová úprava lakováním, barva antracit</t>
  </si>
  <si>
    <t>43,8+43,8</t>
  </si>
  <si>
    <t>764352010RAB</t>
  </si>
  <si>
    <t>Žlab z Pz plechu podokapní půlkruhový, rš 330 mm</t>
  </si>
  <si>
    <t>K1</t>
  </si>
  <si>
    <t>povrchová úprava lakováním, barva antracit</t>
  </si>
  <si>
    <t>včetně háků, čel, rohů, kotlíků a dilatací</t>
  </si>
  <si>
    <t>43,8+43,8+3,6</t>
  </si>
  <si>
    <t>764454010RAB</t>
  </si>
  <si>
    <t>Odpadní trouby z Pz plechu kruhové, průměru 100 mm</t>
  </si>
  <si>
    <t>K2</t>
  </si>
  <si>
    <t>včetně zděří, manžet, kolen, odskoků</t>
  </si>
  <si>
    <t>764391240R00</t>
  </si>
  <si>
    <t>Závětrná lišta z Pz plechu, rš 460 mm</t>
  </si>
  <si>
    <t>K3</t>
  </si>
  <si>
    <t>9</t>
  </si>
  <si>
    <t>Okapní plech z Pz plechu, rš 300 mm</t>
  </si>
  <si>
    <t>K4</t>
  </si>
  <si>
    <t>764393240R00</t>
  </si>
  <si>
    <t>Hřeben střechy z Pz plechu, rš 500 mm</t>
  </si>
  <si>
    <t>K5</t>
  </si>
  <si>
    <t>povrchová úprava laková úprava lakováním, barva antracit</t>
  </si>
  <si>
    <t>764332250R00</t>
  </si>
  <si>
    <t>Lemování zdí Pz, TK, krycí plech 2 díly, rš 500 mm</t>
  </si>
  <si>
    <t>K6</t>
  </si>
  <si>
    <t>764410010RAD</t>
  </si>
  <si>
    <t>Oplechování parapetů z Pz plechu, rš 325 mm</t>
  </si>
  <si>
    <t>K7</t>
  </si>
  <si>
    <t>povrchová úprava laková úprava lakováním, barva bílá</t>
  </si>
  <si>
    <t>včetně bočních plastových krytek</t>
  </si>
  <si>
    <t>998764101R00</t>
  </si>
  <si>
    <t>Přesun hmot pro klempířské konstr., výšky do 6 m</t>
  </si>
  <si>
    <t>8,90269+0,86958</t>
  </si>
  <si>
    <t>765901131R00</t>
  </si>
  <si>
    <t xml:space="preserve">Fólie podstřešní paropropustná </t>
  </si>
  <si>
    <t>(4,9+4,9)*43,8*1,1</t>
  </si>
  <si>
    <t>998765101R00</t>
  </si>
  <si>
    <t>Přesun hmot pro krytiny tvrdé, výšky do 6 m</t>
  </si>
  <si>
    <t>767662120R00</t>
  </si>
  <si>
    <t>Montáž mříží pevných - svařováním</t>
  </si>
  <si>
    <t>2,08*1,96*14+0,86+0,98*2</t>
  </si>
  <si>
    <t>767999801R00</t>
  </si>
  <si>
    <t>Demontáž doplňků staveb o hmotnosti do 50 kg</t>
  </si>
  <si>
    <t>kg</t>
  </si>
  <si>
    <t>mříže:2*2+14*10</t>
  </si>
  <si>
    <t>ocelový kouřovod:20</t>
  </si>
  <si>
    <t>dveře a zárubeň do 0.01:20</t>
  </si>
  <si>
    <t>zábradlí u schodiště:20</t>
  </si>
  <si>
    <t>10</t>
  </si>
  <si>
    <t>Demontáž drobných fasádních prvků</t>
  </si>
  <si>
    <t>kpl</t>
  </si>
  <si>
    <t>Zvonky, cedule, mřížky, čidla, svítidla ...</t>
  </si>
  <si>
    <t>11</t>
  </si>
  <si>
    <t>Repase stávajících mříží 2080 x 1960 mm</t>
  </si>
  <si>
    <t>Z01</t>
  </si>
  <si>
    <t>očištění, základní nátěr, syntetický nátěr, barva matná bílá</t>
  </si>
  <si>
    <t>12</t>
  </si>
  <si>
    <t>Repase stávajících mříží 860 x 980 mm</t>
  </si>
  <si>
    <t>Z02</t>
  </si>
  <si>
    <t>13</t>
  </si>
  <si>
    <t>D+M schodišťového zábradlí</t>
  </si>
  <si>
    <t>Z05</t>
  </si>
  <si>
    <t>schodišťové zábradlí z ocelových jeklů 40x40x3</t>
  </si>
  <si>
    <t>povrchová úprava lakováním, barva světle šedá</t>
  </si>
  <si>
    <t>jekly celkem 5,75 m, 19 kg</t>
  </si>
  <si>
    <t>14</t>
  </si>
  <si>
    <t>Úprava stávajícího oplocení</t>
  </si>
  <si>
    <t>15</t>
  </si>
  <si>
    <t>Zpětná montáž drobných fasádních prvků</t>
  </si>
  <si>
    <t>998767101R00</t>
  </si>
  <si>
    <t>Přesun hmot pro zámečnické konstr., výšky do 6 m</t>
  </si>
  <si>
    <t>0,04219+0,20400</t>
  </si>
  <si>
    <t>781475114RA0</t>
  </si>
  <si>
    <t>Obklad vnitřní keramický do 30 x 30 cm, D+M</t>
  </si>
  <si>
    <t>Nový obklad za umyvadly</t>
  </si>
  <si>
    <t>1,5*5</t>
  </si>
  <si>
    <t>781900010RA0</t>
  </si>
  <si>
    <t>Odsekání obkladů vnitřních</t>
  </si>
  <si>
    <t>Stávající obklad za umyvadly</t>
  </si>
  <si>
    <t>782121120R00</t>
  </si>
  <si>
    <t>Obklad stěn kamenem - řemínky,tl.do 25 mm,do tmele</t>
  </si>
  <si>
    <t>sokl:30,96+26,148+4,46+13,67</t>
  </si>
  <si>
    <t>schodiště:5</t>
  </si>
  <si>
    <t>16</t>
  </si>
  <si>
    <t>Tmavý kamenný obklad</t>
  </si>
  <si>
    <t>z přírodní štípané břidlice šedé a antracitové odstíny, pásky cca 400 x 100 mm, tl. cca 25 mm</t>
  </si>
  <si>
    <t>80,238*1,1</t>
  </si>
  <si>
    <t>998782101R00</t>
  </si>
  <si>
    <t>Přesun hmot pro obklady z kamene, výšky do 6 m</t>
  </si>
  <si>
    <t>783801812R00</t>
  </si>
  <si>
    <t>Odstranění nátěrů z omítek stěn, oškrabáním</t>
  </si>
  <si>
    <t>786613366R00</t>
  </si>
  <si>
    <t>Předokenní roleta, pod omítku, el. pohon, 200x200cm, D + M</t>
  </si>
  <si>
    <t>podomítkový box, hliníkové lamely vyplněné PUR pěnou</t>
  </si>
  <si>
    <t>210010320R00</t>
  </si>
  <si>
    <t>Krabice přístrojová KP, se zapojením, kruhová</t>
  </si>
  <si>
    <t>210800106RT1</t>
  </si>
  <si>
    <t>Kabel CYKY 750 V 3x2,5 mm2 uložený pod omítkou, včetně dodávky kabelu</t>
  </si>
  <si>
    <t>210220101RT1</t>
  </si>
  <si>
    <t>Vodiče svodové FeZn D do 10,Al 10,Cu 8 +podpěry, včetně drátu FeZn 8 mm + PV 23</t>
  </si>
  <si>
    <t>48+4*5+4*3</t>
  </si>
  <si>
    <t>210220211RT1</t>
  </si>
  <si>
    <t>Tyč jímací s upev. na stř.hřeben do 2 m, do dřeva, včetně dodávky jímací tyče + 2 držáků</t>
  </si>
  <si>
    <t>210220301RT2</t>
  </si>
  <si>
    <t>Svorka hromosvodová do 2 šroubů /SS, SZ, SO/, včetně dodávky svorky SS</t>
  </si>
  <si>
    <t>210220301RT3</t>
  </si>
  <si>
    <t>Svorka hromosvodová do 2 šroubů /SS, SZ, SO/, včetně dodávky svorky SZ</t>
  </si>
  <si>
    <t>210220302RT3</t>
  </si>
  <si>
    <t>Svorka hromosvodová nad 2 šrouby /ST, SJ, SR, atd/, včetně dodávky svorky SK pro vodič d 6-10 mm</t>
  </si>
  <si>
    <t>210220302RT4</t>
  </si>
  <si>
    <t>Svorka hromosvodová nad 2 šrouby /ST, SJ, SR, atd/, včetně dodávky svorky SJ 2 k zemnicí tyči</t>
  </si>
  <si>
    <t>210220302R00</t>
  </si>
  <si>
    <t>Svorka hromosvodová nad 2 šrouby /ST, SJ, SR, atd/</t>
  </si>
  <si>
    <t>210220372RT1</t>
  </si>
  <si>
    <t>Úhelník ochranný nebo trubka s držáky do zdiva, včetně ochran.úhelníku + 2 držáky do zdi</t>
  </si>
  <si>
    <t>23</t>
  </si>
  <si>
    <t>Kotva hromosvodu fasádní, D+M</t>
  </si>
  <si>
    <t>17</t>
  </si>
  <si>
    <t>Montáž elektroinstalací a hromosvodu</t>
  </si>
  <si>
    <t>005121010R</t>
  </si>
  <si>
    <t>Vybudování zařízení staveniště</t>
  </si>
  <si>
    <t>5450672*0,01</t>
  </si>
  <si>
    <t>005231010R</t>
  </si>
  <si>
    <t>Revize</t>
  </si>
  <si>
    <t>Soubor</t>
  </si>
  <si>
    <t>005121030R</t>
  </si>
  <si>
    <t>Odstranění zařízení staveniště</t>
  </si>
  <si>
    <t>SUM</t>
  </si>
  <si>
    <t>POPUZIV</t>
  </si>
  <si>
    <t>END</t>
  </si>
  <si>
    <t>Rekuperační jednotka, 700 m3/h, D + M</t>
  </si>
  <si>
    <r>
      <rPr>
        <u/>
        <sz val="8"/>
        <color rgb="FF008000"/>
        <rFont val="Arial CE"/>
        <family val="2"/>
        <charset val="238"/>
      </rPr>
      <t>například</t>
    </r>
    <r>
      <rPr>
        <sz val="8"/>
        <color indexed="17"/>
        <rFont val="Arial CE"/>
        <charset val="238"/>
      </rPr>
      <t>: HRWA2-070CB-ES0-B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</si>
</sst>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u/>
      <sz val="8"/>
      <color rgb="FF008000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33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164" fontId="18" fillId="0" borderId="33" xfId="0" applyNumberFormat="1" applyFont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18" fillId="0" borderId="33" xfId="0" applyNumberFormat="1" applyFont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7" fillId="0" borderId="39" xfId="0" applyFont="1" applyBorder="1" applyAlignment="1">
      <alignment vertical="top" wrapText="1" shrinkToFit="1"/>
    </xf>
    <xf numFmtId="164" fontId="17" fillId="0" borderId="39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17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17" fillId="0" borderId="39" xfId="0" quotePrefix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18" fillId="0" borderId="26" xfId="0" applyFont="1" applyBorder="1" applyAlignment="1">
      <alignment horizontal="left" vertical="top" wrapText="1"/>
    </xf>
    <xf numFmtId="0" fontId="18" fillId="0" borderId="0" xfId="0" applyFont="1" applyAlignment="1">
      <alignment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18" fillId="0" borderId="0" xfId="0" applyNumberFormat="1" applyFont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1" fillId="0" borderId="26" xfId="0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0"/>
  <sheetViews>
    <sheetView showGridLines="0" topLeftCell="B1" zoomScaleNormal="100" zoomScaleSheetLayoutView="75" workbookViewId="0">
      <selection activeCell="D11" sqref="C11:G1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3" t="s">
        <v>36</v>
      </c>
      <c r="B1" s="187" t="s">
        <v>42</v>
      </c>
      <c r="C1" s="188"/>
      <c r="D1" s="188"/>
      <c r="E1" s="188"/>
      <c r="F1" s="188"/>
      <c r="G1" s="188"/>
      <c r="H1" s="188"/>
      <c r="I1" s="188"/>
      <c r="J1" s="189"/>
    </row>
    <row r="2" spans="1:15" ht="23.25" customHeight="1" x14ac:dyDescent="0.2">
      <c r="A2" s="3"/>
      <c r="B2" s="71" t="s">
        <v>40</v>
      </c>
      <c r="C2" s="72"/>
      <c r="D2" s="213" t="s">
        <v>46</v>
      </c>
      <c r="E2" s="214"/>
      <c r="F2" s="214"/>
      <c r="G2" s="214"/>
      <c r="H2" s="214"/>
      <c r="I2" s="214"/>
      <c r="J2" s="215"/>
      <c r="O2" s="1"/>
    </row>
    <row r="3" spans="1:15" ht="23.25" customHeight="1" x14ac:dyDescent="0.2">
      <c r="A3" s="3"/>
      <c r="B3" s="73" t="s">
        <v>45</v>
      </c>
      <c r="C3" s="74"/>
      <c r="D3" s="206" t="s">
        <v>43</v>
      </c>
      <c r="E3" s="207"/>
      <c r="F3" s="207"/>
      <c r="G3" s="207"/>
      <c r="H3" s="207"/>
      <c r="I3" s="207"/>
      <c r="J3" s="208"/>
    </row>
    <row r="4" spans="1:15" ht="23.25" hidden="1" customHeight="1" x14ac:dyDescent="0.2">
      <c r="A4" s="3"/>
      <c r="B4" s="75" t="s">
        <v>44</v>
      </c>
      <c r="C4" s="76"/>
      <c r="D4" s="77"/>
      <c r="E4" s="77"/>
      <c r="F4" s="78"/>
      <c r="G4" s="78"/>
      <c r="H4" s="78"/>
      <c r="I4" s="78"/>
      <c r="J4" s="79"/>
    </row>
    <row r="5" spans="1:15" ht="24" customHeight="1" x14ac:dyDescent="0.2">
      <c r="A5" s="3"/>
      <c r="B5" s="40" t="s">
        <v>21</v>
      </c>
      <c r="D5" s="80" t="s">
        <v>47</v>
      </c>
      <c r="E5" s="23"/>
      <c r="F5" s="23"/>
      <c r="G5" s="23"/>
      <c r="H5" s="25" t="s">
        <v>33</v>
      </c>
      <c r="I5" s="80" t="s">
        <v>51</v>
      </c>
      <c r="J5" s="9"/>
    </row>
    <row r="6" spans="1:15" ht="15.75" customHeight="1" x14ac:dyDescent="0.2">
      <c r="A6" s="3"/>
      <c r="B6" s="35"/>
      <c r="C6" s="23"/>
      <c r="D6" s="80" t="s">
        <v>48</v>
      </c>
      <c r="E6" s="23"/>
      <c r="F6" s="23"/>
      <c r="G6" s="23"/>
      <c r="H6" s="25" t="s">
        <v>34</v>
      </c>
      <c r="I6" s="80" t="s">
        <v>52</v>
      </c>
      <c r="J6" s="9"/>
    </row>
    <row r="7" spans="1:15" ht="15.75" customHeight="1" x14ac:dyDescent="0.2">
      <c r="A7" s="3"/>
      <c r="B7" s="36"/>
      <c r="C7" s="81" t="s">
        <v>50</v>
      </c>
      <c r="D7" s="70" t="s">
        <v>49</v>
      </c>
      <c r="E7" s="30"/>
      <c r="F7" s="30"/>
      <c r="G7" s="30"/>
      <c r="H7" s="31"/>
      <c r="I7" s="30"/>
      <c r="J7" s="43"/>
    </row>
    <row r="8" spans="1:15" ht="24" hidden="1" customHeight="1" x14ac:dyDescent="0.2">
      <c r="A8" s="3"/>
      <c r="B8" s="40" t="s">
        <v>19</v>
      </c>
      <c r="D8" s="29"/>
      <c r="H8" s="25" t="s">
        <v>33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34</v>
      </c>
      <c r="I9" s="29"/>
      <c r="J9" s="9"/>
    </row>
    <row r="10" spans="1:15" ht="15.75" hidden="1" customHeight="1" x14ac:dyDescent="0.2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">
      <c r="A11" s="3"/>
      <c r="B11" s="40" t="s">
        <v>18</v>
      </c>
      <c r="D11" s="217"/>
      <c r="E11" s="217"/>
      <c r="F11" s="217"/>
      <c r="G11" s="217"/>
      <c r="H11" s="25" t="s">
        <v>33</v>
      </c>
      <c r="I11" s="82" t="s">
        <v>53</v>
      </c>
      <c r="J11" s="9"/>
    </row>
    <row r="12" spans="1:15" ht="15.75" customHeight="1" x14ac:dyDescent="0.2">
      <c r="A12" s="3"/>
      <c r="B12" s="35"/>
      <c r="C12" s="23"/>
      <c r="D12" s="204"/>
      <c r="E12" s="204"/>
      <c r="F12" s="204"/>
      <c r="G12" s="204"/>
      <c r="H12" s="25" t="s">
        <v>34</v>
      </c>
      <c r="I12" s="82"/>
      <c r="J12" s="9"/>
    </row>
    <row r="13" spans="1:15" ht="15.75" customHeight="1" x14ac:dyDescent="0.2">
      <c r="A13" s="3"/>
      <c r="B13" s="36"/>
      <c r="C13" s="83"/>
      <c r="D13" s="205"/>
      <c r="E13" s="205"/>
      <c r="F13" s="205"/>
      <c r="G13" s="205"/>
      <c r="H13" s="26"/>
      <c r="I13" s="30"/>
      <c r="J13" s="43"/>
    </row>
    <row r="14" spans="1:15" ht="24" hidden="1" customHeight="1" x14ac:dyDescent="0.2">
      <c r="A14" s="3"/>
      <c r="B14" s="56" t="s">
        <v>20</v>
      </c>
      <c r="C14" s="57"/>
      <c r="D14" s="58"/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31</v>
      </c>
      <c r="C15" s="62"/>
      <c r="D15" s="15"/>
      <c r="E15" s="216"/>
      <c r="F15" s="216"/>
      <c r="G15" s="201"/>
      <c r="H15" s="201"/>
      <c r="I15" s="201" t="s">
        <v>28</v>
      </c>
      <c r="J15" s="202"/>
    </row>
    <row r="16" spans="1:15" ht="23.25" customHeight="1" x14ac:dyDescent="0.2">
      <c r="A16" s="129" t="s">
        <v>23</v>
      </c>
      <c r="B16" s="130" t="s">
        <v>23</v>
      </c>
      <c r="C16" s="48"/>
      <c r="D16" s="49"/>
      <c r="E16" s="196"/>
      <c r="F16" s="203"/>
      <c r="G16" s="196"/>
      <c r="H16" s="203"/>
      <c r="I16" s="196">
        <f>SUMIF(F47:F76,A16,I47:I76)+SUMIF(F47:F76,"PSU",I47:I76)</f>
        <v>0</v>
      </c>
      <c r="J16" s="197"/>
    </row>
    <row r="17" spans="1:10" ht="23.25" customHeight="1" x14ac:dyDescent="0.2">
      <c r="A17" s="129" t="s">
        <v>24</v>
      </c>
      <c r="B17" s="130" t="s">
        <v>24</v>
      </c>
      <c r="C17" s="48"/>
      <c r="D17" s="49"/>
      <c r="E17" s="196"/>
      <c r="F17" s="203"/>
      <c r="G17" s="196"/>
      <c r="H17" s="203"/>
      <c r="I17" s="196">
        <f>SUMIF(F47:F76,A17,I47:I76)</f>
        <v>0</v>
      </c>
      <c r="J17" s="197"/>
    </row>
    <row r="18" spans="1:10" ht="23.25" customHeight="1" x14ac:dyDescent="0.2">
      <c r="A18" s="129" t="s">
        <v>25</v>
      </c>
      <c r="B18" s="130" t="s">
        <v>25</v>
      </c>
      <c r="C18" s="48"/>
      <c r="D18" s="49"/>
      <c r="E18" s="196"/>
      <c r="F18" s="203"/>
      <c r="G18" s="196"/>
      <c r="H18" s="203"/>
      <c r="I18" s="196">
        <f>SUMIF(F47:F76,A18,I47:I76)</f>
        <v>0</v>
      </c>
      <c r="J18" s="197"/>
    </row>
    <row r="19" spans="1:10" ht="23.25" customHeight="1" x14ac:dyDescent="0.2">
      <c r="A19" s="129" t="s">
        <v>117</v>
      </c>
      <c r="B19" s="130" t="s">
        <v>26</v>
      </c>
      <c r="C19" s="48"/>
      <c r="D19" s="49"/>
      <c r="E19" s="196"/>
      <c r="F19" s="203"/>
      <c r="G19" s="196"/>
      <c r="H19" s="203"/>
      <c r="I19" s="196">
        <f>SUMIF(F47:F76,A19,I47:I76)</f>
        <v>0</v>
      </c>
      <c r="J19" s="197"/>
    </row>
    <row r="20" spans="1:10" ht="23.25" customHeight="1" x14ac:dyDescent="0.2">
      <c r="A20" s="129" t="s">
        <v>118</v>
      </c>
      <c r="B20" s="130" t="s">
        <v>27</v>
      </c>
      <c r="C20" s="48"/>
      <c r="D20" s="49"/>
      <c r="E20" s="196"/>
      <c r="F20" s="203"/>
      <c r="G20" s="196"/>
      <c r="H20" s="203"/>
      <c r="I20" s="196">
        <f>SUMIF(F47:F76,A20,I47:I76)</f>
        <v>0</v>
      </c>
      <c r="J20" s="197"/>
    </row>
    <row r="21" spans="1:10" ht="23.25" customHeight="1" x14ac:dyDescent="0.2">
      <c r="A21" s="3"/>
      <c r="B21" s="64" t="s">
        <v>28</v>
      </c>
      <c r="C21" s="65"/>
      <c r="D21" s="66"/>
      <c r="E21" s="198"/>
      <c r="F21" s="199"/>
      <c r="G21" s="198"/>
      <c r="H21" s="199"/>
      <c r="I21" s="198">
        <f>SUM(I16:J20)</f>
        <v>0</v>
      </c>
      <c r="J21" s="209"/>
    </row>
    <row r="22" spans="1:10" ht="33" customHeight="1" x14ac:dyDescent="0.2">
      <c r="A22" s="3"/>
      <c r="B22" s="55" t="s">
        <v>32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 x14ac:dyDescent="0.2">
      <c r="A23" s="3"/>
      <c r="B23" s="47" t="s">
        <v>11</v>
      </c>
      <c r="C23" s="48"/>
      <c r="D23" s="49"/>
      <c r="E23" s="50">
        <v>15</v>
      </c>
      <c r="F23" s="51" t="s">
        <v>0</v>
      </c>
      <c r="G23" s="194">
        <f>ZakladDPHSniVypocet</f>
        <v>0</v>
      </c>
      <c r="H23" s="195"/>
      <c r="I23" s="195"/>
      <c r="J23" s="52" t="str">
        <f t="shared" ref="J23:J28" si="0">Mena</f>
        <v>CZK</v>
      </c>
    </row>
    <row r="24" spans="1:10" ht="23.25" customHeight="1" x14ac:dyDescent="0.2">
      <c r="A24" s="3"/>
      <c r="B24" s="47" t="s">
        <v>12</v>
      </c>
      <c r="C24" s="48"/>
      <c r="D24" s="49"/>
      <c r="E24" s="50">
        <f>SazbaDPH1</f>
        <v>15</v>
      </c>
      <c r="F24" s="51" t="s">
        <v>0</v>
      </c>
      <c r="G24" s="219">
        <f>ZakladDPHSni*SazbaDPH1/100</f>
        <v>0</v>
      </c>
      <c r="H24" s="220"/>
      <c r="I24" s="220"/>
      <c r="J24" s="52" t="str">
        <f t="shared" si="0"/>
        <v>CZK</v>
      </c>
    </row>
    <row r="25" spans="1:10" ht="23.25" customHeight="1" x14ac:dyDescent="0.2">
      <c r="A25" s="3"/>
      <c r="B25" s="47" t="s">
        <v>13</v>
      </c>
      <c r="C25" s="48"/>
      <c r="D25" s="49"/>
      <c r="E25" s="50">
        <v>21</v>
      </c>
      <c r="F25" s="51" t="s">
        <v>0</v>
      </c>
      <c r="G25" s="194">
        <f>ZakladDPHZaklVypocet</f>
        <v>0</v>
      </c>
      <c r="H25" s="195"/>
      <c r="I25" s="195"/>
      <c r="J25" s="52" t="str">
        <f t="shared" si="0"/>
        <v>CZK</v>
      </c>
    </row>
    <row r="26" spans="1:10" ht="23.25" customHeight="1" x14ac:dyDescent="0.2">
      <c r="A26" s="3"/>
      <c r="B26" s="41" t="s">
        <v>14</v>
      </c>
      <c r="C26" s="19"/>
      <c r="D26" s="15"/>
      <c r="E26" s="37">
        <f>SazbaDPH2</f>
        <v>21</v>
      </c>
      <c r="F26" s="38" t="s">
        <v>0</v>
      </c>
      <c r="G26" s="190">
        <f>ZakladDPHZakl*SazbaDPH2/100</f>
        <v>0</v>
      </c>
      <c r="H26" s="191"/>
      <c r="I26" s="191"/>
      <c r="J26" s="46" t="str">
        <f t="shared" si="0"/>
        <v>CZK</v>
      </c>
    </row>
    <row r="27" spans="1:10" ht="23.25" customHeight="1" thickBot="1" x14ac:dyDescent="0.25">
      <c r="A27" s="3"/>
      <c r="B27" s="40" t="s">
        <v>4</v>
      </c>
      <c r="C27" s="17"/>
      <c r="D27" s="20"/>
      <c r="E27" s="17"/>
      <c r="F27" s="18"/>
      <c r="G27" s="192">
        <f>0</f>
        <v>0</v>
      </c>
      <c r="H27" s="192"/>
      <c r="I27" s="192"/>
      <c r="J27" s="53" t="str">
        <f t="shared" si="0"/>
        <v>CZK</v>
      </c>
    </row>
    <row r="28" spans="1:10" ht="27.75" hidden="1" customHeight="1" thickBot="1" x14ac:dyDescent="0.25">
      <c r="A28" s="3"/>
      <c r="B28" s="102" t="s">
        <v>22</v>
      </c>
      <c r="C28" s="103"/>
      <c r="D28" s="103"/>
      <c r="E28" s="104"/>
      <c r="F28" s="105"/>
      <c r="G28" s="200">
        <f>ZakladDPHSniVypocet+ZakladDPHZaklVypocet</f>
        <v>0</v>
      </c>
      <c r="H28" s="200"/>
      <c r="I28" s="200"/>
      <c r="J28" s="106" t="str">
        <f t="shared" si="0"/>
        <v>CZK</v>
      </c>
    </row>
    <row r="29" spans="1:10" ht="27.75" customHeight="1" thickBot="1" x14ac:dyDescent="0.25">
      <c r="A29" s="3"/>
      <c r="B29" s="102" t="s">
        <v>35</v>
      </c>
      <c r="C29" s="107"/>
      <c r="D29" s="107"/>
      <c r="E29" s="107"/>
      <c r="F29" s="107"/>
      <c r="G29" s="193">
        <f>ZakladDPHSni+DPHSni+ZakladDPHZakl+DPHZakl+Zaokrouhleni</f>
        <v>0</v>
      </c>
      <c r="H29" s="193"/>
      <c r="I29" s="193"/>
      <c r="J29" s="108" t="s">
        <v>56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3"/>
      <c r="E32" s="33"/>
      <c r="F32" s="16" t="s">
        <v>9</v>
      </c>
      <c r="G32" s="33"/>
      <c r="H32" s="34">
        <f ca="1">TODAY()</f>
        <v>45019</v>
      </c>
      <c r="I32" s="33"/>
      <c r="J32" s="10"/>
    </row>
    <row r="33" spans="1:10" ht="47.25" customHeight="1" x14ac:dyDescent="0.2">
      <c r="A33" s="3"/>
      <c r="B33" s="3"/>
      <c r="J33" s="10"/>
    </row>
    <row r="34" spans="1:10" s="28" customFormat="1" ht="18.75" customHeight="1" x14ac:dyDescent="0.2">
      <c r="A34" s="27"/>
      <c r="B34" s="27"/>
      <c r="D34" s="22"/>
      <c r="E34" s="22"/>
      <c r="G34" s="22"/>
      <c r="H34" s="22"/>
      <c r="I34" s="22"/>
      <c r="J34" s="32"/>
    </row>
    <row r="35" spans="1:10" ht="12.75" customHeight="1" x14ac:dyDescent="0.2">
      <c r="A35" s="3"/>
      <c r="B35" s="3"/>
      <c r="D35" s="218" t="s">
        <v>2</v>
      </c>
      <c r="E35" s="218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7" t="s">
        <v>15</v>
      </c>
      <c r="C37" s="2"/>
      <c r="D37" s="2"/>
      <c r="E37" s="2"/>
      <c r="F37" s="94"/>
      <c r="G37" s="94"/>
      <c r="H37" s="94"/>
      <c r="I37" s="94"/>
      <c r="J37" s="2"/>
    </row>
    <row r="38" spans="1:10" ht="25.5" hidden="1" customHeight="1" x14ac:dyDescent="0.2">
      <c r="A38" s="86" t="s">
        <v>37</v>
      </c>
      <c r="B38" s="88" t="s">
        <v>16</v>
      </c>
      <c r="C38" s="89" t="s">
        <v>5</v>
      </c>
      <c r="D38" s="90"/>
      <c r="E38" s="90"/>
      <c r="F38" s="95" t="str">
        <f>B23</f>
        <v>Základ pro sníženou DPH</v>
      </c>
      <c r="G38" s="95" t="str">
        <f>B25</f>
        <v>Základ pro základní DPH</v>
      </c>
      <c r="H38" s="96" t="s">
        <v>17</v>
      </c>
      <c r="I38" s="96" t="s">
        <v>1</v>
      </c>
      <c r="J38" s="91" t="s">
        <v>0</v>
      </c>
    </row>
    <row r="39" spans="1:10" ht="25.5" hidden="1" customHeight="1" x14ac:dyDescent="0.2">
      <c r="A39" s="86">
        <v>1</v>
      </c>
      <c r="B39" s="92" t="s">
        <v>54</v>
      </c>
      <c r="C39" s="221" t="s">
        <v>46</v>
      </c>
      <c r="D39" s="222"/>
      <c r="E39" s="222"/>
      <c r="F39" s="97">
        <f>'Rozpočet Pol'!AC408</f>
        <v>0</v>
      </c>
      <c r="G39" s="98">
        <f>'Rozpočet Pol'!AD408</f>
        <v>0</v>
      </c>
      <c r="H39" s="99">
        <f>(F39*SazbaDPH1/100)+(G39*SazbaDPH2/100)</f>
        <v>0</v>
      </c>
      <c r="I39" s="99">
        <f>F39+G39+H39</f>
        <v>0</v>
      </c>
      <c r="J39" s="93" t="e">
        <f ca="1">IF(_xlfn.SINGLE(CenaCelkemVypocet)=0,"",I39/_xlfn.SINGLE(CenaCelkemVypocet)*100)</f>
        <v>#NAME?</v>
      </c>
    </row>
    <row r="40" spans="1:10" ht="25.5" hidden="1" customHeight="1" x14ac:dyDescent="0.2">
      <c r="A40" s="86"/>
      <c r="B40" s="223" t="s">
        <v>55</v>
      </c>
      <c r="C40" s="224"/>
      <c r="D40" s="224"/>
      <c r="E40" s="225"/>
      <c r="F40" s="100">
        <f>SUMIF(A39:A39,"=1",F39:F39)</f>
        <v>0</v>
      </c>
      <c r="G40" s="101">
        <f>SUMIF(A39:A39,"=1",G39:G39)</f>
        <v>0</v>
      </c>
      <c r="H40" s="101">
        <f>SUMIF(A39:A39,"=1",H39:H39)</f>
        <v>0</v>
      </c>
      <c r="I40" s="101">
        <f>SUMIF(A39:A39,"=1",I39:I39)</f>
        <v>0</v>
      </c>
      <c r="J40" s="87" t="e">
        <f ca="1">SUMIF(A39:A39,"=1",J39:J39)</f>
        <v>#NAME?</v>
      </c>
    </row>
    <row r="44" spans="1:10" ht="15.75" x14ac:dyDescent="0.25">
      <c r="B44" s="109" t="s">
        <v>57</v>
      </c>
    </row>
    <row r="46" spans="1:10" ht="25.5" customHeight="1" x14ac:dyDescent="0.2">
      <c r="A46" s="110"/>
      <c r="B46" s="114" t="s">
        <v>16</v>
      </c>
      <c r="C46" s="114" t="s">
        <v>5</v>
      </c>
      <c r="D46" s="115"/>
      <c r="E46" s="115"/>
      <c r="F46" s="118" t="s">
        <v>58</v>
      </c>
      <c r="G46" s="118"/>
      <c r="H46" s="118"/>
      <c r="I46" s="226" t="s">
        <v>28</v>
      </c>
      <c r="J46" s="226"/>
    </row>
    <row r="47" spans="1:10" ht="25.5" customHeight="1" x14ac:dyDescent="0.2">
      <c r="A47" s="111"/>
      <c r="B47" s="119" t="s">
        <v>59</v>
      </c>
      <c r="C47" s="228" t="s">
        <v>60</v>
      </c>
      <c r="D47" s="229"/>
      <c r="E47" s="229"/>
      <c r="F47" s="121" t="s">
        <v>23</v>
      </c>
      <c r="G47" s="122"/>
      <c r="H47" s="122"/>
      <c r="I47" s="227">
        <f>'Rozpočet Pol'!G8</f>
        <v>0</v>
      </c>
      <c r="J47" s="227"/>
    </row>
    <row r="48" spans="1:10" ht="25.5" customHeight="1" x14ac:dyDescent="0.2">
      <c r="A48" s="111"/>
      <c r="B48" s="113" t="s">
        <v>61</v>
      </c>
      <c r="C48" s="211" t="s">
        <v>62</v>
      </c>
      <c r="D48" s="212"/>
      <c r="E48" s="212"/>
      <c r="F48" s="123" t="s">
        <v>23</v>
      </c>
      <c r="G48" s="124"/>
      <c r="H48" s="124"/>
      <c r="I48" s="210">
        <f>'Rozpočet Pol'!G15</f>
        <v>0</v>
      </c>
      <c r="J48" s="210"/>
    </row>
    <row r="49" spans="1:10" ht="25.5" customHeight="1" x14ac:dyDescent="0.2">
      <c r="A49" s="111"/>
      <c r="B49" s="113" t="s">
        <v>63</v>
      </c>
      <c r="C49" s="211" t="s">
        <v>64</v>
      </c>
      <c r="D49" s="212"/>
      <c r="E49" s="212"/>
      <c r="F49" s="123" t="s">
        <v>23</v>
      </c>
      <c r="G49" s="124"/>
      <c r="H49" s="124"/>
      <c r="I49" s="210">
        <f>'Rozpočet Pol'!G22</f>
        <v>0</v>
      </c>
      <c r="J49" s="210"/>
    </row>
    <row r="50" spans="1:10" ht="25.5" customHeight="1" x14ac:dyDescent="0.2">
      <c r="A50" s="111"/>
      <c r="B50" s="113" t="s">
        <v>65</v>
      </c>
      <c r="C50" s="211" t="s">
        <v>66</v>
      </c>
      <c r="D50" s="212"/>
      <c r="E50" s="212"/>
      <c r="F50" s="123" t="s">
        <v>23</v>
      </c>
      <c r="G50" s="124"/>
      <c r="H50" s="124"/>
      <c r="I50" s="210">
        <f>'Rozpočet Pol'!G26</f>
        <v>0</v>
      </c>
      <c r="J50" s="210"/>
    </row>
    <row r="51" spans="1:10" ht="25.5" customHeight="1" x14ac:dyDescent="0.2">
      <c r="A51" s="111"/>
      <c r="B51" s="113" t="s">
        <v>67</v>
      </c>
      <c r="C51" s="211" t="s">
        <v>68</v>
      </c>
      <c r="D51" s="212"/>
      <c r="E51" s="212"/>
      <c r="F51" s="123" t="s">
        <v>23</v>
      </c>
      <c r="G51" s="124"/>
      <c r="H51" s="124"/>
      <c r="I51" s="210">
        <f>'Rozpočet Pol'!G35</f>
        <v>0</v>
      </c>
      <c r="J51" s="210"/>
    </row>
    <row r="52" spans="1:10" ht="25.5" customHeight="1" x14ac:dyDescent="0.2">
      <c r="A52" s="111"/>
      <c r="B52" s="113" t="s">
        <v>69</v>
      </c>
      <c r="C52" s="211" t="s">
        <v>70</v>
      </c>
      <c r="D52" s="212"/>
      <c r="E52" s="212"/>
      <c r="F52" s="123" t="s">
        <v>23</v>
      </c>
      <c r="G52" s="124"/>
      <c r="H52" s="124"/>
      <c r="I52" s="210">
        <f>'Rozpočet Pol'!G43</f>
        <v>0</v>
      </c>
      <c r="J52" s="210"/>
    </row>
    <row r="53" spans="1:10" ht="25.5" customHeight="1" x14ac:dyDescent="0.2">
      <c r="A53" s="111"/>
      <c r="B53" s="113" t="s">
        <v>71</v>
      </c>
      <c r="C53" s="211" t="s">
        <v>72</v>
      </c>
      <c r="D53" s="212"/>
      <c r="E53" s="212"/>
      <c r="F53" s="123" t="s">
        <v>23</v>
      </c>
      <c r="G53" s="124"/>
      <c r="H53" s="124"/>
      <c r="I53" s="210">
        <f>'Rozpočet Pol'!G47</f>
        <v>0</v>
      </c>
      <c r="J53" s="210"/>
    </row>
    <row r="54" spans="1:10" ht="25.5" customHeight="1" x14ac:dyDescent="0.2">
      <c r="A54" s="111"/>
      <c r="B54" s="113" t="s">
        <v>73</v>
      </c>
      <c r="C54" s="211" t="s">
        <v>74</v>
      </c>
      <c r="D54" s="212"/>
      <c r="E54" s="212"/>
      <c r="F54" s="123" t="s">
        <v>23</v>
      </c>
      <c r="G54" s="124"/>
      <c r="H54" s="124"/>
      <c r="I54" s="210">
        <f>'Rozpočet Pol'!G52</f>
        <v>0</v>
      </c>
      <c r="J54" s="210"/>
    </row>
    <row r="55" spans="1:10" ht="25.5" customHeight="1" x14ac:dyDescent="0.2">
      <c r="A55" s="111"/>
      <c r="B55" s="113" t="s">
        <v>75</v>
      </c>
      <c r="C55" s="211" t="s">
        <v>76</v>
      </c>
      <c r="D55" s="212"/>
      <c r="E55" s="212"/>
      <c r="F55" s="123" t="s">
        <v>23</v>
      </c>
      <c r="G55" s="124"/>
      <c r="H55" s="124"/>
      <c r="I55" s="210">
        <f>'Rozpočet Pol'!G133</f>
        <v>0</v>
      </c>
      <c r="J55" s="210"/>
    </row>
    <row r="56" spans="1:10" ht="25.5" customHeight="1" x14ac:dyDescent="0.2">
      <c r="A56" s="111"/>
      <c r="B56" s="113" t="s">
        <v>77</v>
      </c>
      <c r="C56" s="211" t="s">
        <v>78</v>
      </c>
      <c r="D56" s="212"/>
      <c r="E56" s="212"/>
      <c r="F56" s="123" t="s">
        <v>23</v>
      </c>
      <c r="G56" s="124"/>
      <c r="H56" s="124"/>
      <c r="I56" s="210">
        <f>'Rozpočet Pol'!G137</f>
        <v>0</v>
      </c>
      <c r="J56" s="210"/>
    </row>
    <row r="57" spans="1:10" ht="25.5" customHeight="1" x14ac:dyDescent="0.2">
      <c r="A57" s="111"/>
      <c r="B57" s="113" t="s">
        <v>79</v>
      </c>
      <c r="C57" s="211" t="s">
        <v>80</v>
      </c>
      <c r="D57" s="212"/>
      <c r="E57" s="212"/>
      <c r="F57" s="123" t="s">
        <v>23</v>
      </c>
      <c r="G57" s="124"/>
      <c r="H57" s="124"/>
      <c r="I57" s="210">
        <f>'Rozpočet Pol'!G142</f>
        <v>0</v>
      </c>
      <c r="J57" s="210"/>
    </row>
    <row r="58" spans="1:10" ht="25.5" customHeight="1" x14ac:dyDescent="0.2">
      <c r="A58" s="111"/>
      <c r="B58" s="113" t="s">
        <v>81</v>
      </c>
      <c r="C58" s="211" t="s">
        <v>82</v>
      </c>
      <c r="D58" s="212"/>
      <c r="E58" s="212"/>
      <c r="F58" s="123" t="s">
        <v>23</v>
      </c>
      <c r="G58" s="124"/>
      <c r="H58" s="124"/>
      <c r="I58" s="210">
        <f>'Rozpočet Pol'!G149</f>
        <v>0</v>
      </c>
      <c r="J58" s="210"/>
    </row>
    <row r="59" spans="1:10" ht="25.5" customHeight="1" x14ac:dyDescent="0.2">
      <c r="A59" s="111"/>
      <c r="B59" s="113" t="s">
        <v>83</v>
      </c>
      <c r="C59" s="211" t="s">
        <v>84</v>
      </c>
      <c r="D59" s="212"/>
      <c r="E59" s="212"/>
      <c r="F59" s="123" t="s">
        <v>23</v>
      </c>
      <c r="G59" s="124"/>
      <c r="H59" s="124"/>
      <c r="I59" s="210">
        <f>'Rozpočet Pol'!G161</f>
        <v>0</v>
      </c>
      <c r="J59" s="210"/>
    </row>
    <row r="60" spans="1:10" ht="25.5" customHeight="1" x14ac:dyDescent="0.2">
      <c r="A60" s="111"/>
      <c r="B60" s="113" t="s">
        <v>85</v>
      </c>
      <c r="C60" s="211" t="s">
        <v>86</v>
      </c>
      <c r="D60" s="212"/>
      <c r="E60" s="212"/>
      <c r="F60" s="123" t="s">
        <v>23</v>
      </c>
      <c r="G60" s="124"/>
      <c r="H60" s="124"/>
      <c r="I60" s="210">
        <f>'Rozpočet Pol'!G199</f>
        <v>0</v>
      </c>
      <c r="J60" s="210"/>
    </row>
    <row r="61" spans="1:10" ht="25.5" customHeight="1" x14ac:dyDescent="0.2">
      <c r="A61" s="111"/>
      <c r="B61" s="113" t="s">
        <v>87</v>
      </c>
      <c r="C61" s="211" t="s">
        <v>88</v>
      </c>
      <c r="D61" s="212"/>
      <c r="E61" s="212"/>
      <c r="F61" s="123" t="s">
        <v>24</v>
      </c>
      <c r="G61" s="124"/>
      <c r="H61" s="124"/>
      <c r="I61" s="210">
        <f>'Rozpočet Pol'!G202</f>
        <v>0</v>
      </c>
      <c r="J61" s="210"/>
    </row>
    <row r="62" spans="1:10" ht="25.5" customHeight="1" x14ac:dyDescent="0.2">
      <c r="A62" s="111"/>
      <c r="B62" s="113" t="s">
        <v>89</v>
      </c>
      <c r="C62" s="211" t="s">
        <v>90</v>
      </c>
      <c r="D62" s="212"/>
      <c r="E62" s="212"/>
      <c r="F62" s="123" t="s">
        <v>24</v>
      </c>
      <c r="G62" s="124"/>
      <c r="H62" s="124"/>
      <c r="I62" s="210">
        <f>'Rozpočet Pol'!G205</f>
        <v>0</v>
      </c>
      <c r="J62" s="210"/>
    </row>
    <row r="63" spans="1:10" ht="25.5" customHeight="1" x14ac:dyDescent="0.2">
      <c r="A63" s="111"/>
      <c r="B63" s="113" t="s">
        <v>91</v>
      </c>
      <c r="C63" s="211" t="s">
        <v>92</v>
      </c>
      <c r="D63" s="212"/>
      <c r="E63" s="212"/>
      <c r="F63" s="123" t="s">
        <v>24</v>
      </c>
      <c r="G63" s="124"/>
      <c r="H63" s="124"/>
      <c r="I63" s="210">
        <f>'Rozpočet Pol'!G218</f>
        <v>0</v>
      </c>
      <c r="J63" s="210"/>
    </row>
    <row r="64" spans="1:10" ht="25.5" customHeight="1" x14ac:dyDescent="0.2">
      <c r="A64" s="111"/>
      <c r="B64" s="113" t="s">
        <v>93</v>
      </c>
      <c r="C64" s="211" t="s">
        <v>94</v>
      </c>
      <c r="D64" s="212"/>
      <c r="E64" s="212"/>
      <c r="F64" s="123" t="s">
        <v>24</v>
      </c>
      <c r="G64" s="124"/>
      <c r="H64" s="124"/>
      <c r="I64" s="210">
        <f>'Rozpočet Pol'!G235</f>
        <v>0</v>
      </c>
      <c r="J64" s="210"/>
    </row>
    <row r="65" spans="1:10" ht="25.5" customHeight="1" x14ac:dyDescent="0.2">
      <c r="A65" s="111"/>
      <c r="B65" s="113" t="s">
        <v>95</v>
      </c>
      <c r="C65" s="211" t="s">
        <v>96</v>
      </c>
      <c r="D65" s="212"/>
      <c r="E65" s="212"/>
      <c r="F65" s="123" t="s">
        <v>24</v>
      </c>
      <c r="G65" s="124"/>
      <c r="H65" s="124"/>
      <c r="I65" s="210">
        <f>'Rozpočet Pol'!G244</f>
        <v>0</v>
      </c>
      <c r="J65" s="210"/>
    </row>
    <row r="66" spans="1:10" ht="25.5" customHeight="1" x14ac:dyDescent="0.2">
      <c r="A66" s="111"/>
      <c r="B66" s="113" t="s">
        <v>97</v>
      </c>
      <c r="C66" s="211" t="s">
        <v>98</v>
      </c>
      <c r="D66" s="212"/>
      <c r="E66" s="212"/>
      <c r="F66" s="123" t="s">
        <v>24</v>
      </c>
      <c r="G66" s="124"/>
      <c r="H66" s="124"/>
      <c r="I66" s="210">
        <f>'Rozpočet Pol'!G246</f>
        <v>0</v>
      </c>
      <c r="J66" s="210"/>
    </row>
    <row r="67" spans="1:10" ht="25.5" customHeight="1" x14ac:dyDescent="0.2">
      <c r="A67" s="111"/>
      <c r="B67" s="113" t="s">
        <v>99</v>
      </c>
      <c r="C67" s="211" t="s">
        <v>100</v>
      </c>
      <c r="D67" s="212"/>
      <c r="E67" s="212"/>
      <c r="F67" s="123" t="s">
        <v>24</v>
      </c>
      <c r="G67" s="124"/>
      <c r="H67" s="124"/>
      <c r="I67" s="210">
        <f>'Rozpočet Pol'!G268</f>
        <v>0</v>
      </c>
      <c r="J67" s="210"/>
    </row>
    <row r="68" spans="1:10" ht="25.5" customHeight="1" x14ac:dyDescent="0.2">
      <c r="A68" s="111"/>
      <c r="B68" s="113" t="s">
        <v>101</v>
      </c>
      <c r="C68" s="211" t="s">
        <v>102</v>
      </c>
      <c r="D68" s="212"/>
      <c r="E68" s="212"/>
      <c r="F68" s="123" t="s">
        <v>24</v>
      </c>
      <c r="G68" s="124"/>
      <c r="H68" s="124"/>
      <c r="I68" s="210">
        <f>'Rozpočet Pol'!G288</f>
        <v>0</v>
      </c>
      <c r="J68" s="210"/>
    </row>
    <row r="69" spans="1:10" ht="25.5" customHeight="1" x14ac:dyDescent="0.2">
      <c r="A69" s="111"/>
      <c r="B69" s="113" t="s">
        <v>103</v>
      </c>
      <c r="C69" s="211" t="s">
        <v>104</v>
      </c>
      <c r="D69" s="212"/>
      <c r="E69" s="212"/>
      <c r="F69" s="123" t="s">
        <v>24</v>
      </c>
      <c r="G69" s="124"/>
      <c r="H69" s="124"/>
      <c r="I69" s="210">
        <f>'Rozpočet Pol'!G332</f>
        <v>0</v>
      </c>
      <c r="J69" s="210"/>
    </row>
    <row r="70" spans="1:10" ht="25.5" customHeight="1" x14ac:dyDescent="0.2">
      <c r="A70" s="111"/>
      <c r="B70" s="113" t="s">
        <v>105</v>
      </c>
      <c r="C70" s="211" t="s">
        <v>106</v>
      </c>
      <c r="D70" s="212"/>
      <c r="E70" s="212"/>
      <c r="F70" s="123" t="s">
        <v>24</v>
      </c>
      <c r="G70" s="124"/>
      <c r="H70" s="124"/>
      <c r="I70" s="210">
        <f>'Rozpočet Pol'!G336</f>
        <v>0</v>
      </c>
      <c r="J70" s="210"/>
    </row>
    <row r="71" spans="1:10" ht="25.5" customHeight="1" x14ac:dyDescent="0.2">
      <c r="A71" s="111"/>
      <c r="B71" s="113" t="s">
        <v>107</v>
      </c>
      <c r="C71" s="211" t="s">
        <v>108</v>
      </c>
      <c r="D71" s="212"/>
      <c r="E71" s="212"/>
      <c r="F71" s="123" t="s">
        <v>24</v>
      </c>
      <c r="G71" s="124"/>
      <c r="H71" s="124"/>
      <c r="I71" s="210">
        <f>'Rozpočet Pol'!G362</f>
        <v>0</v>
      </c>
      <c r="J71" s="210"/>
    </row>
    <row r="72" spans="1:10" ht="25.5" customHeight="1" x14ac:dyDescent="0.2">
      <c r="A72" s="111"/>
      <c r="B72" s="113" t="s">
        <v>109</v>
      </c>
      <c r="C72" s="211" t="s">
        <v>110</v>
      </c>
      <c r="D72" s="212"/>
      <c r="E72" s="212"/>
      <c r="F72" s="123" t="s">
        <v>24</v>
      </c>
      <c r="G72" s="124"/>
      <c r="H72" s="124"/>
      <c r="I72" s="210">
        <f>'Rozpočet Pol'!G369</f>
        <v>0</v>
      </c>
      <c r="J72" s="210"/>
    </row>
    <row r="73" spans="1:10" ht="25.5" customHeight="1" x14ac:dyDescent="0.2">
      <c r="A73" s="111"/>
      <c r="B73" s="113" t="s">
        <v>111</v>
      </c>
      <c r="C73" s="211" t="s">
        <v>112</v>
      </c>
      <c r="D73" s="212"/>
      <c r="E73" s="212"/>
      <c r="F73" s="123" t="s">
        <v>24</v>
      </c>
      <c r="G73" s="124"/>
      <c r="H73" s="124"/>
      <c r="I73" s="210">
        <f>'Rozpočet Pol'!G377</f>
        <v>0</v>
      </c>
      <c r="J73" s="210"/>
    </row>
    <row r="74" spans="1:10" ht="25.5" customHeight="1" x14ac:dyDescent="0.2">
      <c r="A74" s="111"/>
      <c r="B74" s="113" t="s">
        <v>113</v>
      </c>
      <c r="C74" s="211" t="s">
        <v>114</v>
      </c>
      <c r="D74" s="212"/>
      <c r="E74" s="212"/>
      <c r="F74" s="123" t="s">
        <v>24</v>
      </c>
      <c r="G74" s="124"/>
      <c r="H74" s="124"/>
      <c r="I74" s="210">
        <f>'Rozpočet Pol'!G384</f>
        <v>0</v>
      </c>
      <c r="J74" s="210"/>
    </row>
    <row r="75" spans="1:10" ht="25.5" customHeight="1" x14ac:dyDescent="0.2">
      <c r="A75" s="111"/>
      <c r="B75" s="113" t="s">
        <v>115</v>
      </c>
      <c r="C75" s="211" t="s">
        <v>116</v>
      </c>
      <c r="D75" s="212"/>
      <c r="E75" s="212"/>
      <c r="F75" s="123" t="s">
        <v>25</v>
      </c>
      <c r="G75" s="124"/>
      <c r="H75" s="124"/>
      <c r="I75" s="210">
        <f>'Rozpočet Pol'!G387</f>
        <v>0</v>
      </c>
      <c r="J75" s="210"/>
    </row>
    <row r="76" spans="1:10" ht="25.5" customHeight="1" x14ac:dyDescent="0.2">
      <c r="A76" s="111"/>
      <c r="B76" s="120" t="s">
        <v>117</v>
      </c>
      <c r="C76" s="231" t="s">
        <v>26</v>
      </c>
      <c r="D76" s="232"/>
      <c r="E76" s="232"/>
      <c r="F76" s="125" t="s">
        <v>117</v>
      </c>
      <c r="G76" s="126"/>
      <c r="H76" s="126"/>
      <c r="I76" s="230">
        <f>'Rozpočet Pol'!G401</f>
        <v>0</v>
      </c>
      <c r="J76" s="230"/>
    </row>
    <row r="77" spans="1:10" ht="25.5" customHeight="1" x14ac:dyDescent="0.2">
      <c r="A77" s="112"/>
      <c r="B77" s="116" t="s">
        <v>1</v>
      </c>
      <c r="C77" s="116"/>
      <c r="D77" s="117"/>
      <c r="E77" s="117"/>
      <c r="F77" s="127"/>
      <c r="G77" s="128"/>
      <c r="H77" s="128"/>
      <c r="I77" s="233">
        <f>SUM(I47:I76)</f>
        <v>0</v>
      </c>
      <c r="J77" s="233"/>
    </row>
    <row r="78" spans="1:10" x14ac:dyDescent="0.2">
      <c r="F78" s="85"/>
      <c r="G78" s="85"/>
      <c r="H78" s="85"/>
      <c r="I78" s="85"/>
      <c r="J78" s="85"/>
    </row>
    <row r="79" spans="1:10" x14ac:dyDescent="0.2">
      <c r="F79" s="85"/>
      <c r="G79" s="85"/>
      <c r="H79" s="85"/>
      <c r="I79" s="85"/>
      <c r="J79" s="85"/>
    </row>
    <row r="80" spans="1:10" x14ac:dyDescent="0.2">
      <c r="F80" s="85"/>
      <c r="G80" s="85"/>
      <c r="H80" s="85"/>
      <c r="I80" s="85"/>
      <c r="J80" s="8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9">
    <mergeCell ref="I76:J76"/>
    <mergeCell ref="C76:E76"/>
    <mergeCell ref="I77:J77"/>
    <mergeCell ref="I73:J73"/>
    <mergeCell ref="C73:E73"/>
    <mergeCell ref="I74:J74"/>
    <mergeCell ref="C74:E74"/>
    <mergeCell ref="I75:J75"/>
    <mergeCell ref="C75:E75"/>
    <mergeCell ref="I70:J70"/>
    <mergeCell ref="C70:E70"/>
    <mergeCell ref="I71:J71"/>
    <mergeCell ref="C71:E71"/>
    <mergeCell ref="I72:J72"/>
    <mergeCell ref="C72:E72"/>
    <mergeCell ref="I67:J67"/>
    <mergeCell ref="C67:E67"/>
    <mergeCell ref="I68:J68"/>
    <mergeCell ref="C68:E68"/>
    <mergeCell ref="I69:J69"/>
    <mergeCell ref="C69:E69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18"/>
  <sheetViews>
    <sheetView tabSelected="1" topLeftCell="A261" zoomScale="120" zoomScaleNormal="120" workbookViewId="0">
      <selection activeCell="C262" sqref="C262"/>
    </sheetView>
  </sheetViews>
  <sheetFormatPr defaultRowHeight="12.75" outlineLevelRow="1" x14ac:dyDescent="0.2"/>
  <cols>
    <col min="1" max="1" width="4.28515625" customWidth="1"/>
    <col min="2" max="2" width="14.42578125" style="84" customWidth="1"/>
    <col min="3" max="3" width="38.28515625" style="84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34" t="s">
        <v>6</v>
      </c>
      <c r="B1" s="234"/>
      <c r="C1" s="234"/>
      <c r="D1" s="234"/>
      <c r="E1" s="234"/>
      <c r="F1" s="234"/>
      <c r="G1" s="234"/>
      <c r="AE1" t="s">
        <v>120</v>
      </c>
    </row>
    <row r="2" spans="1:60" ht="24.95" customHeight="1" x14ac:dyDescent="0.2">
      <c r="A2" s="133" t="s">
        <v>119</v>
      </c>
      <c r="B2" s="131"/>
      <c r="C2" s="235" t="s">
        <v>46</v>
      </c>
      <c r="D2" s="236"/>
      <c r="E2" s="236"/>
      <c r="F2" s="236"/>
      <c r="G2" s="237"/>
      <c r="AE2" t="s">
        <v>121</v>
      </c>
    </row>
    <row r="3" spans="1:60" ht="24.95" customHeight="1" x14ac:dyDescent="0.2">
      <c r="A3" s="134" t="s">
        <v>7</v>
      </c>
      <c r="B3" s="132"/>
      <c r="C3" s="238" t="s">
        <v>43</v>
      </c>
      <c r="D3" s="239"/>
      <c r="E3" s="239"/>
      <c r="F3" s="239"/>
      <c r="G3" s="240"/>
      <c r="AE3" t="s">
        <v>122</v>
      </c>
    </row>
    <row r="4" spans="1:60" ht="24.95" hidden="1" customHeight="1" x14ac:dyDescent="0.2">
      <c r="A4" s="134" t="s">
        <v>8</v>
      </c>
      <c r="B4" s="132"/>
      <c r="C4" s="238"/>
      <c r="D4" s="239"/>
      <c r="E4" s="239"/>
      <c r="F4" s="239"/>
      <c r="G4" s="240"/>
      <c r="AE4" t="s">
        <v>123</v>
      </c>
    </row>
    <row r="5" spans="1:60" hidden="1" x14ac:dyDescent="0.2">
      <c r="A5" s="135" t="s">
        <v>124</v>
      </c>
      <c r="B5" s="136"/>
      <c r="C5" s="136"/>
      <c r="D5" s="137"/>
      <c r="E5" s="137"/>
      <c r="F5" s="137"/>
      <c r="G5" s="138"/>
      <c r="AE5" t="s">
        <v>125</v>
      </c>
    </row>
    <row r="7" spans="1:60" ht="38.25" x14ac:dyDescent="0.2">
      <c r="A7" s="144" t="s">
        <v>126</v>
      </c>
      <c r="B7" s="145" t="s">
        <v>127</v>
      </c>
      <c r="C7" s="145" t="s">
        <v>128</v>
      </c>
      <c r="D7" s="144" t="s">
        <v>129</v>
      </c>
      <c r="E7" s="144" t="s">
        <v>130</v>
      </c>
      <c r="F7" s="139" t="s">
        <v>131</v>
      </c>
      <c r="G7" s="162" t="s">
        <v>28</v>
      </c>
      <c r="H7" s="163" t="s">
        <v>29</v>
      </c>
      <c r="I7" s="163" t="s">
        <v>132</v>
      </c>
      <c r="J7" s="163" t="s">
        <v>30</v>
      </c>
      <c r="K7" s="163" t="s">
        <v>133</v>
      </c>
      <c r="L7" s="163" t="s">
        <v>134</v>
      </c>
      <c r="M7" s="163" t="s">
        <v>135</v>
      </c>
      <c r="N7" s="163" t="s">
        <v>136</v>
      </c>
      <c r="O7" s="163" t="s">
        <v>137</v>
      </c>
      <c r="P7" s="163" t="s">
        <v>138</v>
      </c>
      <c r="Q7" s="163" t="s">
        <v>139</v>
      </c>
      <c r="R7" s="163" t="s">
        <v>140</v>
      </c>
      <c r="S7" s="163" t="s">
        <v>141</v>
      </c>
      <c r="T7" s="163" t="s">
        <v>142</v>
      </c>
      <c r="U7" s="147" t="s">
        <v>143</v>
      </c>
    </row>
    <row r="8" spans="1:60" x14ac:dyDescent="0.2">
      <c r="A8" s="164" t="s">
        <v>144</v>
      </c>
      <c r="B8" s="165" t="s">
        <v>59</v>
      </c>
      <c r="C8" s="166" t="s">
        <v>60</v>
      </c>
      <c r="D8" s="146"/>
      <c r="E8" s="167"/>
      <c r="F8" s="168"/>
      <c r="G8" s="168">
        <f>SUMIF(AE9:AE14,"&lt;&gt;NOR",G9:G14)</f>
        <v>0</v>
      </c>
      <c r="H8" s="168"/>
      <c r="I8" s="168">
        <f>SUM(I9:I14)</f>
        <v>0</v>
      </c>
      <c r="J8" s="168"/>
      <c r="K8" s="168">
        <f>SUM(K9:K14)</f>
        <v>0</v>
      </c>
      <c r="L8" s="168"/>
      <c r="M8" s="168">
        <f>SUM(M9:M14)</f>
        <v>0</v>
      </c>
      <c r="N8" s="146"/>
      <c r="O8" s="146">
        <f>SUM(O9:O14)</f>
        <v>0</v>
      </c>
      <c r="P8" s="146"/>
      <c r="Q8" s="146">
        <f>SUM(Q9:Q14)</f>
        <v>3.22845</v>
      </c>
      <c r="R8" s="146"/>
      <c r="S8" s="146"/>
      <c r="T8" s="164"/>
      <c r="U8" s="146">
        <f>SUM(U9:U14)</f>
        <v>174.6</v>
      </c>
      <c r="AE8" t="s">
        <v>145</v>
      </c>
    </row>
    <row r="9" spans="1:60" outlineLevel="1" x14ac:dyDescent="0.2">
      <c r="A9" s="141">
        <v>1</v>
      </c>
      <c r="B9" s="141" t="s">
        <v>146</v>
      </c>
      <c r="C9" s="179" t="s">
        <v>147</v>
      </c>
      <c r="D9" s="148" t="s">
        <v>148</v>
      </c>
      <c r="E9" s="154">
        <v>5.35</v>
      </c>
      <c r="F9" s="158"/>
      <c r="G9" s="159">
        <f>ROUND(E9*F9,2)</f>
        <v>0</v>
      </c>
      <c r="H9" s="158"/>
      <c r="I9" s="159">
        <f>ROUND(E9*H9,2)</f>
        <v>0</v>
      </c>
      <c r="J9" s="158"/>
      <c r="K9" s="159">
        <f>ROUND(E9*J9,2)</f>
        <v>0</v>
      </c>
      <c r="L9" s="159">
        <v>21</v>
      </c>
      <c r="M9" s="159">
        <f>G9*(1+L9/100)</f>
        <v>0</v>
      </c>
      <c r="N9" s="148">
        <v>0</v>
      </c>
      <c r="O9" s="148">
        <f>ROUND(E9*N9,5)</f>
        <v>0</v>
      </c>
      <c r="P9" s="148">
        <v>0.22</v>
      </c>
      <c r="Q9" s="148">
        <f>ROUND(E9*P9,5)</f>
        <v>1.177</v>
      </c>
      <c r="R9" s="148"/>
      <c r="S9" s="148"/>
      <c r="T9" s="149">
        <v>0.44572000000000001</v>
      </c>
      <c r="U9" s="148">
        <f>ROUND(E9*T9,2)</f>
        <v>2.38</v>
      </c>
      <c r="V9" s="140"/>
      <c r="W9" s="140"/>
      <c r="X9" s="140"/>
      <c r="Y9" s="140"/>
      <c r="Z9" s="140"/>
      <c r="AA9" s="140"/>
      <c r="AB9" s="140"/>
      <c r="AC9" s="140"/>
      <c r="AD9" s="140"/>
      <c r="AE9" s="140" t="s">
        <v>149</v>
      </c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</row>
    <row r="10" spans="1:60" ht="22.5" outlineLevel="1" x14ac:dyDescent="0.2">
      <c r="A10" s="141">
        <v>2</v>
      </c>
      <c r="B10" s="141" t="s">
        <v>150</v>
      </c>
      <c r="C10" s="179" t="s">
        <v>151</v>
      </c>
      <c r="D10" s="148" t="s">
        <v>152</v>
      </c>
      <c r="E10" s="154">
        <v>4.6100000000000003</v>
      </c>
      <c r="F10" s="158"/>
      <c r="G10" s="159">
        <f>ROUND(E10*F10,2)</f>
        <v>0</v>
      </c>
      <c r="H10" s="158"/>
      <c r="I10" s="159">
        <f>ROUND(E10*H10,2)</f>
        <v>0</v>
      </c>
      <c r="J10" s="158"/>
      <c r="K10" s="159">
        <f>ROUND(E10*J10,2)</f>
        <v>0</v>
      </c>
      <c r="L10" s="159">
        <v>21</v>
      </c>
      <c r="M10" s="159">
        <f>G10*(1+L10/100)</f>
        <v>0</v>
      </c>
      <c r="N10" s="148">
        <v>0</v>
      </c>
      <c r="O10" s="148">
        <f>ROUND(E10*N10,5)</f>
        <v>0</v>
      </c>
      <c r="P10" s="148">
        <v>0.44500000000000001</v>
      </c>
      <c r="Q10" s="148">
        <f>ROUND(E10*P10,5)</f>
        <v>2.05145</v>
      </c>
      <c r="R10" s="148"/>
      <c r="S10" s="148"/>
      <c r="T10" s="149">
        <v>0.61151</v>
      </c>
      <c r="U10" s="148">
        <f>ROUND(E10*T10,2)</f>
        <v>2.82</v>
      </c>
      <c r="V10" s="140"/>
      <c r="W10" s="140"/>
      <c r="X10" s="140"/>
      <c r="Y10" s="140"/>
      <c r="Z10" s="140"/>
      <c r="AA10" s="140"/>
      <c r="AB10" s="140"/>
      <c r="AC10" s="140"/>
      <c r="AD10" s="140"/>
      <c r="AE10" s="140" t="s">
        <v>149</v>
      </c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</row>
    <row r="11" spans="1:60" ht="22.5" outlineLevel="1" x14ac:dyDescent="0.2">
      <c r="A11" s="141">
        <v>3</v>
      </c>
      <c r="B11" s="141" t="s">
        <v>153</v>
      </c>
      <c r="C11" s="179" t="s">
        <v>154</v>
      </c>
      <c r="D11" s="148" t="s">
        <v>155</v>
      </c>
      <c r="E11" s="154">
        <v>28.618200000000002</v>
      </c>
      <c r="F11" s="158"/>
      <c r="G11" s="159">
        <f>ROUND(E11*F11,2)</f>
        <v>0</v>
      </c>
      <c r="H11" s="158"/>
      <c r="I11" s="159">
        <f>ROUND(E11*H11,2)</f>
        <v>0</v>
      </c>
      <c r="J11" s="158"/>
      <c r="K11" s="159">
        <f>ROUND(E11*J11,2)</f>
        <v>0</v>
      </c>
      <c r="L11" s="159">
        <v>21</v>
      </c>
      <c r="M11" s="159">
        <f>G11*(1+L11/100)</f>
        <v>0</v>
      </c>
      <c r="N11" s="148">
        <v>0</v>
      </c>
      <c r="O11" s="148">
        <f>ROUND(E11*N11,5)</f>
        <v>0</v>
      </c>
      <c r="P11" s="148">
        <v>0</v>
      </c>
      <c r="Q11" s="148">
        <f>ROUND(E11*P11,5)</f>
        <v>0</v>
      </c>
      <c r="R11" s="148"/>
      <c r="S11" s="148"/>
      <c r="T11" s="149">
        <v>5.9139999999999997</v>
      </c>
      <c r="U11" s="148">
        <f>ROUND(E11*T11,2)</f>
        <v>169.25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 t="s">
        <v>149</v>
      </c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</row>
    <row r="12" spans="1:60" outlineLevel="1" x14ac:dyDescent="0.2">
      <c r="A12" s="141"/>
      <c r="B12" s="141"/>
      <c r="C12" s="180" t="s">
        <v>156</v>
      </c>
      <c r="D12" s="150"/>
      <c r="E12" s="155">
        <v>28.618200000000002</v>
      </c>
      <c r="F12" s="159"/>
      <c r="G12" s="159"/>
      <c r="H12" s="159"/>
      <c r="I12" s="159"/>
      <c r="J12" s="159"/>
      <c r="K12" s="159"/>
      <c r="L12" s="159"/>
      <c r="M12" s="159"/>
      <c r="N12" s="148"/>
      <c r="O12" s="148"/>
      <c r="P12" s="148"/>
      <c r="Q12" s="148"/>
      <c r="R12" s="148"/>
      <c r="S12" s="148"/>
      <c r="T12" s="149"/>
      <c r="U12" s="148"/>
      <c r="V12" s="140"/>
      <c r="W12" s="140"/>
      <c r="X12" s="140"/>
      <c r="Y12" s="140"/>
      <c r="Z12" s="140"/>
      <c r="AA12" s="140"/>
      <c r="AB12" s="140"/>
      <c r="AC12" s="140"/>
      <c r="AD12" s="140"/>
      <c r="AE12" s="140" t="s">
        <v>157</v>
      </c>
      <c r="AF12" s="140">
        <v>0</v>
      </c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</row>
    <row r="13" spans="1:60" ht="22.5" outlineLevel="1" x14ac:dyDescent="0.2">
      <c r="A13" s="141">
        <v>4</v>
      </c>
      <c r="B13" s="141" t="s">
        <v>158</v>
      </c>
      <c r="C13" s="179" t="s">
        <v>159</v>
      </c>
      <c r="D13" s="148" t="s">
        <v>155</v>
      </c>
      <c r="E13" s="154">
        <v>28.618200000000002</v>
      </c>
      <c r="F13" s="158"/>
      <c r="G13" s="159">
        <f>ROUND(E13*F13,2)</f>
        <v>0</v>
      </c>
      <c r="H13" s="158"/>
      <c r="I13" s="159">
        <f>ROUND(E13*H13,2)</f>
        <v>0</v>
      </c>
      <c r="J13" s="158"/>
      <c r="K13" s="159">
        <f>ROUND(E13*J13,2)</f>
        <v>0</v>
      </c>
      <c r="L13" s="159">
        <v>21</v>
      </c>
      <c r="M13" s="159">
        <f>G13*(1+L13/100)</f>
        <v>0</v>
      </c>
      <c r="N13" s="148">
        <v>0</v>
      </c>
      <c r="O13" s="148">
        <f>ROUND(E13*N13,5)</f>
        <v>0</v>
      </c>
      <c r="P13" s="148">
        <v>0</v>
      </c>
      <c r="Q13" s="148">
        <f>ROUND(E13*P13,5)</f>
        <v>0</v>
      </c>
      <c r="R13" s="148"/>
      <c r="S13" s="148"/>
      <c r="T13" s="149">
        <v>5.1999999999999998E-3</v>
      </c>
      <c r="U13" s="148">
        <f>ROUND(E13*T13,2)</f>
        <v>0.15</v>
      </c>
      <c r="V13" s="140"/>
      <c r="W13" s="140"/>
      <c r="X13" s="140"/>
      <c r="Y13" s="140"/>
      <c r="Z13" s="140"/>
      <c r="AA13" s="140"/>
      <c r="AB13" s="140"/>
      <c r="AC13" s="140"/>
      <c r="AD13" s="140"/>
      <c r="AE13" s="140" t="s">
        <v>160</v>
      </c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</row>
    <row r="14" spans="1:60" outlineLevel="1" x14ac:dyDescent="0.2">
      <c r="A14" s="141">
        <v>5</v>
      </c>
      <c r="B14" s="141" t="s">
        <v>161</v>
      </c>
      <c r="C14" s="179" t="s">
        <v>162</v>
      </c>
      <c r="D14" s="148" t="s">
        <v>155</v>
      </c>
      <c r="E14" s="154">
        <v>28.618200000000002</v>
      </c>
      <c r="F14" s="158"/>
      <c r="G14" s="159">
        <f>ROUND(E14*F14,2)</f>
        <v>0</v>
      </c>
      <c r="H14" s="158"/>
      <c r="I14" s="159">
        <f>ROUND(E14*H14,2)</f>
        <v>0</v>
      </c>
      <c r="J14" s="158"/>
      <c r="K14" s="159">
        <f>ROUND(E14*J14,2)</f>
        <v>0</v>
      </c>
      <c r="L14" s="159">
        <v>21</v>
      </c>
      <c r="M14" s="159">
        <f>G14*(1+L14/100)</f>
        <v>0</v>
      </c>
      <c r="N14" s="148">
        <v>0</v>
      </c>
      <c r="O14" s="148">
        <f>ROUND(E14*N14,5)</f>
        <v>0</v>
      </c>
      <c r="P14" s="148">
        <v>0</v>
      </c>
      <c r="Q14" s="148">
        <f>ROUND(E14*P14,5)</f>
        <v>0</v>
      </c>
      <c r="R14" s="148"/>
      <c r="S14" s="148"/>
      <c r="T14" s="149">
        <v>0</v>
      </c>
      <c r="U14" s="148">
        <f>ROUND(E14*T14,2)</f>
        <v>0</v>
      </c>
      <c r="V14" s="140"/>
      <c r="W14" s="140"/>
      <c r="X14" s="140"/>
      <c r="Y14" s="140"/>
      <c r="Z14" s="140"/>
      <c r="AA14" s="140"/>
      <c r="AB14" s="140"/>
      <c r="AC14" s="140"/>
      <c r="AD14" s="140"/>
      <c r="AE14" s="140" t="s">
        <v>160</v>
      </c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</row>
    <row r="15" spans="1:60" x14ac:dyDescent="0.2">
      <c r="A15" s="142" t="s">
        <v>144</v>
      </c>
      <c r="B15" s="142" t="s">
        <v>61</v>
      </c>
      <c r="C15" s="181" t="s">
        <v>62</v>
      </c>
      <c r="D15" s="151"/>
      <c r="E15" s="156"/>
      <c r="F15" s="160"/>
      <c r="G15" s="160">
        <f>SUMIF(AE16:AE21,"&lt;&gt;NOR",G16:G21)</f>
        <v>0</v>
      </c>
      <c r="H15" s="160"/>
      <c r="I15" s="160">
        <f>SUM(I16:I21)</f>
        <v>0</v>
      </c>
      <c r="J15" s="160"/>
      <c r="K15" s="160">
        <f>SUM(K16:K21)</f>
        <v>0</v>
      </c>
      <c r="L15" s="160"/>
      <c r="M15" s="160">
        <f>SUM(M16:M21)</f>
        <v>0</v>
      </c>
      <c r="N15" s="151"/>
      <c r="O15" s="151">
        <f>SUM(O16:O21)</f>
        <v>0.19406000000000001</v>
      </c>
      <c r="P15" s="151"/>
      <c r="Q15" s="151">
        <f>SUM(Q16:Q21)</f>
        <v>0</v>
      </c>
      <c r="R15" s="151"/>
      <c r="S15" s="151"/>
      <c r="T15" s="152"/>
      <c r="U15" s="151">
        <f>SUM(U16:U21)</f>
        <v>108.92</v>
      </c>
      <c r="AE15" t="s">
        <v>145</v>
      </c>
    </row>
    <row r="16" spans="1:60" outlineLevel="1" x14ac:dyDescent="0.2">
      <c r="A16" s="141">
        <v>6</v>
      </c>
      <c r="B16" s="141" t="s">
        <v>163</v>
      </c>
      <c r="C16" s="179" t="s">
        <v>164</v>
      </c>
      <c r="D16" s="148" t="s">
        <v>155</v>
      </c>
      <c r="E16" s="154">
        <v>5.3999999999999999E-2</v>
      </c>
      <c r="F16" s="158"/>
      <c r="G16" s="159">
        <f>ROUND(E16*F16,2)</f>
        <v>0</v>
      </c>
      <c r="H16" s="158"/>
      <c r="I16" s="159">
        <f>ROUND(E16*H16,2)</f>
        <v>0</v>
      </c>
      <c r="J16" s="158"/>
      <c r="K16" s="159">
        <f>ROUND(E16*J16,2)</f>
        <v>0</v>
      </c>
      <c r="L16" s="159">
        <v>21</v>
      </c>
      <c r="M16" s="159">
        <f>G16*(1+L16/100)</f>
        <v>0</v>
      </c>
      <c r="N16" s="148">
        <v>2.5249999999999999</v>
      </c>
      <c r="O16" s="148">
        <f>ROUND(E16*N16,5)</f>
        <v>0.13635</v>
      </c>
      <c r="P16" s="148">
        <v>0</v>
      </c>
      <c r="Q16" s="148">
        <f>ROUND(E16*P16,5)</f>
        <v>0</v>
      </c>
      <c r="R16" s="148"/>
      <c r="S16" s="148"/>
      <c r="T16" s="149">
        <v>0.47699999999999998</v>
      </c>
      <c r="U16" s="148">
        <f>ROUND(E16*T16,2)</f>
        <v>0.03</v>
      </c>
      <c r="V16" s="140"/>
      <c r="W16" s="140"/>
      <c r="X16" s="140"/>
      <c r="Y16" s="140"/>
      <c r="Z16" s="140"/>
      <c r="AA16" s="140"/>
      <c r="AB16" s="140"/>
      <c r="AC16" s="140"/>
      <c r="AD16" s="140"/>
      <c r="AE16" s="140" t="s">
        <v>160</v>
      </c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</row>
    <row r="17" spans="1:60" outlineLevel="1" x14ac:dyDescent="0.2">
      <c r="A17" s="141"/>
      <c r="B17" s="141"/>
      <c r="C17" s="241" t="s">
        <v>165</v>
      </c>
      <c r="D17" s="242"/>
      <c r="E17" s="243"/>
      <c r="F17" s="244"/>
      <c r="G17" s="245"/>
      <c r="H17" s="159"/>
      <c r="I17" s="159"/>
      <c r="J17" s="159"/>
      <c r="K17" s="159"/>
      <c r="L17" s="159"/>
      <c r="M17" s="159"/>
      <c r="N17" s="148"/>
      <c r="O17" s="148"/>
      <c r="P17" s="148"/>
      <c r="Q17" s="148"/>
      <c r="R17" s="148"/>
      <c r="S17" s="148"/>
      <c r="T17" s="149"/>
      <c r="U17" s="148"/>
      <c r="V17" s="140"/>
      <c r="W17" s="140"/>
      <c r="X17" s="140"/>
      <c r="Y17" s="140"/>
      <c r="Z17" s="140"/>
      <c r="AA17" s="140"/>
      <c r="AB17" s="140"/>
      <c r="AC17" s="140"/>
      <c r="AD17" s="140"/>
      <c r="AE17" s="140" t="s">
        <v>166</v>
      </c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3" t="str">
        <f>C17</f>
        <v>patky pro kotvení zábradlí Z05</v>
      </c>
      <c r="BB17" s="140"/>
      <c r="BC17" s="140"/>
      <c r="BD17" s="140"/>
      <c r="BE17" s="140"/>
      <c r="BF17" s="140"/>
      <c r="BG17" s="140"/>
      <c r="BH17" s="140"/>
    </row>
    <row r="18" spans="1:60" outlineLevel="1" x14ac:dyDescent="0.2">
      <c r="A18" s="141"/>
      <c r="B18" s="141"/>
      <c r="C18" s="180" t="s">
        <v>167</v>
      </c>
      <c r="D18" s="150"/>
      <c r="E18" s="155">
        <v>5.3999999999999999E-2</v>
      </c>
      <c r="F18" s="159"/>
      <c r="G18" s="159"/>
      <c r="H18" s="159"/>
      <c r="I18" s="159"/>
      <c r="J18" s="159"/>
      <c r="K18" s="159"/>
      <c r="L18" s="159"/>
      <c r="M18" s="159"/>
      <c r="N18" s="148"/>
      <c r="O18" s="148"/>
      <c r="P18" s="148"/>
      <c r="Q18" s="148"/>
      <c r="R18" s="148"/>
      <c r="S18" s="148"/>
      <c r="T18" s="149"/>
      <c r="U18" s="148"/>
      <c r="V18" s="140"/>
      <c r="W18" s="140"/>
      <c r="X18" s="140"/>
      <c r="Y18" s="140"/>
      <c r="Z18" s="140"/>
      <c r="AA18" s="140"/>
      <c r="AB18" s="140"/>
      <c r="AC18" s="140"/>
      <c r="AD18" s="140"/>
      <c r="AE18" s="140" t="s">
        <v>157</v>
      </c>
      <c r="AF18" s="140">
        <v>0</v>
      </c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</row>
    <row r="19" spans="1:60" outlineLevel="1" x14ac:dyDescent="0.2">
      <c r="A19" s="141">
        <v>7</v>
      </c>
      <c r="B19" s="141" t="s">
        <v>168</v>
      </c>
      <c r="C19" s="179" t="s">
        <v>169</v>
      </c>
      <c r="D19" s="148" t="s">
        <v>148</v>
      </c>
      <c r="E19" s="154">
        <v>108.89</v>
      </c>
      <c r="F19" s="158"/>
      <c r="G19" s="159">
        <f>ROUND(E19*F19,2)</f>
        <v>0</v>
      </c>
      <c r="H19" s="158"/>
      <c r="I19" s="159">
        <f>ROUND(E19*H19,2)</f>
        <v>0</v>
      </c>
      <c r="J19" s="158"/>
      <c r="K19" s="159">
        <f>ROUND(E19*J19,2)</f>
        <v>0</v>
      </c>
      <c r="L19" s="159">
        <v>21</v>
      </c>
      <c r="M19" s="159">
        <f>G19*(1+L19/100)</f>
        <v>0</v>
      </c>
      <c r="N19" s="148">
        <v>5.2999999999999998E-4</v>
      </c>
      <c r="O19" s="148">
        <f>ROUND(E19*N19,5)</f>
        <v>5.7709999999999997E-2</v>
      </c>
      <c r="P19" s="148">
        <v>0</v>
      </c>
      <c r="Q19" s="148">
        <f>ROUND(E19*P19,5)</f>
        <v>0</v>
      </c>
      <c r="R19" s="148"/>
      <c r="S19" s="148"/>
      <c r="T19" s="149">
        <v>0.99999000000000005</v>
      </c>
      <c r="U19" s="148">
        <f>ROUND(E19*T19,2)</f>
        <v>108.89</v>
      </c>
      <c r="V19" s="140"/>
      <c r="W19" s="140"/>
      <c r="X19" s="140"/>
      <c r="Y19" s="140"/>
      <c r="Z19" s="140"/>
      <c r="AA19" s="140"/>
      <c r="AB19" s="140"/>
      <c r="AC19" s="140"/>
      <c r="AD19" s="140"/>
      <c r="AE19" s="140" t="s">
        <v>160</v>
      </c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</row>
    <row r="20" spans="1:60" outlineLevel="1" x14ac:dyDescent="0.2">
      <c r="A20" s="141"/>
      <c r="B20" s="141"/>
      <c r="C20" s="241" t="s">
        <v>170</v>
      </c>
      <c r="D20" s="242"/>
      <c r="E20" s="243"/>
      <c r="F20" s="244"/>
      <c r="G20" s="245"/>
      <c r="H20" s="159"/>
      <c r="I20" s="159"/>
      <c r="J20" s="159"/>
      <c r="K20" s="159"/>
      <c r="L20" s="159"/>
      <c r="M20" s="159"/>
      <c r="N20" s="148"/>
      <c r="O20" s="148"/>
      <c r="P20" s="148"/>
      <c r="Q20" s="148"/>
      <c r="R20" s="148"/>
      <c r="S20" s="148"/>
      <c r="T20" s="149"/>
      <c r="U20" s="148"/>
      <c r="V20" s="140"/>
      <c r="W20" s="140"/>
      <c r="X20" s="140"/>
      <c r="Y20" s="140"/>
      <c r="Z20" s="140"/>
      <c r="AA20" s="140"/>
      <c r="AB20" s="140"/>
      <c r="AC20" s="140"/>
      <c r="AD20" s="140"/>
      <c r="AE20" s="140" t="s">
        <v>166</v>
      </c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3" t="str">
        <f>C20</f>
        <v>tlaková injektáž smíšeného zdiva silikonovou mikroemulzí, vzdálenost vrtů á 100 mm</v>
      </c>
      <c r="BB20" s="140"/>
      <c r="BC20" s="140"/>
      <c r="BD20" s="140"/>
      <c r="BE20" s="140"/>
      <c r="BF20" s="140"/>
      <c r="BG20" s="140"/>
      <c r="BH20" s="140"/>
    </row>
    <row r="21" spans="1:60" outlineLevel="1" x14ac:dyDescent="0.2">
      <c r="A21" s="141"/>
      <c r="B21" s="141"/>
      <c r="C21" s="180" t="s">
        <v>171</v>
      </c>
      <c r="D21" s="150"/>
      <c r="E21" s="155">
        <v>108.89</v>
      </c>
      <c r="F21" s="159"/>
      <c r="G21" s="159"/>
      <c r="H21" s="159"/>
      <c r="I21" s="159"/>
      <c r="J21" s="159"/>
      <c r="K21" s="159"/>
      <c r="L21" s="159"/>
      <c r="M21" s="159"/>
      <c r="N21" s="148"/>
      <c r="O21" s="148"/>
      <c r="P21" s="148"/>
      <c r="Q21" s="148"/>
      <c r="R21" s="148"/>
      <c r="S21" s="148"/>
      <c r="T21" s="149"/>
      <c r="U21" s="148"/>
      <c r="V21" s="140"/>
      <c r="W21" s="140"/>
      <c r="X21" s="140"/>
      <c r="Y21" s="140"/>
      <c r="Z21" s="140"/>
      <c r="AA21" s="140"/>
      <c r="AB21" s="140"/>
      <c r="AC21" s="140"/>
      <c r="AD21" s="140"/>
      <c r="AE21" s="140" t="s">
        <v>157</v>
      </c>
      <c r="AF21" s="140">
        <v>0</v>
      </c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</row>
    <row r="22" spans="1:60" x14ac:dyDescent="0.2">
      <c r="A22" s="142" t="s">
        <v>144</v>
      </c>
      <c r="B22" s="142" t="s">
        <v>63</v>
      </c>
      <c r="C22" s="181" t="s">
        <v>64</v>
      </c>
      <c r="D22" s="151"/>
      <c r="E22" s="156"/>
      <c r="F22" s="160"/>
      <c r="G22" s="160">
        <f>SUMIF(AE23:AE25,"&lt;&gt;NOR",G23:G25)</f>
        <v>0</v>
      </c>
      <c r="H22" s="160"/>
      <c r="I22" s="160">
        <f>SUM(I23:I25)</f>
        <v>0</v>
      </c>
      <c r="J22" s="160"/>
      <c r="K22" s="160">
        <f>SUM(K23:K25)</f>
        <v>0</v>
      </c>
      <c r="L22" s="160"/>
      <c r="M22" s="160">
        <f>SUM(M23:M25)</f>
        <v>0</v>
      </c>
      <c r="N22" s="151"/>
      <c r="O22" s="151">
        <f>SUM(O23:O25)</f>
        <v>0.15654999999999999</v>
      </c>
      <c r="P22" s="151"/>
      <c r="Q22" s="151">
        <f>SUM(Q23:Q25)</f>
        <v>0</v>
      </c>
      <c r="R22" s="151"/>
      <c r="S22" s="151"/>
      <c r="T22" s="152"/>
      <c r="U22" s="151">
        <f>SUM(U23:U25)</f>
        <v>1.32</v>
      </c>
      <c r="AE22" t="s">
        <v>145</v>
      </c>
    </row>
    <row r="23" spans="1:60" outlineLevel="1" x14ac:dyDescent="0.2">
      <c r="A23" s="141">
        <v>8</v>
      </c>
      <c r="B23" s="141" t="s">
        <v>172</v>
      </c>
      <c r="C23" s="179" t="s">
        <v>173</v>
      </c>
      <c r="D23" s="148" t="s">
        <v>148</v>
      </c>
      <c r="E23" s="154">
        <v>4.4000000000000004</v>
      </c>
      <c r="F23" s="158"/>
      <c r="G23" s="159">
        <f>ROUND(E23*F23,2)</f>
        <v>0</v>
      </c>
      <c r="H23" s="158"/>
      <c r="I23" s="159">
        <f>ROUND(E23*H23,2)</f>
        <v>0</v>
      </c>
      <c r="J23" s="158"/>
      <c r="K23" s="159">
        <f>ROUND(E23*J23,2)</f>
        <v>0</v>
      </c>
      <c r="L23" s="159">
        <v>21</v>
      </c>
      <c r="M23" s="159">
        <f>G23*(1+L23/100)</f>
        <v>0</v>
      </c>
      <c r="N23" s="148">
        <v>3.5580000000000001E-2</v>
      </c>
      <c r="O23" s="148">
        <f>ROUND(E23*N23,5)</f>
        <v>0.15654999999999999</v>
      </c>
      <c r="P23" s="148">
        <v>0</v>
      </c>
      <c r="Q23" s="148">
        <f>ROUND(E23*P23,5)</f>
        <v>0</v>
      </c>
      <c r="R23" s="148"/>
      <c r="S23" s="148"/>
      <c r="T23" s="149">
        <v>0.3</v>
      </c>
      <c r="U23" s="148">
        <f>ROUND(E23*T23,2)</f>
        <v>1.32</v>
      </c>
      <c r="V23" s="140"/>
      <c r="W23" s="140"/>
      <c r="X23" s="140"/>
      <c r="Y23" s="140"/>
      <c r="Z23" s="140"/>
      <c r="AA23" s="140"/>
      <c r="AB23" s="140"/>
      <c r="AC23" s="140"/>
      <c r="AD23" s="140"/>
      <c r="AE23" s="140" t="s">
        <v>160</v>
      </c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</row>
    <row r="24" spans="1:60" outlineLevel="1" x14ac:dyDescent="0.2">
      <c r="A24" s="141"/>
      <c r="B24" s="141"/>
      <c r="C24" s="241" t="s">
        <v>174</v>
      </c>
      <c r="D24" s="242"/>
      <c r="E24" s="243"/>
      <c r="F24" s="244"/>
      <c r="G24" s="245"/>
      <c r="H24" s="159"/>
      <c r="I24" s="159"/>
      <c r="J24" s="159"/>
      <c r="K24" s="159"/>
      <c r="L24" s="159"/>
      <c r="M24" s="159"/>
      <c r="N24" s="148"/>
      <c r="O24" s="148"/>
      <c r="P24" s="148"/>
      <c r="Q24" s="148"/>
      <c r="R24" s="148"/>
      <c r="S24" s="148"/>
      <c r="T24" s="149"/>
      <c r="U24" s="148"/>
      <c r="V24" s="140"/>
      <c r="W24" s="140"/>
      <c r="X24" s="140"/>
      <c r="Y24" s="140"/>
      <c r="Z24" s="140"/>
      <c r="AA24" s="140"/>
      <c r="AB24" s="140"/>
      <c r="AC24" s="140"/>
      <c r="AD24" s="140"/>
      <c r="AE24" s="140" t="s">
        <v>166</v>
      </c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3" t="str">
        <f>C24</f>
        <v>hladká, barva přírodní šedá, šířka 300 mm na zeď o tl. 200 mm</v>
      </c>
      <c r="BB24" s="140"/>
      <c r="BC24" s="140"/>
      <c r="BD24" s="140"/>
      <c r="BE24" s="140"/>
      <c r="BF24" s="140"/>
      <c r="BG24" s="140"/>
      <c r="BH24" s="140"/>
    </row>
    <row r="25" spans="1:60" outlineLevel="1" x14ac:dyDescent="0.2">
      <c r="A25" s="141"/>
      <c r="B25" s="141"/>
      <c r="C25" s="241" t="s">
        <v>175</v>
      </c>
      <c r="D25" s="242"/>
      <c r="E25" s="243"/>
      <c r="F25" s="244"/>
      <c r="G25" s="245"/>
      <c r="H25" s="159"/>
      <c r="I25" s="159"/>
      <c r="J25" s="159"/>
      <c r="K25" s="159"/>
      <c r="L25" s="159"/>
      <c r="M25" s="159"/>
      <c r="N25" s="148"/>
      <c r="O25" s="148"/>
      <c r="P25" s="148"/>
      <c r="Q25" s="148"/>
      <c r="R25" s="148"/>
      <c r="S25" s="148"/>
      <c r="T25" s="149"/>
      <c r="U25" s="148"/>
      <c r="V25" s="140"/>
      <c r="W25" s="140"/>
      <c r="X25" s="140"/>
      <c r="Y25" s="140"/>
      <c r="Z25" s="140"/>
      <c r="AA25" s="140"/>
      <c r="AB25" s="140"/>
      <c r="AC25" s="140"/>
      <c r="AD25" s="140"/>
      <c r="AE25" s="140" t="s">
        <v>166</v>
      </c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3" t="str">
        <f>C25</f>
        <v>opěrné zídky u vstupu do výměníkové stanice</v>
      </c>
      <c r="BB25" s="140"/>
      <c r="BC25" s="140"/>
      <c r="BD25" s="140"/>
      <c r="BE25" s="140"/>
      <c r="BF25" s="140"/>
      <c r="BG25" s="140"/>
      <c r="BH25" s="140"/>
    </row>
    <row r="26" spans="1:60" x14ac:dyDescent="0.2">
      <c r="A26" s="142" t="s">
        <v>144</v>
      </c>
      <c r="B26" s="142" t="s">
        <v>65</v>
      </c>
      <c r="C26" s="181" t="s">
        <v>66</v>
      </c>
      <c r="D26" s="151"/>
      <c r="E26" s="156"/>
      <c r="F26" s="160"/>
      <c r="G26" s="160">
        <f>SUMIF(AE27:AE34,"&lt;&gt;NOR",G27:G34)</f>
        <v>0</v>
      </c>
      <c r="H26" s="160"/>
      <c r="I26" s="160">
        <f>SUM(I27:I34)</f>
        <v>0</v>
      </c>
      <c r="J26" s="160"/>
      <c r="K26" s="160">
        <f>SUM(K27:K34)</f>
        <v>0</v>
      </c>
      <c r="L26" s="160"/>
      <c r="M26" s="160">
        <f>SUM(M27:M34)</f>
        <v>0</v>
      </c>
      <c r="N26" s="151"/>
      <c r="O26" s="151">
        <f>SUM(O27:O34)</f>
        <v>1.79433</v>
      </c>
      <c r="P26" s="151"/>
      <c r="Q26" s="151">
        <f>SUM(Q27:Q34)</f>
        <v>0</v>
      </c>
      <c r="R26" s="151"/>
      <c r="S26" s="151"/>
      <c r="T26" s="152"/>
      <c r="U26" s="151">
        <f>SUM(U27:U34)</f>
        <v>9.0400000000000009</v>
      </c>
      <c r="AE26" t="s">
        <v>145</v>
      </c>
    </row>
    <row r="27" spans="1:60" outlineLevel="1" x14ac:dyDescent="0.2">
      <c r="A27" s="141">
        <v>9</v>
      </c>
      <c r="B27" s="141" t="s">
        <v>176</v>
      </c>
      <c r="C27" s="179" t="s">
        <v>177</v>
      </c>
      <c r="D27" s="148" t="s">
        <v>155</v>
      </c>
      <c r="E27" s="154">
        <v>0.67600000000000005</v>
      </c>
      <c r="F27" s="158"/>
      <c r="G27" s="159">
        <f>ROUND(E27*F27,2)</f>
        <v>0</v>
      </c>
      <c r="H27" s="158"/>
      <c r="I27" s="159">
        <f>ROUND(E27*H27,2)</f>
        <v>0</v>
      </c>
      <c r="J27" s="158"/>
      <c r="K27" s="159">
        <f>ROUND(E27*J27,2)</f>
        <v>0</v>
      </c>
      <c r="L27" s="159">
        <v>21</v>
      </c>
      <c r="M27" s="159">
        <f>G27*(1+L27/100)</f>
        <v>0</v>
      </c>
      <c r="N27" s="148">
        <v>2.52508</v>
      </c>
      <c r="O27" s="148">
        <f>ROUND(E27*N27,5)</f>
        <v>1.70695</v>
      </c>
      <c r="P27" s="148">
        <v>0</v>
      </c>
      <c r="Q27" s="148">
        <f>ROUND(E27*P27,5)</f>
        <v>0</v>
      </c>
      <c r="R27" s="148"/>
      <c r="S27" s="148"/>
      <c r="T27" s="149">
        <v>3.6749999999999998</v>
      </c>
      <c r="U27" s="148">
        <f>ROUND(E27*T27,2)</f>
        <v>2.48</v>
      </c>
      <c r="V27" s="140"/>
      <c r="W27" s="140"/>
      <c r="X27" s="140"/>
      <c r="Y27" s="140"/>
      <c r="Z27" s="140"/>
      <c r="AA27" s="140"/>
      <c r="AB27" s="140"/>
      <c r="AC27" s="140"/>
      <c r="AD27" s="140"/>
      <c r="AE27" s="140" t="s">
        <v>160</v>
      </c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</row>
    <row r="28" spans="1:60" outlineLevel="1" x14ac:dyDescent="0.2">
      <c r="A28" s="141"/>
      <c r="B28" s="141"/>
      <c r="C28" s="180" t="s">
        <v>178</v>
      </c>
      <c r="D28" s="150"/>
      <c r="E28" s="155">
        <v>0.67600000000000005</v>
      </c>
      <c r="F28" s="159"/>
      <c r="G28" s="159"/>
      <c r="H28" s="159"/>
      <c r="I28" s="159"/>
      <c r="J28" s="159"/>
      <c r="K28" s="159"/>
      <c r="L28" s="159"/>
      <c r="M28" s="159"/>
      <c r="N28" s="148"/>
      <c r="O28" s="148"/>
      <c r="P28" s="148"/>
      <c r="Q28" s="148"/>
      <c r="R28" s="148"/>
      <c r="S28" s="148"/>
      <c r="T28" s="149"/>
      <c r="U28" s="148"/>
      <c r="V28" s="140"/>
      <c r="W28" s="140"/>
      <c r="X28" s="140"/>
      <c r="Y28" s="140"/>
      <c r="Z28" s="140"/>
      <c r="AA28" s="140"/>
      <c r="AB28" s="140"/>
      <c r="AC28" s="140"/>
      <c r="AD28" s="140"/>
      <c r="AE28" s="140" t="s">
        <v>157</v>
      </c>
      <c r="AF28" s="140">
        <v>0</v>
      </c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</row>
    <row r="29" spans="1:60" ht="22.5" outlineLevel="1" x14ac:dyDescent="0.2">
      <c r="A29" s="141">
        <v>10</v>
      </c>
      <c r="B29" s="141" t="s">
        <v>179</v>
      </c>
      <c r="C29" s="179" t="s">
        <v>180</v>
      </c>
      <c r="D29" s="148" t="s">
        <v>181</v>
      </c>
      <c r="E29" s="154">
        <v>1.0922400000000001E-2</v>
      </c>
      <c r="F29" s="158"/>
      <c r="G29" s="159">
        <f>ROUND(E29*F29,2)</f>
        <v>0</v>
      </c>
      <c r="H29" s="158"/>
      <c r="I29" s="159">
        <f>ROUND(E29*H29,2)</f>
        <v>0</v>
      </c>
      <c r="J29" s="158"/>
      <c r="K29" s="159">
        <f>ROUND(E29*J29,2)</f>
        <v>0</v>
      </c>
      <c r="L29" s="159">
        <v>21</v>
      </c>
      <c r="M29" s="159">
        <f>G29*(1+L29/100)</f>
        <v>0</v>
      </c>
      <c r="N29" s="148">
        <v>1.05844</v>
      </c>
      <c r="O29" s="148">
        <f>ROUND(E29*N29,5)</f>
        <v>1.1560000000000001E-2</v>
      </c>
      <c r="P29" s="148">
        <v>0</v>
      </c>
      <c r="Q29" s="148">
        <f>ROUND(E29*P29,5)</f>
        <v>0</v>
      </c>
      <c r="R29" s="148"/>
      <c r="S29" s="148"/>
      <c r="T29" s="149">
        <v>22.816500000000001</v>
      </c>
      <c r="U29" s="148">
        <f>ROUND(E29*T29,2)</f>
        <v>0.25</v>
      </c>
      <c r="V29" s="140"/>
      <c r="W29" s="140"/>
      <c r="X29" s="140"/>
      <c r="Y29" s="140"/>
      <c r="Z29" s="140"/>
      <c r="AA29" s="140"/>
      <c r="AB29" s="140"/>
      <c r="AC29" s="140"/>
      <c r="AD29" s="140"/>
      <c r="AE29" s="140" t="s">
        <v>160</v>
      </c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</row>
    <row r="30" spans="1:60" outlineLevel="1" x14ac:dyDescent="0.2">
      <c r="A30" s="141"/>
      <c r="B30" s="141"/>
      <c r="C30" s="180" t="s">
        <v>182</v>
      </c>
      <c r="D30" s="150"/>
      <c r="E30" s="155">
        <v>1.0922400000000001E-2</v>
      </c>
      <c r="F30" s="159"/>
      <c r="G30" s="159"/>
      <c r="H30" s="159"/>
      <c r="I30" s="159"/>
      <c r="J30" s="159"/>
      <c r="K30" s="159"/>
      <c r="L30" s="159"/>
      <c r="M30" s="159"/>
      <c r="N30" s="148"/>
      <c r="O30" s="148"/>
      <c r="P30" s="148"/>
      <c r="Q30" s="148"/>
      <c r="R30" s="148"/>
      <c r="S30" s="148"/>
      <c r="T30" s="149"/>
      <c r="U30" s="148"/>
      <c r="V30" s="140"/>
      <c r="W30" s="140"/>
      <c r="X30" s="140"/>
      <c r="Y30" s="140"/>
      <c r="Z30" s="140"/>
      <c r="AA30" s="140"/>
      <c r="AB30" s="140"/>
      <c r="AC30" s="140"/>
      <c r="AD30" s="140"/>
      <c r="AE30" s="140" t="s">
        <v>157</v>
      </c>
      <c r="AF30" s="140">
        <v>0</v>
      </c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</row>
    <row r="31" spans="1:60" outlineLevel="1" x14ac:dyDescent="0.2">
      <c r="A31" s="141">
        <v>11</v>
      </c>
      <c r="B31" s="141" t="s">
        <v>183</v>
      </c>
      <c r="C31" s="179" t="s">
        <v>184</v>
      </c>
      <c r="D31" s="148" t="s">
        <v>152</v>
      </c>
      <c r="E31" s="154">
        <v>2.34</v>
      </c>
      <c r="F31" s="158"/>
      <c r="G31" s="159">
        <f>ROUND(E31*F31,2)</f>
        <v>0</v>
      </c>
      <c r="H31" s="158"/>
      <c r="I31" s="159">
        <f>ROUND(E31*H31,2)</f>
        <v>0</v>
      </c>
      <c r="J31" s="158"/>
      <c r="K31" s="159">
        <f>ROUND(E31*J31,2)</f>
        <v>0</v>
      </c>
      <c r="L31" s="159">
        <v>21</v>
      </c>
      <c r="M31" s="159">
        <f>G31*(1+L31/100)</f>
        <v>0</v>
      </c>
      <c r="N31" s="148">
        <v>3.2399999999999998E-2</v>
      </c>
      <c r="O31" s="148">
        <f>ROUND(E31*N31,5)</f>
        <v>7.5819999999999999E-2</v>
      </c>
      <c r="P31" s="148">
        <v>0</v>
      </c>
      <c r="Q31" s="148">
        <f>ROUND(E31*P31,5)</f>
        <v>0</v>
      </c>
      <c r="R31" s="148"/>
      <c r="S31" s="148"/>
      <c r="T31" s="149">
        <v>2.31</v>
      </c>
      <c r="U31" s="148">
        <f>ROUND(E31*T31,2)</f>
        <v>5.41</v>
      </c>
      <c r="V31" s="140"/>
      <c r="W31" s="140"/>
      <c r="X31" s="140"/>
      <c r="Y31" s="140"/>
      <c r="Z31" s="140"/>
      <c r="AA31" s="140"/>
      <c r="AB31" s="140"/>
      <c r="AC31" s="140"/>
      <c r="AD31" s="140"/>
      <c r="AE31" s="140" t="s">
        <v>160</v>
      </c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</row>
    <row r="32" spans="1:60" outlineLevel="1" x14ac:dyDescent="0.2">
      <c r="A32" s="141"/>
      <c r="B32" s="141"/>
      <c r="C32" s="180" t="s">
        <v>185</v>
      </c>
      <c r="D32" s="150"/>
      <c r="E32" s="155">
        <v>2.34</v>
      </c>
      <c r="F32" s="159"/>
      <c r="G32" s="159"/>
      <c r="H32" s="159"/>
      <c r="I32" s="159"/>
      <c r="J32" s="159"/>
      <c r="K32" s="159"/>
      <c r="L32" s="159"/>
      <c r="M32" s="159"/>
      <c r="N32" s="148"/>
      <c r="O32" s="148"/>
      <c r="P32" s="148"/>
      <c r="Q32" s="148"/>
      <c r="R32" s="148"/>
      <c r="S32" s="148"/>
      <c r="T32" s="149"/>
      <c r="U32" s="148"/>
      <c r="V32" s="140"/>
      <c r="W32" s="140"/>
      <c r="X32" s="140"/>
      <c r="Y32" s="140"/>
      <c r="Z32" s="140"/>
      <c r="AA32" s="140"/>
      <c r="AB32" s="140"/>
      <c r="AC32" s="140"/>
      <c r="AD32" s="140"/>
      <c r="AE32" s="140" t="s">
        <v>157</v>
      </c>
      <c r="AF32" s="140">
        <v>0</v>
      </c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</row>
    <row r="33" spans="1:60" outlineLevel="1" x14ac:dyDescent="0.2">
      <c r="A33" s="141">
        <v>12</v>
      </c>
      <c r="B33" s="141" t="s">
        <v>186</v>
      </c>
      <c r="C33" s="179" t="s">
        <v>187</v>
      </c>
      <c r="D33" s="148" t="s">
        <v>152</v>
      </c>
      <c r="E33" s="154">
        <v>2.34</v>
      </c>
      <c r="F33" s="158"/>
      <c r="G33" s="159">
        <f>ROUND(E33*F33,2)</f>
        <v>0</v>
      </c>
      <c r="H33" s="158"/>
      <c r="I33" s="159">
        <f>ROUND(E33*H33,2)</f>
        <v>0</v>
      </c>
      <c r="J33" s="158"/>
      <c r="K33" s="159">
        <f>ROUND(E33*J33,2)</f>
        <v>0</v>
      </c>
      <c r="L33" s="159">
        <v>21</v>
      </c>
      <c r="M33" s="159">
        <f>G33*(1+L33/100)</f>
        <v>0</v>
      </c>
      <c r="N33" s="148">
        <v>0</v>
      </c>
      <c r="O33" s="148">
        <f>ROUND(E33*N33,5)</f>
        <v>0</v>
      </c>
      <c r="P33" s="148">
        <v>0</v>
      </c>
      <c r="Q33" s="148">
        <f>ROUND(E33*P33,5)</f>
        <v>0</v>
      </c>
      <c r="R33" s="148"/>
      <c r="S33" s="148"/>
      <c r="T33" s="149">
        <v>0.38500000000000001</v>
      </c>
      <c r="U33" s="148">
        <f>ROUND(E33*T33,2)</f>
        <v>0.9</v>
      </c>
      <c r="V33" s="140"/>
      <c r="W33" s="140"/>
      <c r="X33" s="140"/>
      <c r="Y33" s="140"/>
      <c r="Z33" s="140"/>
      <c r="AA33" s="140"/>
      <c r="AB33" s="140"/>
      <c r="AC33" s="140"/>
      <c r="AD33" s="140"/>
      <c r="AE33" s="140" t="s">
        <v>160</v>
      </c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</row>
    <row r="34" spans="1:60" outlineLevel="1" x14ac:dyDescent="0.2">
      <c r="A34" s="141"/>
      <c r="B34" s="141"/>
      <c r="C34" s="180" t="s">
        <v>185</v>
      </c>
      <c r="D34" s="150"/>
      <c r="E34" s="155">
        <v>2.34</v>
      </c>
      <c r="F34" s="159"/>
      <c r="G34" s="159"/>
      <c r="H34" s="159"/>
      <c r="I34" s="159"/>
      <c r="J34" s="159"/>
      <c r="K34" s="159"/>
      <c r="L34" s="159"/>
      <c r="M34" s="159"/>
      <c r="N34" s="148"/>
      <c r="O34" s="148"/>
      <c r="P34" s="148"/>
      <c r="Q34" s="148"/>
      <c r="R34" s="148"/>
      <c r="S34" s="148"/>
      <c r="T34" s="149"/>
      <c r="U34" s="148"/>
      <c r="V34" s="140"/>
      <c r="W34" s="140"/>
      <c r="X34" s="140"/>
      <c r="Y34" s="140"/>
      <c r="Z34" s="140"/>
      <c r="AA34" s="140"/>
      <c r="AB34" s="140"/>
      <c r="AC34" s="140"/>
      <c r="AD34" s="140"/>
      <c r="AE34" s="140" t="s">
        <v>157</v>
      </c>
      <c r="AF34" s="140">
        <v>0</v>
      </c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</row>
    <row r="35" spans="1:60" x14ac:dyDescent="0.2">
      <c r="A35" s="142" t="s">
        <v>144</v>
      </c>
      <c r="B35" s="142" t="s">
        <v>67</v>
      </c>
      <c r="C35" s="181" t="s">
        <v>68</v>
      </c>
      <c r="D35" s="151"/>
      <c r="E35" s="156"/>
      <c r="F35" s="160"/>
      <c r="G35" s="160">
        <f>SUMIF(AE36:AE42,"&lt;&gt;NOR",G36:G42)</f>
        <v>0</v>
      </c>
      <c r="H35" s="160"/>
      <c r="I35" s="160">
        <f>SUM(I36:I42)</f>
        <v>0</v>
      </c>
      <c r="J35" s="160"/>
      <c r="K35" s="160">
        <f>SUM(K36:K42)</f>
        <v>0</v>
      </c>
      <c r="L35" s="160"/>
      <c r="M35" s="160">
        <f>SUM(M36:M42)</f>
        <v>0</v>
      </c>
      <c r="N35" s="151"/>
      <c r="O35" s="151">
        <f>SUM(O36:O42)</f>
        <v>63.871049999999997</v>
      </c>
      <c r="P35" s="151"/>
      <c r="Q35" s="151">
        <f>SUM(Q36:Q42)</f>
        <v>0</v>
      </c>
      <c r="R35" s="151"/>
      <c r="S35" s="151"/>
      <c r="T35" s="152"/>
      <c r="U35" s="151">
        <f>SUM(U36:U42)</f>
        <v>113.03</v>
      </c>
      <c r="AE35" t="s">
        <v>145</v>
      </c>
    </row>
    <row r="36" spans="1:60" ht="22.5" outlineLevel="1" x14ac:dyDescent="0.2">
      <c r="A36" s="141">
        <v>13</v>
      </c>
      <c r="B36" s="141" t="s">
        <v>188</v>
      </c>
      <c r="C36" s="179" t="s">
        <v>189</v>
      </c>
      <c r="D36" s="148" t="s">
        <v>152</v>
      </c>
      <c r="E36" s="154">
        <v>95.394000000000005</v>
      </c>
      <c r="F36" s="158"/>
      <c r="G36" s="159">
        <f>ROUND(E36*F36,2)</f>
        <v>0</v>
      </c>
      <c r="H36" s="158"/>
      <c r="I36" s="159">
        <f>ROUND(E36*H36,2)</f>
        <v>0</v>
      </c>
      <c r="J36" s="158"/>
      <c r="K36" s="159">
        <f>ROUND(E36*J36,2)</f>
        <v>0</v>
      </c>
      <c r="L36" s="159">
        <v>21</v>
      </c>
      <c r="M36" s="159">
        <f>G36*(1+L36/100)</f>
        <v>0</v>
      </c>
      <c r="N36" s="148">
        <v>0.66954999999999998</v>
      </c>
      <c r="O36" s="148">
        <f>ROUND(E36*N36,5)</f>
        <v>63.871049999999997</v>
      </c>
      <c r="P36" s="148">
        <v>0</v>
      </c>
      <c r="Q36" s="148">
        <f>ROUND(E36*P36,5)</f>
        <v>0</v>
      </c>
      <c r="R36" s="148"/>
      <c r="S36" s="148"/>
      <c r="T36" s="149">
        <v>1.18485</v>
      </c>
      <c r="U36" s="148">
        <f>ROUND(E36*T36,2)</f>
        <v>113.03</v>
      </c>
      <c r="V36" s="140"/>
      <c r="W36" s="140"/>
      <c r="X36" s="140"/>
      <c r="Y36" s="140"/>
      <c r="Z36" s="140"/>
      <c r="AA36" s="140"/>
      <c r="AB36" s="140"/>
      <c r="AC36" s="140"/>
      <c r="AD36" s="140"/>
      <c r="AE36" s="140" t="s">
        <v>149</v>
      </c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</row>
    <row r="37" spans="1:60" outlineLevel="1" x14ac:dyDescent="0.2">
      <c r="A37" s="141"/>
      <c r="B37" s="141"/>
      <c r="C37" s="241" t="s">
        <v>190</v>
      </c>
      <c r="D37" s="242"/>
      <c r="E37" s="243"/>
      <c r="F37" s="244"/>
      <c r="G37" s="245"/>
      <c r="H37" s="159"/>
      <c r="I37" s="159"/>
      <c r="J37" s="159"/>
      <c r="K37" s="159"/>
      <c r="L37" s="159"/>
      <c r="M37" s="159"/>
      <c r="N37" s="148"/>
      <c r="O37" s="148"/>
      <c r="P37" s="148"/>
      <c r="Q37" s="148"/>
      <c r="R37" s="148"/>
      <c r="S37" s="148"/>
      <c r="T37" s="149"/>
      <c r="U37" s="148"/>
      <c r="V37" s="140"/>
      <c r="W37" s="140"/>
      <c r="X37" s="140"/>
      <c r="Y37" s="140"/>
      <c r="Z37" s="140"/>
      <c r="AA37" s="140"/>
      <c r="AB37" s="140"/>
      <c r="AC37" s="140"/>
      <c r="AD37" s="140"/>
      <c r="AE37" s="140" t="s">
        <v>166</v>
      </c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3" t="str">
        <f>C37</f>
        <v>Sladba S08</v>
      </c>
      <c r="BB37" s="140"/>
      <c r="BC37" s="140"/>
      <c r="BD37" s="140"/>
      <c r="BE37" s="140"/>
      <c r="BF37" s="140"/>
      <c r="BG37" s="140"/>
      <c r="BH37" s="140"/>
    </row>
    <row r="38" spans="1:60" outlineLevel="1" x14ac:dyDescent="0.2">
      <c r="A38" s="141"/>
      <c r="B38" s="141"/>
      <c r="C38" s="241" t="s">
        <v>191</v>
      </c>
      <c r="D38" s="242"/>
      <c r="E38" s="243"/>
      <c r="F38" s="244"/>
      <c r="G38" s="245"/>
      <c r="H38" s="159"/>
      <c r="I38" s="159"/>
      <c r="J38" s="159"/>
      <c r="K38" s="159"/>
      <c r="L38" s="159"/>
      <c r="M38" s="159"/>
      <c r="N38" s="148"/>
      <c r="O38" s="148"/>
      <c r="P38" s="148"/>
      <c r="Q38" s="148"/>
      <c r="R38" s="148"/>
      <c r="S38" s="148"/>
      <c r="T38" s="149"/>
      <c r="U38" s="148"/>
      <c r="V38" s="140"/>
      <c r="W38" s="140"/>
      <c r="X38" s="140"/>
      <c r="Y38" s="140"/>
      <c r="Z38" s="140"/>
      <c r="AA38" s="140"/>
      <c r="AB38" s="140"/>
      <c r="AC38" s="140"/>
      <c r="AD38" s="140"/>
      <c r="AE38" s="140" t="s">
        <v>166</v>
      </c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3" t="str">
        <f>C38</f>
        <v>- betonová zámková dlažba, obdélník 200x100 mm, tl. 60 mm, barva přírodní, šedá</v>
      </c>
      <c r="BB38" s="140"/>
      <c r="BC38" s="140"/>
      <c r="BD38" s="140"/>
      <c r="BE38" s="140"/>
      <c r="BF38" s="140"/>
      <c r="BG38" s="140"/>
      <c r="BH38" s="140"/>
    </row>
    <row r="39" spans="1:60" outlineLevel="1" x14ac:dyDescent="0.2">
      <c r="A39" s="141"/>
      <c r="B39" s="141"/>
      <c r="C39" s="241" t="s">
        <v>192</v>
      </c>
      <c r="D39" s="242"/>
      <c r="E39" s="243"/>
      <c r="F39" s="244"/>
      <c r="G39" s="245"/>
      <c r="H39" s="159"/>
      <c r="I39" s="159"/>
      <c r="J39" s="159"/>
      <c r="K39" s="159"/>
      <c r="L39" s="159"/>
      <c r="M39" s="159"/>
      <c r="N39" s="148"/>
      <c r="O39" s="148"/>
      <c r="P39" s="148"/>
      <c r="Q39" s="148"/>
      <c r="R39" s="148"/>
      <c r="S39" s="148"/>
      <c r="T39" s="149"/>
      <c r="U39" s="148"/>
      <c r="V39" s="140"/>
      <c r="W39" s="140"/>
      <c r="X39" s="140"/>
      <c r="Y39" s="140"/>
      <c r="Z39" s="140"/>
      <c r="AA39" s="140"/>
      <c r="AB39" s="140"/>
      <c r="AC39" s="140"/>
      <c r="AD39" s="140"/>
      <c r="AE39" s="140" t="s">
        <v>166</v>
      </c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3" t="str">
        <f>C39</f>
        <v>- kladecí vrstva, drcené kamenivo - frakce 4-8, tl. 30 mm</v>
      </c>
      <c r="BB39" s="140"/>
      <c r="BC39" s="140"/>
      <c r="BD39" s="140"/>
      <c r="BE39" s="140"/>
      <c r="BF39" s="140"/>
      <c r="BG39" s="140"/>
      <c r="BH39" s="140"/>
    </row>
    <row r="40" spans="1:60" outlineLevel="1" x14ac:dyDescent="0.2">
      <c r="A40" s="141"/>
      <c r="B40" s="141"/>
      <c r="C40" s="241" t="s">
        <v>193</v>
      </c>
      <c r="D40" s="242"/>
      <c r="E40" s="243"/>
      <c r="F40" s="244"/>
      <c r="G40" s="245"/>
      <c r="H40" s="159"/>
      <c r="I40" s="159"/>
      <c r="J40" s="159"/>
      <c r="K40" s="159"/>
      <c r="L40" s="159"/>
      <c r="M40" s="159"/>
      <c r="N40" s="148"/>
      <c r="O40" s="148"/>
      <c r="P40" s="148"/>
      <c r="Q40" s="148"/>
      <c r="R40" s="148"/>
      <c r="S40" s="148"/>
      <c r="T40" s="149"/>
      <c r="U40" s="148"/>
      <c r="V40" s="140"/>
      <c r="W40" s="140"/>
      <c r="X40" s="140"/>
      <c r="Y40" s="140"/>
      <c r="Z40" s="140"/>
      <c r="AA40" s="140"/>
      <c r="AB40" s="140"/>
      <c r="AC40" s="140"/>
      <c r="AD40" s="140"/>
      <c r="AE40" s="140" t="s">
        <v>166</v>
      </c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3" t="str">
        <f>C40</f>
        <v>- podkladní vrstva, drcené kamenivo - frakce 16-32m tl. 150 mm</v>
      </c>
      <c r="BB40" s="140"/>
      <c r="BC40" s="140"/>
      <c r="BD40" s="140"/>
      <c r="BE40" s="140"/>
      <c r="BF40" s="140"/>
      <c r="BG40" s="140"/>
      <c r="BH40" s="140"/>
    </row>
    <row r="41" spans="1:60" outlineLevel="1" x14ac:dyDescent="0.2">
      <c r="A41" s="141"/>
      <c r="B41" s="141"/>
      <c r="C41" s="241" t="s">
        <v>194</v>
      </c>
      <c r="D41" s="242"/>
      <c r="E41" s="243"/>
      <c r="F41" s="244"/>
      <c r="G41" s="245"/>
      <c r="H41" s="159"/>
      <c r="I41" s="159"/>
      <c r="J41" s="159"/>
      <c r="K41" s="159"/>
      <c r="L41" s="159"/>
      <c r="M41" s="159"/>
      <c r="N41" s="148"/>
      <c r="O41" s="148"/>
      <c r="P41" s="148"/>
      <c r="Q41" s="148"/>
      <c r="R41" s="148"/>
      <c r="S41" s="148"/>
      <c r="T41" s="149"/>
      <c r="U41" s="148"/>
      <c r="V41" s="140"/>
      <c r="W41" s="140"/>
      <c r="X41" s="140"/>
      <c r="Y41" s="140"/>
      <c r="Z41" s="140"/>
      <c r="AA41" s="140"/>
      <c r="AB41" s="140"/>
      <c r="AC41" s="140"/>
      <c r="AD41" s="140"/>
      <c r="AE41" s="140" t="s">
        <v>166</v>
      </c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3" t="str">
        <f>C41</f>
        <v>- zemina hutněná na min. 25 MPa</v>
      </c>
      <c r="BB41" s="140"/>
      <c r="BC41" s="140"/>
      <c r="BD41" s="140"/>
      <c r="BE41" s="140"/>
      <c r="BF41" s="140"/>
      <c r="BG41" s="140"/>
      <c r="BH41" s="140"/>
    </row>
    <row r="42" spans="1:60" ht="33.75" outlineLevel="1" x14ac:dyDescent="0.2">
      <c r="A42" s="141"/>
      <c r="B42" s="141"/>
      <c r="C42" s="180" t="s">
        <v>195</v>
      </c>
      <c r="D42" s="150"/>
      <c r="E42" s="155">
        <v>95.394000000000005</v>
      </c>
      <c r="F42" s="159"/>
      <c r="G42" s="159"/>
      <c r="H42" s="159"/>
      <c r="I42" s="159"/>
      <c r="J42" s="159"/>
      <c r="K42" s="159"/>
      <c r="L42" s="159"/>
      <c r="M42" s="159"/>
      <c r="N42" s="148"/>
      <c r="O42" s="148"/>
      <c r="P42" s="148"/>
      <c r="Q42" s="148"/>
      <c r="R42" s="148"/>
      <c r="S42" s="148"/>
      <c r="T42" s="149"/>
      <c r="U42" s="148"/>
      <c r="V42" s="140"/>
      <c r="W42" s="140"/>
      <c r="X42" s="140"/>
      <c r="Y42" s="140"/>
      <c r="Z42" s="140"/>
      <c r="AA42" s="140"/>
      <c r="AB42" s="140"/>
      <c r="AC42" s="140"/>
      <c r="AD42" s="140"/>
      <c r="AE42" s="140" t="s">
        <v>157</v>
      </c>
      <c r="AF42" s="140">
        <v>0</v>
      </c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</row>
    <row r="43" spans="1:60" x14ac:dyDescent="0.2">
      <c r="A43" s="142" t="s">
        <v>144</v>
      </c>
      <c r="B43" s="142" t="s">
        <v>69</v>
      </c>
      <c r="C43" s="181" t="s">
        <v>70</v>
      </c>
      <c r="D43" s="151"/>
      <c r="E43" s="156"/>
      <c r="F43" s="160"/>
      <c r="G43" s="160">
        <f>SUMIF(AE44:AE46,"&lt;&gt;NOR",G44:G46)</f>
        <v>0</v>
      </c>
      <c r="H43" s="160"/>
      <c r="I43" s="160">
        <f>SUM(I44:I46)</f>
        <v>0</v>
      </c>
      <c r="J43" s="160"/>
      <c r="K43" s="160">
        <f>SUM(K44:K46)</f>
        <v>0</v>
      </c>
      <c r="L43" s="160"/>
      <c r="M43" s="160">
        <f>SUM(M44:M46)</f>
        <v>0</v>
      </c>
      <c r="N43" s="151"/>
      <c r="O43" s="151">
        <f>SUM(O44:O46)</f>
        <v>1.5302</v>
      </c>
      <c r="P43" s="151"/>
      <c r="Q43" s="151">
        <f>SUM(Q44:Q46)</f>
        <v>0</v>
      </c>
      <c r="R43" s="151"/>
      <c r="S43" s="151"/>
      <c r="T43" s="152"/>
      <c r="U43" s="151">
        <f>SUM(U44:U46)</f>
        <v>20.99</v>
      </c>
      <c r="AE43" t="s">
        <v>145</v>
      </c>
    </row>
    <row r="44" spans="1:60" outlineLevel="1" x14ac:dyDescent="0.2">
      <c r="A44" s="141">
        <v>14</v>
      </c>
      <c r="B44" s="141" t="s">
        <v>196</v>
      </c>
      <c r="C44" s="179" t="s">
        <v>197</v>
      </c>
      <c r="D44" s="148" t="s">
        <v>152</v>
      </c>
      <c r="E44" s="154">
        <v>43.72</v>
      </c>
      <c r="F44" s="158"/>
      <c r="G44" s="159">
        <f>ROUND(E44*F44,2)</f>
        <v>0</v>
      </c>
      <c r="H44" s="158"/>
      <c r="I44" s="159">
        <f>ROUND(E44*H44,2)</f>
        <v>0</v>
      </c>
      <c r="J44" s="158"/>
      <c r="K44" s="159">
        <f>ROUND(E44*J44,2)</f>
        <v>0</v>
      </c>
      <c r="L44" s="159">
        <v>21</v>
      </c>
      <c r="M44" s="159">
        <f>G44*(1+L44/100)</f>
        <v>0</v>
      </c>
      <c r="N44" s="148">
        <v>3.5000000000000003E-2</v>
      </c>
      <c r="O44" s="148">
        <f>ROUND(E44*N44,5)</f>
        <v>1.5302</v>
      </c>
      <c r="P44" s="148">
        <v>0</v>
      </c>
      <c r="Q44" s="148">
        <f>ROUND(E44*P44,5)</f>
        <v>0</v>
      </c>
      <c r="R44" s="148"/>
      <c r="S44" s="148"/>
      <c r="T44" s="149">
        <v>0.48</v>
      </c>
      <c r="U44" s="148">
        <f>ROUND(E44*T44,2)</f>
        <v>20.99</v>
      </c>
      <c r="V44" s="140"/>
      <c r="W44" s="140"/>
      <c r="X44" s="140"/>
      <c r="Y44" s="140"/>
      <c r="Z44" s="140"/>
      <c r="AA44" s="140"/>
      <c r="AB44" s="140"/>
      <c r="AC44" s="140"/>
      <c r="AD44" s="140"/>
      <c r="AE44" s="140" t="s">
        <v>160</v>
      </c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</row>
    <row r="45" spans="1:60" outlineLevel="1" x14ac:dyDescent="0.2">
      <c r="A45" s="141"/>
      <c r="B45" s="141"/>
      <c r="C45" s="241" t="s">
        <v>198</v>
      </c>
      <c r="D45" s="242"/>
      <c r="E45" s="243"/>
      <c r="F45" s="244"/>
      <c r="G45" s="245"/>
      <c r="H45" s="159"/>
      <c r="I45" s="159"/>
      <c r="J45" s="159"/>
      <c r="K45" s="159"/>
      <c r="L45" s="159"/>
      <c r="M45" s="159"/>
      <c r="N45" s="148"/>
      <c r="O45" s="148"/>
      <c r="P45" s="148"/>
      <c r="Q45" s="148"/>
      <c r="R45" s="148"/>
      <c r="S45" s="148"/>
      <c r="T45" s="149"/>
      <c r="U45" s="148"/>
      <c r="V45" s="140"/>
      <c r="W45" s="140"/>
      <c r="X45" s="140"/>
      <c r="Y45" s="140"/>
      <c r="Z45" s="140"/>
      <c r="AA45" s="140"/>
      <c r="AB45" s="140"/>
      <c r="AC45" s="140"/>
      <c r="AD45" s="140"/>
      <c r="AE45" s="140" t="s">
        <v>166</v>
      </c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3" t="str">
        <f>C45</f>
        <v>povrchová úprava zdiva pod úrovní terénu před instalací KZS</v>
      </c>
      <c r="BB45" s="140"/>
      <c r="BC45" s="140"/>
      <c r="BD45" s="140"/>
      <c r="BE45" s="140"/>
      <c r="BF45" s="140"/>
      <c r="BG45" s="140"/>
      <c r="BH45" s="140"/>
    </row>
    <row r="46" spans="1:60" outlineLevel="1" x14ac:dyDescent="0.2">
      <c r="A46" s="141"/>
      <c r="B46" s="141"/>
      <c r="C46" s="180" t="s">
        <v>199</v>
      </c>
      <c r="D46" s="150"/>
      <c r="E46" s="155">
        <v>43.72</v>
      </c>
      <c r="F46" s="159"/>
      <c r="G46" s="159"/>
      <c r="H46" s="159"/>
      <c r="I46" s="159"/>
      <c r="J46" s="159"/>
      <c r="K46" s="159"/>
      <c r="L46" s="159"/>
      <c r="M46" s="159"/>
      <c r="N46" s="148"/>
      <c r="O46" s="148"/>
      <c r="P46" s="148"/>
      <c r="Q46" s="148"/>
      <c r="R46" s="148"/>
      <c r="S46" s="148"/>
      <c r="T46" s="149"/>
      <c r="U46" s="148"/>
      <c r="V46" s="140"/>
      <c r="W46" s="140"/>
      <c r="X46" s="140"/>
      <c r="Y46" s="140"/>
      <c r="Z46" s="140"/>
      <c r="AA46" s="140"/>
      <c r="AB46" s="140"/>
      <c r="AC46" s="140"/>
      <c r="AD46" s="140"/>
      <c r="AE46" s="140" t="s">
        <v>157</v>
      </c>
      <c r="AF46" s="140">
        <v>0</v>
      </c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</row>
    <row r="47" spans="1:60" x14ac:dyDescent="0.2">
      <c r="A47" s="142" t="s">
        <v>144</v>
      </c>
      <c r="B47" s="142" t="s">
        <v>71</v>
      </c>
      <c r="C47" s="181" t="s">
        <v>72</v>
      </c>
      <c r="D47" s="151"/>
      <c r="E47" s="156"/>
      <c r="F47" s="160"/>
      <c r="G47" s="160">
        <f>SUMIF(AE48:AE51,"&lt;&gt;NOR",G48:G51)</f>
        <v>0</v>
      </c>
      <c r="H47" s="160"/>
      <c r="I47" s="160">
        <f>SUM(I48:I51)</f>
        <v>0</v>
      </c>
      <c r="J47" s="160"/>
      <c r="K47" s="160">
        <f>SUM(K48:K51)</f>
        <v>0</v>
      </c>
      <c r="L47" s="160"/>
      <c r="M47" s="160">
        <f>SUM(M48:M51)</f>
        <v>0</v>
      </c>
      <c r="N47" s="151"/>
      <c r="O47" s="151">
        <f>SUM(O48:O51)</f>
        <v>2.09205</v>
      </c>
      <c r="P47" s="151"/>
      <c r="Q47" s="151">
        <f>SUM(Q48:Q51)</f>
        <v>0</v>
      </c>
      <c r="R47" s="151"/>
      <c r="S47" s="151"/>
      <c r="T47" s="152"/>
      <c r="U47" s="151">
        <f>SUM(U48:U51)</f>
        <v>100.61</v>
      </c>
      <c r="AE47" t="s">
        <v>145</v>
      </c>
    </row>
    <row r="48" spans="1:60" ht="22.5" outlineLevel="1" x14ac:dyDescent="0.2">
      <c r="A48" s="141">
        <v>15</v>
      </c>
      <c r="B48" s="141" t="s">
        <v>200</v>
      </c>
      <c r="C48" s="179" t="s">
        <v>201</v>
      </c>
      <c r="D48" s="148" t="s">
        <v>152</v>
      </c>
      <c r="E48" s="154">
        <v>45</v>
      </c>
      <c r="F48" s="158"/>
      <c r="G48" s="159">
        <f>ROUND(E48*F48,2)</f>
        <v>0</v>
      </c>
      <c r="H48" s="158"/>
      <c r="I48" s="159">
        <f>ROUND(E48*H48,2)</f>
        <v>0</v>
      </c>
      <c r="J48" s="158"/>
      <c r="K48" s="159">
        <f>ROUND(E48*J48,2)</f>
        <v>0</v>
      </c>
      <c r="L48" s="159">
        <v>21</v>
      </c>
      <c r="M48" s="159">
        <f>G48*(1+L48/100)</f>
        <v>0</v>
      </c>
      <c r="N48" s="148">
        <v>3.8289999999999998E-2</v>
      </c>
      <c r="O48" s="148">
        <f>ROUND(E48*N48,5)</f>
        <v>1.72305</v>
      </c>
      <c r="P48" s="148">
        <v>0</v>
      </c>
      <c r="Q48" s="148">
        <f>ROUND(E48*P48,5)</f>
        <v>0</v>
      </c>
      <c r="R48" s="148"/>
      <c r="S48" s="148"/>
      <c r="T48" s="149">
        <v>1.8764099999999999</v>
      </c>
      <c r="U48" s="148">
        <f>ROUND(E48*T48,2)</f>
        <v>84.44</v>
      </c>
      <c r="V48" s="140"/>
      <c r="W48" s="140"/>
      <c r="X48" s="140"/>
      <c r="Y48" s="140"/>
      <c r="Z48" s="140"/>
      <c r="AA48" s="140"/>
      <c r="AB48" s="140"/>
      <c r="AC48" s="140"/>
      <c r="AD48" s="140"/>
      <c r="AE48" s="140" t="s">
        <v>160</v>
      </c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</row>
    <row r="49" spans="1:60" outlineLevel="1" x14ac:dyDescent="0.2">
      <c r="A49" s="141"/>
      <c r="B49" s="141"/>
      <c r="C49" s="180" t="s">
        <v>202</v>
      </c>
      <c r="D49" s="150"/>
      <c r="E49" s="155">
        <v>45</v>
      </c>
      <c r="F49" s="159"/>
      <c r="G49" s="159"/>
      <c r="H49" s="159"/>
      <c r="I49" s="159"/>
      <c r="J49" s="159"/>
      <c r="K49" s="159"/>
      <c r="L49" s="159"/>
      <c r="M49" s="159"/>
      <c r="N49" s="148"/>
      <c r="O49" s="148"/>
      <c r="P49" s="148"/>
      <c r="Q49" s="148"/>
      <c r="R49" s="148"/>
      <c r="S49" s="148"/>
      <c r="T49" s="149"/>
      <c r="U49" s="148"/>
      <c r="V49" s="140"/>
      <c r="W49" s="140"/>
      <c r="X49" s="140"/>
      <c r="Y49" s="140"/>
      <c r="Z49" s="140"/>
      <c r="AA49" s="140"/>
      <c r="AB49" s="140"/>
      <c r="AC49" s="140"/>
      <c r="AD49" s="140"/>
      <c r="AE49" s="140" t="s">
        <v>157</v>
      </c>
      <c r="AF49" s="140">
        <v>0</v>
      </c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</row>
    <row r="50" spans="1:60" ht="22.5" outlineLevel="1" x14ac:dyDescent="0.2">
      <c r="A50" s="141">
        <v>16</v>
      </c>
      <c r="B50" s="141" t="s">
        <v>203</v>
      </c>
      <c r="C50" s="179" t="s">
        <v>204</v>
      </c>
      <c r="D50" s="148" t="s">
        <v>152</v>
      </c>
      <c r="E50" s="154">
        <v>10.23</v>
      </c>
      <c r="F50" s="158"/>
      <c r="G50" s="159">
        <f>ROUND(E50*F50,2)</f>
        <v>0</v>
      </c>
      <c r="H50" s="158"/>
      <c r="I50" s="159">
        <f>ROUND(E50*H50,2)</f>
        <v>0</v>
      </c>
      <c r="J50" s="158"/>
      <c r="K50" s="159">
        <f>ROUND(E50*J50,2)</f>
        <v>0</v>
      </c>
      <c r="L50" s="159">
        <v>21</v>
      </c>
      <c r="M50" s="159">
        <f>G50*(1+L50/100)</f>
        <v>0</v>
      </c>
      <c r="N50" s="148">
        <v>3.6069999999999998E-2</v>
      </c>
      <c r="O50" s="148">
        <f>ROUND(E50*N50,5)</f>
        <v>0.36899999999999999</v>
      </c>
      <c r="P50" s="148">
        <v>0</v>
      </c>
      <c r="Q50" s="148">
        <f>ROUND(E50*P50,5)</f>
        <v>0</v>
      </c>
      <c r="R50" s="148"/>
      <c r="S50" s="148"/>
      <c r="T50" s="149">
        <v>1.58036</v>
      </c>
      <c r="U50" s="148">
        <f>ROUND(E50*T50,2)</f>
        <v>16.170000000000002</v>
      </c>
      <c r="V50" s="140"/>
      <c r="W50" s="140"/>
      <c r="X50" s="140"/>
      <c r="Y50" s="140"/>
      <c r="Z50" s="140"/>
      <c r="AA50" s="140"/>
      <c r="AB50" s="140"/>
      <c r="AC50" s="140"/>
      <c r="AD50" s="140"/>
      <c r="AE50" s="140" t="s">
        <v>160</v>
      </c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</row>
    <row r="51" spans="1:60" outlineLevel="1" x14ac:dyDescent="0.2">
      <c r="A51" s="141"/>
      <c r="B51" s="141"/>
      <c r="C51" s="180" t="s">
        <v>205</v>
      </c>
      <c r="D51" s="150"/>
      <c r="E51" s="155">
        <v>10.23</v>
      </c>
      <c r="F51" s="159"/>
      <c r="G51" s="159"/>
      <c r="H51" s="159"/>
      <c r="I51" s="159"/>
      <c r="J51" s="159"/>
      <c r="K51" s="159"/>
      <c r="L51" s="159"/>
      <c r="M51" s="159"/>
      <c r="N51" s="148"/>
      <c r="O51" s="148"/>
      <c r="P51" s="148"/>
      <c r="Q51" s="148"/>
      <c r="R51" s="148"/>
      <c r="S51" s="148"/>
      <c r="T51" s="149"/>
      <c r="U51" s="148"/>
      <c r="V51" s="140"/>
      <c r="W51" s="140"/>
      <c r="X51" s="140"/>
      <c r="Y51" s="140"/>
      <c r="Z51" s="140"/>
      <c r="AA51" s="140"/>
      <c r="AB51" s="140"/>
      <c r="AC51" s="140"/>
      <c r="AD51" s="140"/>
      <c r="AE51" s="140" t="s">
        <v>157</v>
      </c>
      <c r="AF51" s="140">
        <v>0</v>
      </c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</row>
    <row r="52" spans="1:60" x14ac:dyDescent="0.2">
      <c r="A52" s="142" t="s">
        <v>144</v>
      </c>
      <c r="B52" s="142" t="s">
        <v>73</v>
      </c>
      <c r="C52" s="181" t="s">
        <v>74</v>
      </c>
      <c r="D52" s="151"/>
      <c r="E52" s="156"/>
      <c r="F52" s="160"/>
      <c r="G52" s="160">
        <f>SUMIF(AE53:AE132,"&lt;&gt;NOR",G53:G132)</f>
        <v>0</v>
      </c>
      <c r="H52" s="160"/>
      <c r="I52" s="160">
        <f>SUM(I53:I132)</f>
        <v>0</v>
      </c>
      <c r="J52" s="160"/>
      <c r="K52" s="160">
        <f>SUM(K53:K132)</f>
        <v>0</v>
      </c>
      <c r="L52" s="160"/>
      <c r="M52" s="160">
        <f>SUM(M53:M132)</f>
        <v>0</v>
      </c>
      <c r="N52" s="151"/>
      <c r="O52" s="151">
        <f>SUM(O53:O132)</f>
        <v>22.217510000000001</v>
      </c>
      <c r="P52" s="151"/>
      <c r="Q52" s="151">
        <f>SUM(Q53:Q132)</f>
        <v>0</v>
      </c>
      <c r="R52" s="151"/>
      <c r="S52" s="151"/>
      <c r="T52" s="152"/>
      <c r="U52" s="151">
        <f>SUM(U53:U132)</f>
        <v>928.04</v>
      </c>
      <c r="AE52" t="s">
        <v>145</v>
      </c>
    </row>
    <row r="53" spans="1:60" outlineLevel="1" x14ac:dyDescent="0.2">
      <c r="A53" s="141">
        <v>17</v>
      </c>
      <c r="B53" s="141" t="s">
        <v>206</v>
      </c>
      <c r="C53" s="179" t="s">
        <v>207</v>
      </c>
      <c r="D53" s="148" t="s">
        <v>152</v>
      </c>
      <c r="E53" s="154">
        <v>445.9</v>
      </c>
      <c r="F53" s="158"/>
      <c r="G53" s="159">
        <f>ROUND(E53*F53,2)</f>
        <v>0</v>
      </c>
      <c r="H53" s="158"/>
      <c r="I53" s="159">
        <f>ROUND(E53*H53,2)</f>
        <v>0</v>
      </c>
      <c r="J53" s="158"/>
      <c r="K53" s="159">
        <f>ROUND(E53*J53,2)</f>
        <v>0</v>
      </c>
      <c r="L53" s="159">
        <v>21</v>
      </c>
      <c r="M53" s="159">
        <f>G53*(1+L53/100)</f>
        <v>0</v>
      </c>
      <c r="N53" s="148">
        <v>2.0000000000000002E-5</v>
      </c>
      <c r="O53" s="148">
        <f>ROUND(E53*N53,5)</f>
        <v>8.9200000000000008E-3</v>
      </c>
      <c r="P53" s="148">
        <v>0</v>
      </c>
      <c r="Q53" s="148">
        <f>ROUND(E53*P53,5)</f>
        <v>0</v>
      </c>
      <c r="R53" s="148"/>
      <c r="S53" s="148"/>
      <c r="T53" s="149">
        <v>0.18</v>
      </c>
      <c r="U53" s="148">
        <f>ROUND(E53*T53,2)</f>
        <v>80.260000000000005</v>
      </c>
      <c r="V53" s="140"/>
      <c r="W53" s="140"/>
      <c r="X53" s="140"/>
      <c r="Y53" s="140"/>
      <c r="Z53" s="140"/>
      <c r="AA53" s="140"/>
      <c r="AB53" s="140"/>
      <c r="AC53" s="140"/>
      <c r="AD53" s="140"/>
      <c r="AE53" s="140" t="s">
        <v>160</v>
      </c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</row>
    <row r="54" spans="1:60" outlineLevel="1" x14ac:dyDescent="0.2">
      <c r="A54" s="141"/>
      <c r="B54" s="141"/>
      <c r="C54" s="180" t="s">
        <v>208</v>
      </c>
      <c r="D54" s="150"/>
      <c r="E54" s="155">
        <v>160.30000000000001</v>
      </c>
      <c r="F54" s="159"/>
      <c r="G54" s="159"/>
      <c r="H54" s="159"/>
      <c r="I54" s="159"/>
      <c r="J54" s="159"/>
      <c r="K54" s="159"/>
      <c r="L54" s="159"/>
      <c r="M54" s="159"/>
      <c r="N54" s="148"/>
      <c r="O54" s="148"/>
      <c r="P54" s="148"/>
      <c r="Q54" s="148"/>
      <c r="R54" s="148"/>
      <c r="S54" s="148"/>
      <c r="T54" s="149"/>
      <c r="U54" s="148"/>
      <c r="V54" s="140"/>
      <c r="W54" s="140"/>
      <c r="X54" s="140"/>
      <c r="Y54" s="140"/>
      <c r="Z54" s="140"/>
      <c r="AA54" s="140"/>
      <c r="AB54" s="140"/>
      <c r="AC54" s="140"/>
      <c r="AD54" s="140"/>
      <c r="AE54" s="140" t="s">
        <v>157</v>
      </c>
      <c r="AF54" s="140">
        <v>0</v>
      </c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</row>
    <row r="55" spans="1:60" outlineLevel="1" x14ac:dyDescent="0.2">
      <c r="A55" s="141"/>
      <c r="B55" s="141"/>
      <c r="C55" s="180" t="s">
        <v>209</v>
      </c>
      <c r="D55" s="150"/>
      <c r="E55" s="155">
        <v>170.6</v>
      </c>
      <c r="F55" s="159"/>
      <c r="G55" s="159"/>
      <c r="H55" s="159"/>
      <c r="I55" s="159"/>
      <c r="J55" s="159"/>
      <c r="K55" s="159"/>
      <c r="L55" s="159"/>
      <c r="M55" s="159"/>
      <c r="N55" s="148"/>
      <c r="O55" s="148"/>
      <c r="P55" s="148"/>
      <c r="Q55" s="148"/>
      <c r="R55" s="148"/>
      <c r="S55" s="148"/>
      <c r="T55" s="149"/>
      <c r="U55" s="148"/>
      <c r="V55" s="140"/>
      <c r="W55" s="140"/>
      <c r="X55" s="140"/>
      <c r="Y55" s="140"/>
      <c r="Z55" s="140"/>
      <c r="AA55" s="140"/>
      <c r="AB55" s="140"/>
      <c r="AC55" s="140"/>
      <c r="AD55" s="140"/>
      <c r="AE55" s="140" t="s">
        <v>157</v>
      </c>
      <c r="AF55" s="140">
        <v>0</v>
      </c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</row>
    <row r="56" spans="1:60" outlineLevel="1" x14ac:dyDescent="0.2">
      <c r="A56" s="141"/>
      <c r="B56" s="141"/>
      <c r="C56" s="180" t="s">
        <v>210</v>
      </c>
      <c r="D56" s="150"/>
      <c r="E56" s="155">
        <v>43</v>
      </c>
      <c r="F56" s="159"/>
      <c r="G56" s="159"/>
      <c r="H56" s="159"/>
      <c r="I56" s="159"/>
      <c r="J56" s="159"/>
      <c r="K56" s="159"/>
      <c r="L56" s="159"/>
      <c r="M56" s="159"/>
      <c r="N56" s="148"/>
      <c r="O56" s="148"/>
      <c r="P56" s="148"/>
      <c r="Q56" s="148"/>
      <c r="R56" s="148"/>
      <c r="S56" s="148"/>
      <c r="T56" s="149"/>
      <c r="U56" s="148"/>
      <c r="V56" s="140"/>
      <c r="W56" s="140"/>
      <c r="X56" s="140"/>
      <c r="Y56" s="140"/>
      <c r="Z56" s="140"/>
      <c r="AA56" s="140"/>
      <c r="AB56" s="140"/>
      <c r="AC56" s="140"/>
      <c r="AD56" s="140"/>
      <c r="AE56" s="140" t="s">
        <v>157</v>
      </c>
      <c r="AF56" s="140">
        <v>0</v>
      </c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</row>
    <row r="57" spans="1:60" outlineLevel="1" x14ac:dyDescent="0.2">
      <c r="A57" s="141"/>
      <c r="B57" s="141"/>
      <c r="C57" s="180" t="s">
        <v>211</v>
      </c>
      <c r="D57" s="150"/>
      <c r="E57" s="155">
        <v>35.200000000000003</v>
      </c>
      <c r="F57" s="159"/>
      <c r="G57" s="159"/>
      <c r="H57" s="159"/>
      <c r="I57" s="159"/>
      <c r="J57" s="159"/>
      <c r="K57" s="159"/>
      <c r="L57" s="159"/>
      <c r="M57" s="159"/>
      <c r="N57" s="148"/>
      <c r="O57" s="148"/>
      <c r="P57" s="148"/>
      <c r="Q57" s="148"/>
      <c r="R57" s="148"/>
      <c r="S57" s="148"/>
      <c r="T57" s="149"/>
      <c r="U57" s="148"/>
      <c r="V57" s="140"/>
      <c r="W57" s="140"/>
      <c r="X57" s="140"/>
      <c r="Y57" s="140"/>
      <c r="Z57" s="140"/>
      <c r="AA57" s="140"/>
      <c r="AB57" s="140"/>
      <c r="AC57" s="140"/>
      <c r="AD57" s="140"/>
      <c r="AE57" s="140" t="s">
        <v>157</v>
      </c>
      <c r="AF57" s="140">
        <v>0</v>
      </c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</row>
    <row r="58" spans="1:60" outlineLevel="1" x14ac:dyDescent="0.2">
      <c r="A58" s="141"/>
      <c r="B58" s="141"/>
      <c r="C58" s="180" t="s">
        <v>212</v>
      </c>
      <c r="D58" s="150"/>
      <c r="E58" s="155">
        <v>36.799999999999997</v>
      </c>
      <c r="F58" s="159"/>
      <c r="G58" s="159"/>
      <c r="H58" s="159"/>
      <c r="I58" s="159"/>
      <c r="J58" s="159"/>
      <c r="K58" s="159"/>
      <c r="L58" s="159"/>
      <c r="M58" s="159"/>
      <c r="N58" s="148"/>
      <c r="O58" s="148"/>
      <c r="P58" s="148"/>
      <c r="Q58" s="148"/>
      <c r="R58" s="148"/>
      <c r="S58" s="148"/>
      <c r="T58" s="149"/>
      <c r="U58" s="148"/>
      <c r="V58" s="140"/>
      <c r="W58" s="140"/>
      <c r="X58" s="140"/>
      <c r="Y58" s="140"/>
      <c r="Z58" s="140"/>
      <c r="AA58" s="140"/>
      <c r="AB58" s="140"/>
      <c r="AC58" s="140"/>
      <c r="AD58" s="140"/>
      <c r="AE58" s="140" t="s">
        <v>157</v>
      </c>
      <c r="AF58" s="140">
        <v>0</v>
      </c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</row>
    <row r="59" spans="1:60" outlineLevel="1" x14ac:dyDescent="0.2">
      <c r="A59" s="141">
        <v>18</v>
      </c>
      <c r="B59" s="141" t="s">
        <v>213</v>
      </c>
      <c r="C59" s="179" t="s">
        <v>214</v>
      </c>
      <c r="D59" s="148" t="s">
        <v>152</v>
      </c>
      <c r="E59" s="154">
        <v>93.183999999999997</v>
      </c>
      <c r="F59" s="158"/>
      <c r="G59" s="159">
        <f>ROUND(E59*F59,2)</f>
        <v>0</v>
      </c>
      <c r="H59" s="158"/>
      <c r="I59" s="159">
        <f>ROUND(E59*H59,2)</f>
        <v>0</v>
      </c>
      <c r="J59" s="158"/>
      <c r="K59" s="159">
        <f>ROUND(E59*J59,2)</f>
        <v>0</v>
      </c>
      <c r="L59" s="159">
        <v>21</v>
      </c>
      <c r="M59" s="159">
        <f>G59*(1+L59/100)</f>
        <v>0</v>
      </c>
      <c r="N59" s="148">
        <v>4.0000000000000003E-5</v>
      </c>
      <c r="O59" s="148">
        <f>ROUND(E59*N59,5)</f>
        <v>3.7299999999999998E-3</v>
      </c>
      <c r="P59" s="148">
        <v>0</v>
      </c>
      <c r="Q59" s="148">
        <f>ROUND(E59*P59,5)</f>
        <v>0</v>
      </c>
      <c r="R59" s="148"/>
      <c r="S59" s="148"/>
      <c r="T59" s="149">
        <v>7.8E-2</v>
      </c>
      <c r="U59" s="148">
        <f>ROUND(E59*T59,2)</f>
        <v>7.27</v>
      </c>
      <c r="V59" s="140"/>
      <c r="W59" s="140"/>
      <c r="X59" s="140"/>
      <c r="Y59" s="140"/>
      <c r="Z59" s="140"/>
      <c r="AA59" s="140"/>
      <c r="AB59" s="140"/>
      <c r="AC59" s="140"/>
      <c r="AD59" s="140"/>
      <c r="AE59" s="140" t="s">
        <v>160</v>
      </c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</row>
    <row r="60" spans="1:60" outlineLevel="1" x14ac:dyDescent="0.2">
      <c r="A60" s="141"/>
      <c r="B60" s="141"/>
      <c r="C60" s="180" t="s">
        <v>215</v>
      </c>
      <c r="D60" s="150"/>
      <c r="E60" s="155">
        <v>93.183999999999997</v>
      </c>
      <c r="F60" s="159"/>
      <c r="G60" s="159"/>
      <c r="H60" s="159"/>
      <c r="I60" s="159"/>
      <c r="J60" s="159"/>
      <c r="K60" s="159"/>
      <c r="L60" s="159"/>
      <c r="M60" s="159"/>
      <c r="N60" s="148"/>
      <c r="O60" s="148"/>
      <c r="P60" s="148"/>
      <c r="Q60" s="148"/>
      <c r="R60" s="148"/>
      <c r="S60" s="148"/>
      <c r="T60" s="149"/>
      <c r="U60" s="148"/>
      <c r="V60" s="140"/>
      <c r="W60" s="140"/>
      <c r="X60" s="140"/>
      <c r="Y60" s="140"/>
      <c r="Z60" s="140"/>
      <c r="AA60" s="140"/>
      <c r="AB60" s="140"/>
      <c r="AC60" s="140"/>
      <c r="AD60" s="140"/>
      <c r="AE60" s="140" t="s">
        <v>157</v>
      </c>
      <c r="AF60" s="140">
        <v>0</v>
      </c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</row>
    <row r="61" spans="1:60" outlineLevel="1" x14ac:dyDescent="0.2">
      <c r="A61" s="141">
        <v>19</v>
      </c>
      <c r="B61" s="141" t="s">
        <v>216</v>
      </c>
      <c r="C61" s="179" t="s">
        <v>217</v>
      </c>
      <c r="D61" s="148" t="s">
        <v>152</v>
      </c>
      <c r="E61" s="154">
        <v>445.9</v>
      </c>
      <c r="F61" s="158"/>
      <c r="G61" s="159">
        <f>ROUND(E61*F61,2)</f>
        <v>0</v>
      </c>
      <c r="H61" s="158"/>
      <c r="I61" s="159">
        <f>ROUND(E61*H61,2)</f>
        <v>0</v>
      </c>
      <c r="J61" s="158"/>
      <c r="K61" s="159">
        <f>ROUND(E61*J61,2)</f>
        <v>0</v>
      </c>
      <c r="L61" s="159">
        <v>21</v>
      </c>
      <c r="M61" s="159">
        <f>G61*(1+L61/100)</f>
        <v>0</v>
      </c>
      <c r="N61" s="148">
        <v>1.865E-2</v>
      </c>
      <c r="O61" s="148">
        <f>ROUND(E61*N61,5)</f>
        <v>8.3160399999999992</v>
      </c>
      <c r="P61" s="148">
        <v>0</v>
      </c>
      <c r="Q61" s="148">
        <f>ROUND(E61*P61,5)</f>
        <v>0</v>
      </c>
      <c r="R61" s="148"/>
      <c r="S61" s="148"/>
      <c r="T61" s="149">
        <v>0.23425000000000001</v>
      </c>
      <c r="U61" s="148">
        <f>ROUND(E61*T61,2)</f>
        <v>104.45</v>
      </c>
      <c r="V61" s="140"/>
      <c r="W61" s="140"/>
      <c r="X61" s="140"/>
      <c r="Y61" s="140"/>
      <c r="Z61" s="140"/>
      <c r="AA61" s="140"/>
      <c r="AB61" s="140"/>
      <c r="AC61" s="140"/>
      <c r="AD61" s="140"/>
      <c r="AE61" s="140" t="s">
        <v>160</v>
      </c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</row>
    <row r="62" spans="1:60" outlineLevel="1" x14ac:dyDescent="0.2">
      <c r="A62" s="141"/>
      <c r="B62" s="141"/>
      <c r="C62" s="180" t="s">
        <v>208</v>
      </c>
      <c r="D62" s="150"/>
      <c r="E62" s="155">
        <v>160.30000000000001</v>
      </c>
      <c r="F62" s="159"/>
      <c r="G62" s="159"/>
      <c r="H62" s="159"/>
      <c r="I62" s="159"/>
      <c r="J62" s="159"/>
      <c r="K62" s="159"/>
      <c r="L62" s="159"/>
      <c r="M62" s="159"/>
      <c r="N62" s="148"/>
      <c r="O62" s="148"/>
      <c r="P62" s="148"/>
      <c r="Q62" s="148"/>
      <c r="R62" s="148"/>
      <c r="S62" s="148"/>
      <c r="T62" s="149"/>
      <c r="U62" s="148"/>
      <c r="V62" s="140"/>
      <c r="W62" s="140"/>
      <c r="X62" s="140"/>
      <c r="Y62" s="140"/>
      <c r="Z62" s="140"/>
      <c r="AA62" s="140"/>
      <c r="AB62" s="140"/>
      <c r="AC62" s="140"/>
      <c r="AD62" s="140"/>
      <c r="AE62" s="140" t="s">
        <v>157</v>
      </c>
      <c r="AF62" s="140">
        <v>0</v>
      </c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</row>
    <row r="63" spans="1:60" outlineLevel="1" x14ac:dyDescent="0.2">
      <c r="A63" s="141"/>
      <c r="B63" s="141"/>
      <c r="C63" s="180" t="s">
        <v>209</v>
      </c>
      <c r="D63" s="150"/>
      <c r="E63" s="155">
        <v>170.6</v>
      </c>
      <c r="F63" s="159"/>
      <c r="G63" s="159"/>
      <c r="H63" s="159"/>
      <c r="I63" s="159"/>
      <c r="J63" s="159"/>
      <c r="K63" s="159"/>
      <c r="L63" s="159"/>
      <c r="M63" s="159"/>
      <c r="N63" s="148"/>
      <c r="O63" s="148"/>
      <c r="P63" s="148"/>
      <c r="Q63" s="148"/>
      <c r="R63" s="148"/>
      <c r="S63" s="148"/>
      <c r="T63" s="149"/>
      <c r="U63" s="148"/>
      <c r="V63" s="140"/>
      <c r="W63" s="140"/>
      <c r="X63" s="140"/>
      <c r="Y63" s="140"/>
      <c r="Z63" s="140"/>
      <c r="AA63" s="140"/>
      <c r="AB63" s="140"/>
      <c r="AC63" s="140"/>
      <c r="AD63" s="140"/>
      <c r="AE63" s="140" t="s">
        <v>157</v>
      </c>
      <c r="AF63" s="140">
        <v>0</v>
      </c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</row>
    <row r="64" spans="1:60" outlineLevel="1" x14ac:dyDescent="0.2">
      <c r="A64" s="141"/>
      <c r="B64" s="141"/>
      <c r="C64" s="180" t="s">
        <v>210</v>
      </c>
      <c r="D64" s="150"/>
      <c r="E64" s="155">
        <v>43</v>
      </c>
      <c r="F64" s="159"/>
      <c r="G64" s="159"/>
      <c r="H64" s="159"/>
      <c r="I64" s="159"/>
      <c r="J64" s="159"/>
      <c r="K64" s="159"/>
      <c r="L64" s="159"/>
      <c r="M64" s="159"/>
      <c r="N64" s="148"/>
      <c r="O64" s="148"/>
      <c r="P64" s="148"/>
      <c r="Q64" s="148"/>
      <c r="R64" s="148"/>
      <c r="S64" s="148"/>
      <c r="T64" s="149"/>
      <c r="U64" s="148"/>
      <c r="V64" s="140"/>
      <c r="W64" s="140"/>
      <c r="X64" s="140"/>
      <c r="Y64" s="140"/>
      <c r="Z64" s="140"/>
      <c r="AA64" s="140"/>
      <c r="AB64" s="140"/>
      <c r="AC64" s="140"/>
      <c r="AD64" s="140"/>
      <c r="AE64" s="140" t="s">
        <v>157</v>
      </c>
      <c r="AF64" s="140">
        <v>0</v>
      </c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</row>
    <row r="65" spans="1:60" outlineLevel="1" x14ac:dyDescent="0.2">
      <c r="A65" s="141"/>
      <c r="B65" s="141"/>
      <c r="C65" s="180" t="s">
        <v>211</v>
      </c>
      <c r="D65" s="150"/>
      <c r="E65" s="155">
        <v>35.200000000000003</v>
      </c>
      <c r="F65" s="159"/>
      <c r="G65" s="159"/>
      <c r="H65" s="159"/>
      <c r="I65" s="159"/>
      <c r="J65" s="159"/>
      <c r="K65" s="159"/>
      <c r="L65" s="159"/>
      <c r="M65" s="159"/>
      <c r="N65" s="148"/>
      <c r="O65" s="148"/>
      <c r="P65" s="148"/>
      <c r="Q65" s="148"/>
      <c r="R65" s="148"/>
      <c r="S65" s="148"/>
      <c r="T65" s="149"/>
      <c r="U65" s="148"/>
      <c r="V65" s="140"/>
      <c r="W65" s="140"/>
      <c r="X65" s="140"/>
      <c r="Y65" s="140"/>
      <c r="Z65" s="140"/>
      <c r="AA65" s="140"/>
      <c r="AB65" s="140"/>
      <c r="AC65" s="140"/>
      <c r="AD65" s="140"/>
      <c r="AE65" s="140" t="s">
        <v>157</v>
      </c>
      <c r="AF65" s="140">
        <v>0</v>
      </c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</row>
    <row r="66" spans="1:60" outlineLevel="1" x14ac:dyDescent="0.2">
      <c r="A66" s="141"/>
      <c r="B66" s="141"/>
      <c r="C66" s="180" t="s">
        <v>212</v>
      </c>
      <c r="D66" s="150"/>
      <c r="E66" s="155">
        <v>36.799999999999997</v>
      </c>
      <c r="F66" s="159"/>
      <c r="G66" s="159"/>
      <c r="H66" s="159"/>
      <c r="I66" s="159"/>
      <c r="J66" s="159"/>
      <c r="K66" s="159"/>
      <c r="L66" s="159"/>
      <c r="M66" s="159"/>
      <c r="N66" s="148"/>
      <c r="O66" s="148"/>
      <c r="P66" s="148"/>
      <c r="Q66" s="148"/>
      <c r="R66" s="148"/>
      <c r="S66" s="148"/>
      <c r="T66" s="149"/>
      <c r="U66" s="148"/>
      <c r="V66" s="140"/>
      <c r="W66" s="140"/>
      <c r="X66" s="140"/>
      <c r="Y66" s="140"/>
      <c r="Z66" s="140"/>
      <c r="AA66" s="140"/>
      <c r="AB66" s="140"/>
      <c r="AC66" s="140"/>
      <c r="AD66" s="140"/>
      <c r="AE66" s="140" t="s">
        <v>157</v>
      </c>
      <c r="AF66" s="140">
        <v>0</v>
      </c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</row>
    <row r="67" spans="1:60" outlineLevel="1" x14ac:dyDescent="0.2">
      <c r="A67" s="141">
        <v>20</v>
      </c>
      <c r="B67" s="141" t="s">
        <v>218</v>
      </c>
      <c r="C67" s="179" t="s">
        <v>219</v>
      </c>
      <c r="D67" s="148" t="s">
        <v>152</v>
      </c>
      <c r="E67" s="154">
        <v>264.74599999999998</v>
      </c>
      <c r="F67" s="158"/>
      <c r="G67" s="159">
        <f>ROUND(E67*F67,2)</f>
        <v>0</v>
      </c>
      <c r="H67" s="158"/>
      <c r="I67" s="159">
        <f>ROUND(E67*H67,2)</f>
        <v>0</v>
      </c>
      <c r="J67" s="158"/>
      <c r="K67" s="159">
        <f>ROUND(E67*J67,2)</f>
        <v>0</v>
      </c>
      <c r="L67" s="159">
        <v>21</v>
      </c>
      <c r="M67" s="159">
        <f>G67*(1+L67/100)</f>
        <v>0</v>
      </c>
      <c r="N67" s="148">
        <v>3.8210000000000001E-2</v>
      </c>
      <c r="O67" s="148">
        <f>ROUND(E67*N67,5)</f>
        <v>10.11594</v>
      </c>
      <c r="P67" s="148">
        <v>0</v>
      </c>
      <c r="Q67" s="148">
        <f>ROUND(E67*P67,5)</f>
        <v>0</v>
      </c>
      <c r="R67" s="148"/>
      <c r="S67" s="148"/>
      <c r="T67" s="149">
        <v>1.4157999999999999</v>
      </c>
      <c r="U67" s="148">
        <f>ROUND(E67*T67,2)</f>
        <v>374.83</v>
      </c>
      <c r="V67" s="140"/>
      <c r="W67" s="140"/>
      <c r="X67" s="140"/>
      <c r="Y67" s="140"/>
      <c r="Z67" s="140"/>
      <c r="AA67" s="140"/>
      <c r="AB67" s="140"/>
      <c r="AC67" s="140"/>
      <c r="AD67" s="140"/>
      <c r="AE67" s="140" t="s">
        <v>160</v>
      </c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</row>
    <row r="68" spans="1:60" outlineLevel="1" x14ac:dyDescent="0.2">
      <c r="A68" s="141"/>
      <c r="B68" s="141"/>
      <c r="C68" s="241" t="s">
        <v>220</v>
      </c>
      <c r="D68" s="242"/>
      <c r="E68" s="243"/>
      <c r="F68" s="244"/>
      <c r="G68" s="245"/>
      <c r="H68" s="159"/>
      <c r="I68" s="159"/>
      <c r="J68" s="159"/>
      <c r="K68" s="159"/>
      <c r="L68" s="159"/>
      <c r="M68" s="159"/>
      <c r="N68" s="148"/>
      <c r="O68" s="148"/>
      <c r="P68" s="148"/>
      <c r="Q68" s="148"/>
      <c r="R68" s="148"/>
      <c r="S68" s="148"/>
      <c r="T68" s="149"/>
      <c r="U68" s="148"/>
      <c r="V68" s="140"/>
      <c r="W68" s="140"/>
      <c r="X68" s="140"/>
      <c r="Y68" s="140"/>
      <c r="Z68" s="140"/>
      <c r="AA68" s="140"/>
      <c r="AB68" s="140"/>
      <c r="AC68" s="140"/>
      <c r="AD68" s="140"/>
      <c r="AE68" s="140" t="s">
        <v>166</v>
      </c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3" t="str">
        <f t="shared" ref="BA68:BA74" si="0">C68</f>
        <v>Skladba S01</v>
      </c>
      <c r="BB68" s="140"/>
      <c r="BC68" s="140"/>
      <c r="BD68" s="140"/>
      <c r="BE68" s="140"/>
      <c r="BF68" s="140"/>
      <c r="BG68" s="140"/>
      <c r="BH68" s="140"/>
    </row>
    <row r="69" spans="1:60" outlineLevel="1" x14ac:dyDescent="0.2">
      <c r="A69" s="141"/>
      <c r="B69" s="141"/>
      <c r="C69" s="241" t="s">
        <v>221</v>
      </c>
      <c r="D69" s="242"/>
      <c r="E69" s="243"/>
      <c r="F69" s="244"/>
      <c r="G69" s="245"/>
      <c r="H69" s="159"/>
      <c r="I69" s="159"/>
      <c r="J69" s="159"/>
      <c r="K69" s="159"/>
      <c r="L69" s="159"/>
      <c r="M69" s="159"/>
      <c r="N69" s="148"/>
      <c r="O69" s="148"/>
      <c r="P69" s="148"/>
      <c r="Q69" s="148"/>
      <c r="R69" s="148"/>
      <c r="S69" s="148"/>
      <c r="T69" s="149"/>
      <c r="U69" s="148"/>
      <c r="V69" s="140"/>
      <c r="W69" s="140"/>
      <c r="X69" s="140"/>
      <c r="Y69" s="140"/>
      <c r="Z69" s="140"/>
      <c r="AA69" s="140"/>
      <c r="AB69" s="140"/>
      <c r="AC69" s="140"/>
      <c r="AD69" s="140"/>
      <c r="AE69" s="140" t="s">
        <v>166</v>
      </c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3" t="str">
        <f t="shared" si="0"/>
        <v>- penetrační nátěr</v>
      </c>
      <c r="BB69" s="140"/>
      <c r="BC69" s="140"/>
      <c r="BD69" s="140"/>
      <c r="BE69" s="140"/>
      <c r="BF69" s="140"/>
      <c r="BG69" s="140"/>
      <c r="BH69" s="140"/>
    </row>
    <row r="70" spans="1:60" outlineLevel="1" x14ac:dyDescent="0.2">
      <c r="A70" s="141"/>
      <c r="B70" s="141"/>
      <c r="C70" s="241" t="s">
        <v>222</v>
      </c>
      <c r="D70" s="242"/>
      <c r="E70" s="243"/>
      <c r="F70" s="244"/>
      <c r="G70" s="245"/>
      <c r="H70" s="159"/>
      <c r="I70" s="159"/>
      <c r="J70" s="159"/>
      <c r="K70" s="159"/>
      <c r="L70" s="159"/>
      <c r="M70" s="159"/>
      <c r="N70" s="148"/>
      <c r="O70" s="148"/>
      <c r="P70" s="148"/>
      <c r="Q70" s="148"/>
      <c r="R70" s="148"/>
      <c r="S70" s="148"/>
      <c r="T70" s="149"/>
      <c r="U70" s="148"/>
      <c r="V70" s="140"/>
      <c r="W70" s="140"/>
      <c r="X70" s="140"/>
      <c r="Y70" s="140"/>
      <c r="Z70" s="140"/>
      <c r="AA70" s="140"/>
      <c r="AB70" s="140"/>
      <c r="AC70" s="140"/>
      <c r="AD70" s="140"/>
      <c r="AE70" s="140" t="s">
        <v>166</v>
      </c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3" t="str">
        <f t="shared" si="0"/>
        <v>- jednosložková lepicí a stěrková hmota na bázi cementu</v>
      </c>
      <c r="BB70" s="140"/>
      <c r="BC70" s="140"/>
      <c r="BD70" s="140"/>
      <c r="BE70" s="140"/>
      <c r="BF70" s="140"/>
      <c r="BG70" s="140"/>
      <c r="BH70" s="140"/>
    </row>
    <row r="71" spans="1:60" outlineLevel="1" x14ac:dyDescent="0.2">
      <c r="A71" s="141"/>
      <c r="B71" s="141"/>
      <c r="C71" s="241" t="s">
        <v>223</v>
      </c>
      <c r="D71" s="242"/>
      <c r="E71" s="243"/>
      <c r="F71" s="244"/>
      <c r="G71" s="245"/>
      <c r="H71" s="159"/>
      <c r="I71" s="159"/>
      <c r="J71" s="159"/>
      <c r="K71" s="159"/>
      <c r="L71" s="159"/>
      <c r="M71" s="159"/>
      <c r="N71" s="148"/>
      <c r="O71" s="148"/>
      <c r="P71" s="148"/>
      <c r="Q71" s="148"/>
      <c r="R71" s="148"/>
      <c r="S71" s="148"/>
      <c r="T71" s="149"/>
      <c r="U71" s="148"/>
      <c r="V71" s="140"/>
      <c r="W71" s="140"/>
      <c r="X71" s="140"/>
      <c r="Y71" s="140"/>
      <c r="Z71" s="140"/>
      <c r="AA71" s="140"/>
      <c r="AB71" s="140"/>
      <c r="AC71" s="140"/>
      <c r="AD71" s="140"/>
      <c r="AE71" s="140" t="s">
        <v>166</v>
      </c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3" t="str">
        <f t="shared" si="0"/>
        <v>- desky z minerální / kamenné vlny, tl. = 200 mm, 0,034 W/mK</v>
      </c>
      <c r="BB71" s="140"/>
      <c r="BC71" s="140"/>
      <c r="BD71" s="140"/>
      <c r="BE71" s="140"/>
      <c r="BF71" s="140"/>
      <c r="BG71" s="140"/>
      <c r="BH71" s="140"/>
    </row>
    <row r="72" spans="1:60" outlineLevel="1" x14ac:dyDescent="0.2">
      <c r="A72" s="141"/>
      <c r="B72" s="141"/>
      <c r="C72" s="241" t="s">
        <v>224</v>
      </c>
      <c r="D72" s="242"/>
      <c r="E72" s="243"/>
      <c r="F72" s="244"/>
      <c r="G72" s="245"/>
      <c r="H72" s="159"/>
      <c r="I72" s="159"/>
      <c r="J72" s="159"/>
      <c r="K72" s="159"/>
      <c r="L72" s="159"/>
      <c r="M72" s="159"/>
      <c r="N72" s="148"/>
      <c r="O72" s="148"/>
      <c r="P72" s="148"/>
      <c r="Q72" s="148"/>
      <c r="R72" s="148"/>
      <c r="S72" s="148"/>
      <c r="T72" s="149"/>
      <c r="U72" s="148"/>
      <c r="V72" s="140"/>
      <c r="W72" s="140"/>
      <c r="X72" s="140"/>
      <c r="Y72" s="140"/>
      <c r="Z72" s="140"/>
      <c r="AA72" s="140"/>
      <c r="AB72" s="140"/>
      <c r="AC72" s="140"/>
      <c r="AD72" s="140"/>
      <c r="AE72" s="140" t="s">
        <v>166</v>
      </c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3" t="str">
        <f t="shared" si="0"/>
        <v>- jednosložková lepicí a stěrková hmota na bázi cementu s výztužnou vrstvou ze skleněné síťoviny</v>
      </c>
      <c r="BB72" s="140"/>
      <c r="BC72" s="140"/>
      <c r="BD72" s="140"/>
      <c r="BE72" s="140"/>
      <c r="BF72" s="140"/>
      <c r="BG72" s="140"/>
      <c r="BH72" s="140"/>
    </row>
    <row r="73" spans="1:60" outlineLevel="1" x14ac:dyDescent="0.2">
      <c r="A73" s="141"/>
      <c r="B73" s="141"/>
      <c r="C73" s="241" t="s">
        <v>221</v>
      </c>
      <c r="D73" s="242"/>
      <c r="E73" s="243"/>
      <c r="F73" s="244"/>
      <c r="G73" s="245"/>
      <c r="H73" s="159"/>
      <c r="I73" s="159"/>
      <c r="J73" s="159"/>
      <c r="K73" s="159"/>
      <c r="L73" s="159"/>
      <c r="M73" s="159"/>
      <c r="N73" s="148"/>
      <c r="O73" s="148"/>
      <c r="P73" s="148"/>
      <c r="Q73" s="148"/>
      <c r="R73" s="148"/>
      <c r="S73" s="148"/>
      <c r="T73" s="149"/>
      <c r="U73" s="148"/>
      <c r="V73" s="140"/>
      <c r="W73" s="140"/>
      <c r="X73" s="140"/>
      <c r="Y73" s="140"/>
      <c r="Z73" s="140"/>
      <c r="AA73" s="140"/>
      <c r="AB73" s="140"/>
      <c r="AC73" s="140"/>
      <c r="AD73" s="140"/>
      <c r="AE73" s="140" t="s">
        <v>166</v>
      </c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3" t="str">
        <f t="shared" si="0"/>
        <v>- penetrační nátěr</v>
      </c>
      <c r="BB73" s="140"/>
      <c r="BC73" s="140"/>
      <c r="BD73" s="140"/>
      <c r="BE73" s="140"/>
      <c r="BF73" s="140"/>
      <c r="BG73" s="140"/>
      <c r="BH73" s="140"/>
    </row>
    <row r="74" spans="1:60" outlineLevel="1" x14ac:dyDescent="0.2">
      <c r="A74" s="141"/>
      <c r="B74" s="141"/>
      <c r="C74" s="241" t="s">
        <v>225</v>
      </c>
      <c r="D74" s="242"/>
      <c r="E74" s="243"/>
      <c r="F74" s="244"/>
      <c r="G74" s="245"/>
      <c r="H74" s="159"/>
      <c r="I74" s="159"/>
      <c r="J74" s="159"/>
      <c r="K74" s="159"/>
      <c r="L74" s="159"/>
      <c r="M74" s="159"/>
      <c r="N74" s="148"/>
      <c r="O74" s="148"/>
      <c r="P74" s="148"/>
      <c r="Q74" s="148"/>
      <c r="R74" s="148"/>
      <c r="S74" s="148"/>
      <c r="T74" s="149"/>
      <c r="U74" s="148"/>
      <c r="V74" s="140"/>
      <c r="W74" s="140"/>
      <c r="X74" s="140"/>
      <c r="Y74" s="140"/>
      <c r="Z74" s="140"/>
      <c r="AA74" s="140"/>
      <c r="AB74" s="140"/>
      <c r="AC74" s="140"/>
      <c r="AD74" s="140"/>
      <c r="AE74" s="140" t="s">
        <v>166</v>
      </c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3" t="str">
        <f t="shared" si="0"/>
        <v>- dekorativní tenkovrstvá silikonová omítka se zatíranou strukturou, velikost zrna 2,0 mm</v>
      </c>
      <c r="BB74" s="140"/>
      <c r="BC74" s="140"/>
      <c r="BD74" s="140"/>
      <c r="BE74" s="140"/>
      <c r="BF74" s="140"/>
      <c r="BG74" s="140"/>
      <c r="BH74" s="140"/>
    </row>
    <row r="75" spans="1:60" outlineLevel="1" x14ac:dyDescent="0.2">
      <c r="A75" s="141"/>
      <c r="B75" s="141"/>
      <c r="C75" s="182" t="s">
        <v>226</v>
      </c>
      <c r="D75" s="153"/>
      <c r="E75" s="157"/>
      <c r="F75" s="161"/>
      <c r="G75" s="161"/>
      <c r="H75" s="159"/>
      <c r="I75" s="159"/>
      <c r="J75" s="159"/>
      <c r="K75" s="159"/>
      <c r="L75" s="159"/>
      <c r="M75" s="159"/>
      <c r="N75" s="148"/>
      <c r="O75" s="148"/>
      <c r="P75" s="148"/>
      <c r="Q75" s="148"/>
      <c r="R75" s="148"/>
      <c r="S75" s="148"/>
      <c r="T75" s="149"/>
      <c r="U75" s="148"/>
      <c r="V75" s="140"/>
      <c r="W75" s="140"/>
      <c r="X75" s="140"/>
      <c r="Y75" s="140"/>
      <c r="Z75" s="140"/>
      <c r="AA75" s="140"/>
      <c r="AB75" s="140"/>
      <c r="AC75" s="140"/>
      <c r="AD75" s="140"/>
      <c r="AE75" s="140" t="s">
        <v>166</v>
      </c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</row>
    <row r="76" spans="1:60" outlineLevel="1" x14ac:dyDescent="0.2">
      <c r="A76" s="141"/>
      <c r="B76" s="141"/>
      <c r="C76" s="241" t="s">
        <v>227</v>
      </c>
      <c r="D76" s="242"/>
      <c r="E76" s="243"/>
      <c r="F76" s="244"/>
      <c r="G76" s="245"/>
      <c r="H76" s="159"/>
      <c r="I76" s="159"/>
      <c r="J76" s="159"/>
      <c r="K76" s="159"/>
      <c r="L76" s="159"/>
      <c r="M76" s="159"/>
      <c r="N76" s="148"/>
      <c r="O76" s="148"/>
      <c r="P76" s="148"/>
      <c r="Q76" s="148"/>
      <c r="R76" s="148"/>
      <c r="S76" s="148"/>
      <c r="T76" s="149"/>
      <c r="U76" s="148"/>
      <c r="V76" s="140"/>
      <c r="W76" s="140"/>
      <c r="X76" s="140"/>
      <c r="Y76" s="140"/>
      <c r="Z76" s="140"/>
      <c r="AA76" s="140"/>
      <c r="AB76" s="140"/>
      <c r="AC76" s="140"/>
      <c r="AD76" s="140"/>
      <c r="AE76" s="140" t="s">
        <v>166</v>
      </c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3" t="str">
        <f>C76</f>
        <v>kalkulovat včetně zákládacích, rohových a APU lišt a 6 ks/m2 talířových hmoždinek</v>
      </c>
      <c r="BB76" s="140"/>
      <c r="BC76" s="140"/>
      <c r="BD76" s="140"/>
      <c r="BE76" s="140"/>
      <c r="BF76" s="140"/>
      <c r="BG76" s="140"/>
      <c r="BH76" s="140"/>
    </row>
    <row r="77" spans="1:60" ht="22.5" outlineLevel="1" x14ac:dyDescent="0.2">
      <c r="A77" s="141"/>
      <c r="B77" s="141"/>
      <c r="C77" s="180" t="s">
        <v>228</v>
      </c>
      <c r="D77" s="150"/>
      <c r="E77" s="155">
        <v>264.74599999999998</v>
      </c>
      <c r="F77" s="159"/>
      <c r="G77" s="159"/>
      <c r="H77" s="159"/>
      <c r="I77" s="159"/>
      <c r="J77" s="159"/>
      <c r="K77" s="159"/>
      <c r="L77" s="159"/>
      <c r="M77" s="159"/>
      <c r="N77" s="148"/>
      <c r="O77" s="148"/>
      <c r="P77" s="148"/>
      <c r="Q77" s="148"/>
      <c r="R77" s="148"/>
      <c r="S77" s="148"/>
      <c r="T77" s="149"/>
      <c r="U77" s="148"/>
      <c r="V77" s="140"/>
      <c r="W77" s="140"/>
      <c r="X77" s="140"/>
      <c r="Y77" s="140"/>
      <c r="Z77" s="140"/>
      <c r="AA77" s="140"/>
      <c r="AB77" s="140"/>
      <c r="AC77" s="140"/>
      <c r="AD77" s="140"/>
      <c r="AE77" s="140" t="s">
        <v>157</v>
      </c>
      <c r="AF77" s="140">
        <v>0</v>
      </c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</row>
    <row r="78" spans="1:60" outlineLevel="1" x14ac:dyDescent="0.2">
      <c r="A78" s="141">
        <v>21</v>
      </c>
      <c r="B78" s="141" t="s">
        <v>229</v>
      </c>
      <c r="C78" s="179" t="s">
        <v>230</v>
      </c>
      <c r="D78" s="148" t="s">
        <v>152</v>
      </c>
      <c r="E78" s="154">
        <v>77.328999999999994</v>
      </c>
      <c r="F78" s="158"/>
      <c r="G78" s="159">
        <f>ROUND(E78*F78,2)</f>
        <v>0</v>
      </c>
      <c r="H78" s="158"/>
      <c r="I78" s="159">
        <f>ROUND(E78*H78,2)</f>
        <v>0</v>
      </c>
      <c r="J78" s="158"/>
      <c r="K78" s="159">
        <f>ROUND(E78*J78,2)</f>
        <v>0</v>
      </c>
      <c r="L78" s="159">
        <v>21</v>
      </c>
      <c r="M78" s="159">
        <f>G78*(1+L78/100)</f>
        <v>0</v>
      </c>
      <c r="N78" s="148">
        <v>2.2270000000000002E-2</v>
      </c>
      <c r="O78" s="148">
        <f>ROUND(E78*N78,5)</f>
        <v>1.7221200000000001</v>
      </c>
      <c r="P78" s="148">
        <v>0</v>
      </c>
      <c r="Q78" s="148">
        <f>ROUND(E78*P78,5)</f>
        <v>0</v>
      </c>
      <c r="R78" s="148"/>
      <c r="S78" s="148"/>
      <c r="T78" s="149">
        <v>3.0419999999999998</v>
      </c>
      <c r="U78" s="148">
        <f>ROUND(E78*T78,2)</f>
        <v>235.23</v>
      </c>
      <c r="V78" s="140"/>
      <c r="W78" s="140"/>
      <c r="X78" s="140"/>
      <c r="Y78" s="140"/>
      <c r="Z78" s="140"/>
      <c r="AA78" s="140"/>
      <c r="AB78" s="140"/>
      <c r="AC78" s="140"/>
      <c r="AD78" s="140"/>
      <c r="AE78" s="140" t="s">
        <v>160</v>
      </c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</row>
    <row r="79" spans="1:60" outlineLevel="1" x14ac:dyDescent="0.2">
      <c r="A79" s="141"/>
      <c r="B79" s="141"/>
      <c r="C79" s="241" t="s">
        <v>221</v>
      </c>
      <c r="D79" s="242"/>
      <c r="E79" s="243"/>
      <c r="F79" s="244"/>
      <c r="G79" s="245"/>
      <c r="H79" s="159"/>
      <c r="I79" s="159"/>
      <c r="J79" s="159"/>
      <c r="K79" s="159"/>
      <c r="L79" s="159"/>
      <c r="M79" s="159"/>
      <c r="N79" s="148"/>
      <c r="O79" s="148"/>
      <c r="P79" s="148"/>
      <c r="Q79" s="148"/>
      <c r="R79" s="148"/>
      <c r="S79" s="148"/>
      <c r="T79" s="149"/>
      <c r="U79" s="148"/>
      <c r="V79" s="140"/>
      <c r="W79" s="140"/>
      <c r="X79" s="140"/>
      <c r="Y79" s="140"/>
      <c r="Z79" s="140"/>
      <c r="AA79" s="140"/>
      <c r="AB79" s="140"/>
      <c r="AC79" s="140"/>
      <c r="AD79" s="140"/>
      <c r="AE79" s="140" t="s">
        <v>166</v>
      </c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3" t="str">
        <f t="shared" ref="BA79:BA84" si="1">C79</f>
        <v>- penetrační nátěr</v>
      </c>
      <c r="BB79" s="140"/>
      <c r="BC79" s="140"/>
      <c r="BD79" s="140"/>
      <c r="BE79" s="140"/>
      <c r="BF79" s="140"/>
      <c r="BG79" s="140"/>
      <c r="BH79" s="140"/>
    </row>
    <row r="80" spans="1:60" outlineLevel="1" x14ac:dyDescent="0.2">
      <c r="A80" s="141"/>
      <c r="B80" s="141"/>
      <c r="C80" s="241" t="s">
        <v>222</v>
      </c>
      <c r="D80" s="242"/>
      <c r="E80" s="243"/>
      <c r="F80" s="244"/>
      <c r="G80" s="245"/>
      <c r="H80" s="159"/>
      <c r="I80" s="159"/>
      <c r="J80" s="159"/>
      <c r="K80" s="159"/>
      <c r="L80" s="159"/>
      <c r="M80" s="159"/>
      <c r="N80" s="148"/>
      <c r="O80" s="148"/>
      <c r="P80" s="148"/>
      <c r="Q80" s="148"/>
      <c r="R80" s="148"/>
      <c r="S80" s="148"/>
      <c r="T80" s="149"/>
      <c r="U80" s="148"/>
      <c r="V80" s="140"/>
      <c r="W80" s="140"/>
      <c r="X80" s="140"/>
      <c r="Y80" s="140"/>
      <c r="Z80" s="140"/>
      <c r="AA80" s="140"/>
      <c r="AB80" s="140"/>
      <c r="AC80" s="140"/>
      <c r="AD80" s="140"/>
      <c r="AE80" s="140" t="s">
        <v>166</v>
      </c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3" t="str">
        <f t="shared" si="1"/>
        <v>- jednosložková lepicí a stěrková hmota na bázi cementu</v>
      </c>
      <c r="BB80" s="140"/>
      <c r="BC80" s="140"/>
      <c r="BD80" s="140"/>
      <c r="BE80" s="140"/>
      <c r="BF80" s="140"/>
      <c r="BG80" s="140"/>
      <c r="BH80" s="140"/>
    </row>
    <row r="81" spans="1:60" outlineLevel="1" x14ac:dyDescent="0.2">
      <c r="A81" s="141"/>
      <c r="B81" s="141"/>
      <c r="C81" s="241" t="s">
        <v>231</v>
      </c>
      <c r="D81" s="242"/>
      <c r="E81" s="243"/>
      <c r="F81" s="244"/>
      <c r="G81" s="245"/>
      <c r="H81" s="159"/>
      <c r="I81" s="159"/>
      <c r="J81" s="159"/>
      <c r="K81" s="159"/>
      <c r="L81" s="159"/>
      <c r="M81" s="159"/>
      <c r="N81" s="148"/>
      <c r="O81" s="148"/>
      <c r="P81" s="148"/>
      <c r="Q81" s="148"/>
      <c r="R81" s="148"/>
      <c r="S81" s="148"/>
      <c r="T81" s="149"/>
      <c r="U81" s="148"/>
      <c r="V81" s="140"/>
      <c r="W81" s="140"/>
      <c r="X81" s="140"/>
      <c r="Y81" s="140"/>
      <c r="Z81" s="140"/>
      <c r="AA81" s="140"/>
      <c r="AB81" s="140"/>
      <c r="AC81" s="140"/>
      <c r="AD81" s="140"/>
      <c r="AE81" s="140" t="s">
        <v>166</v>
      </c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3" t="str">
        <f t="shared" si="1"/>
        <v>- desky z minerální / kamenné vlny, tl. = 40 mm, 0,034 W/mK</v>
      </c>
      <c r="BB81" s="140"/>
      <c r="BC81" s="140"/>
      <c r="BD81" s="140"/>
      <c r="BE81" s="140"/>
      <c r="BF81" s="140"/>
      <c r="BG81" s="140"/>
      <c r="BH81" s="140"/>
    </row>
    <row r="82" spans="1:60" outlineLevel="1" x14ac:dyDescent="0.2">
      <c r="A82" s="141"/>
      <c r="B82" s="141"/>
      <c r="C82" s="241" t="s">
        <v>224</v>
      </c>
      <c r="D82" s="242"/>
      <c r="E82" s="243"/>
      <c r="F82" s="244"/>
      <c r="G82" s="245"/>
      <c r="H82" s="159"/>
      <c r="I82" s="159"/>
      <c r="J82" s="159"/>
      <c r="K82" s="159"/>
      <c r="L82" s="159"/>
      <c r="M82" s="159"/>
      <c r="N82" s="148"/>
      <c r="O82" s="148"/>
      <c r="P82" s="148"/>
      <c r="Q82" s="148"/>
      <c r="R82" s="148"/>
      <c r="S82" s="148"/>
      <c r="T82" s="149"/>
      <c r="U82" s="148"/>
      <c r="V82" s="140"/>
      <c r="W82" s="140"/>
      <c r="X82" s="140"/>
      <c r="Y82" s="140"/>
      <c r="Z82" s="140"/>
      <c r="AA82" s="140"/>
      <c r="AB82" s="140"/>
      <c r="AC82" s="140"/>
      <c r="AD82" s="140"/>
      <c r="AE82" s="140" t="s">
        <v>166</v>
      </c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3" t="str">
        <f t="shared" si="1"/>
        <v>- jednosložková lepicí a stěrková hmota na bázi cementu s výztužnou vrstvou ze skleněné síťoviny</v>
      </c>
      <c r="BB82" s="140"/>
      <c r="BC82" s="140"/>
      <c r="BD82" s="140"/>
      <c r="BE82" s="140"/>
      <c r="BF82" s="140"/>
      <c r="BG82" s="140"/>
      <c r="BH82" s="140"/>
    </row>
    <row r="83" spans="1:60" outlineLevel="1" x14ac:dyDescent="0.2">
      <c r="A83" s="141"/>
      <c r="B83" s="141"/>
      <c r="C83" s="241" t="s">
        <v>221</v>
      </c>
      <c r="D83" s="242"/>
      <c r="E83" s="243"/>
      <c r="F83" s="244"/>
      <c r="G83" s="245"/>
      <c r="H83" s="159"/>
      <c r="I83" s="159"/>
      <c r="J83" s="159"/>
      <c r="K83" s="159"/>
      <c r="L83" s="159"/>
      <c r="M83" s="159"/>
      <c r="N83" s="148"/>
      <c r="O83" s="148"/>
      <c r="P83" s="148"/>
      <c r="Q83" s="148"/>
      <c r="R83" s="148"/>
      <c r="S83" s="148"/>
      <c r="T83" s="149"/>
      <c r="U83" s="148"/>
      <c r="V83" s="140"/>
      <c r="W83" s="140"/>
      <c r="X83" s="140"/>
      <c r="Y83" s="140"/>
      <c r="Z83" s="140"/>
      <c r="AA83" s="140"/>
      <c r="AB83" s="140"/>
      <c r="AC83" s="140"/>
      <c r="AD83" s="140"/>
      <c r="AE83" s="140" t="s">
        <v>166</v>
      </c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3" t="str">
        <f t="shared" si="1"/>
        <v>- penetrační nátěr</v>
      </c>
      <c r="BB83" s="140"/>
      <c r="BC83" s="140"/>
      <c r="BD83" s="140"/>
      <c r="BE83" s="140"/>
      <c r="BF83" s="140"/>
      <c r="BG83" s="140"/>
      <c r="BH83" s="140"/>
    </row>
    <row r="84" spans="1:60" outlineLevel="1" x14ac:dyDescent="0.2">
      <c r="A84" s="141"/>
      <c r="B84" s="141"/>
      <c r="C84" s="241" t="s">
        <v>225</v>
      </c>
      <c r="D84" s="242"/>
      <c r="E84" s="243"/>
      <c r="F84" s="244"/>
      <c r="G84" s="245"/>
      <c r="H84" s="159"/>
      <c r="I84" s="159"/>
      <c r="J84" s="159"/>
      <c r="K84" s="159"/>
      <c r="L84" s="159"/>
      <c r="M84" s="159"/>
      <c r="N84" s="148"/>
      <c r="O84" s="148"/>
      <c r="P84" s="148"/>
      <c r="Q84" s="148"/>
      <c r="R84" s="148"/>
      <c r="S84" s="148"/>
      <c r="T84" s="149"/>
      <c r="U84" s="148"/>
      <c r="V84" s="140"/>
      <c r="W84" s="140"/>
      <c r="X84" s="140"/>
      <c r="Y84" s="140"/>
      <c r="Z84" s="140"/>
      <c r="AA84" s="140"/>
      <c r="AB84" s="140"/>
      <c r="AC84" s="140"/>
      <c r="AD84" s="140"/>
      <c r="AE84" s="140" t="s">
        <v>166</v>
      </c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3" t="str">
        <f t="shared" si="1"/>
        <v>- dekorativní tenkovrstvá silikonová omítka se zatíranou strukturou, velikost zrna 2,0 mm</v>
      </c>
      <c r="BB84" s="140"/>
      <c r="BC84" s="140"/>
      <c r="BD84" s="140"/>
      <c r="BE84" s="140"/>
      <c r="BF84" s="140"/>
      <c r="BG84" s="140"/>
      <c r="BH84" s="140"/>
    </row>
    <row r="85" spans="1:60" outlineLevel="1" x14ac:dyDescent="0.2">
      <c r="A85" s="141"/>
      <c r="B85" s="141"/>
      <c r="C85" s="182" t="s">
        <v>226</v>
      </c>
      <c r="D85" s="153"/>
      <c r="E85" s="157"/>
      <c r="F85" s="161"/>
      <c r="G85" s="161"/>
      <c r="H85" s="159"/>
      <c r="I85" s="159"/>
      <c r="J85" s="159"/>
      <c r="K85" s="159"/>
      <c r="L85" s="159"/>
      <c r="M85" s="159"/>
      <c r="N85" s="148"/>
      <c r="O85" s="148"/>
      <c r="P85" s="148"/>
      <c r="Q85" s="148"/>
      <c r="R85" s="148"/>
      <c r="S85" s="148"/>
      <c r="T85" s="149"/>
      <c r="U85" s="148"/>
      <c r="V85" s="140"/>
      <c r="W85" s="140"/>
      <c r="X85" s="140"/>
      <c r="Y85" s="140"/>
      <c r="Z85" s="140"/>
      <c r="AA85" s="140"/>
      <c r="AB85" s="140"/>
      <c r="AC85" s="140"/>
      <c r="AD85" s="140"/>
      <c r="AE85" s="140" t="s">
        <v>166</v>
      </c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</row>
    <row r="86" spans="1:60" outlineLevel="1" x14ac:dyDescent="0.2">
      <c r="A86" s="141"/>
      <c r="B86" s="141"/>
      <c r="C86" s="241" t="s">
        <v>232</v>
      </c>
      <c r="D86" s="242"/>
      <c r="E86" s="243"/>
      <c r="F86" s="244"/>
      <c r="G86" s="245"/>
      <c r="H86" s="159"/>
      <c r="I86" s="159"/>
      <c r="J86" s="159"/>
      <c r="K86" s="159"/>
      <c r="L86" s="159"/>
      <c r="M86" s="159"/>
      <c r="N86" s="148"/>
      <c r="O86" s="148"/>
      <c r="P86" s="148"/>
      <c r="Q86" s="148"/>
      <c r="R86" s="148"/>
      <c r="S86" s="148"/>
      <c r="T86" s="149"/>
      <c r="U86" s="148"/>
      <c r="V86" s="140"/>
      <c r="W86" s="140"/>
      <c r="X86" s="140"/>
      <c r="Y86" s="140"/>
      <c r="Z86" s="140"/>
      <c r="AA86" s="140"/>
      <c r="AB86" s="140"/>
      <c r="AC86" s="140"/>
      <c r="AD86" s="140"/>
      <c r="AE86" s="140" t="s">
        <v>166</v>
      </c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3" t="str">
        <f>C86</f>
        <v>kalkulovat včetně lišt s okapnicí, rohových a APU lišt a 6 ks/m2 talířových hmoždinek</v>
      </c>
      <c r="BB86" s="140"/>
      <c r="BC86" s="140"/>
      <c r="BD86" s="140"/>
      <c r="BE86" s="140"/>
      <c r="BF86" s="140"/>
      <c r="BG86" s="140"/>
      <c r="BH86" s="140"/>
    </row>
    <row r="87" spans="1:60" ht="22.5" outlineLevel="1" x14ac:dyDescent="0.2">
      <c r="A87" s="141"/>
      <c r="B87" s="141"/>
      <c r="C87" s="180" t="s">
        <v>233</v>
      </c>
      <c r="D87" s="150"/>
      <c r="E87" s="155">
        <v>77.328999999999994</v>
      </c>
      <c r="F87" s="159"/>
      <c r="G87" s="159"/>
      <c r="H87" s="159"/>
      <c r="I87" s="159"/>
      <c r="J87" s="159"/>
      <c r="K87" s="159"/>
      <c r="L87" s="159"/>
      <c r="M87" s="159"/>
      <c r="N87" s="148"/>
      <c r="O87" s="148"/>
      <c r="P87" s="148"/>
      <c r="Q87" s="148"/>
      <c r="R87" s="148"/>
      <c r="S87" s="148"/>
      <c r="T87" s="149"/>
      <c r="U87" s="148"/>
      <c r="V87" s="140"/>
      <c r="W87" s="140"/>
      <c r="X87" s="140"/>
      <c r="Y87" s="140"/>
      <c r="Z87" s="140"/>
      <c r="AA87" s="140"/>
      <c r="AB87" s="140"/>
      <c r="AC87" s="140"/>
      <c r="AD87" s="140"/>
      <c r="AE87" s="140" t="s">
        <v>157</v>
      </c>
      <c r="AF87" s="140">
        <v>0</v>
      </c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</row>
    <row r="88" spans="1:60" outlineLevel="1" x14ac:dyDescent="0.2">
      <c r="A88" s="141">
        <v>22</v>
      </c>
      <c r="B88" s="141" t="s">
        <v>234</v>
      </c>
      <c r="C88" s="179" t="s">
        <v>235</v>
      </c>
      <c r="D88" s="148" t="s">
        <v>152</v>
      </c>
      <c r="E88" s="154">
        <v>13.6</v>
      </c>
      <c r="F88" s="158"/>
      <c r="G88" s="159">
        <f>ROUND(E88*F88,2)</f>
        <v>0</v>
      </c>
      <c r="H88" s="158"/>
      <c r="I88" s="159">
        <f>ROUND(E88*H88,2)</f>
        <v>0</v>
      </c>
      <c r="J88" s="158"/>
      <c r="K88" s="159">
        <f>ROUND(E88*J88,2)</f>
        <v>0</v>
      </c>
      <c r="L88" s="159">
        <v>21</v>
      </c>
      <c r="M88" s="159">
        <f>G88*(1+L88/100)</f>
        <v>0</v>
      </c>
      <c r="N88" s="148">
        <v>3.1730000000000001E-2</v>
      </c>
      <c r="O88" s="148">
        <f>ROUND(E88*N88,5)</f>
        <v>0.43153000000000002</v>
      </c>
      <c r="P88" s="148">
        <v>0</v>
      </c>
      <c r="Q88" s="148">
        <f>ROUND(E88*P88,5)</f>
        <v>0</v>
      </c>
      <c r="R88" s="148"/>
      <c r="S88" s="148"/>
      <c r="T88" s="149">
        <v>1.4157999999999999</v>
      </c>
      <c r="U88" s="148">
        <f>ROUND(E88*T88,2)</f>
        <v>19.25</v>
      </c>
      <c r="V88" s="140"/>
      <c r="W88" s="140"/>
      <c r="X88" s="140"/>
      <c r="Y88" s="140"/>
      <c r="Z88" s="140"/>
      <c r="AA88" s="140"/>
      <c r="AB88" s="140"/>
      <c r="AC88" s="140"/>
      <c r="AD88" s="140"/>
      <c r="AE88" s="140" t="s">
        <v>160</v>
      </c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</row>
    <row r="89" spans="1:60" outlineLevel="1" x14ac:dyDescent="0.2">
      <c r="A89" s="141"/>
      <c r="B89" s="141"/>
      <c r="C89" s="241" t="s">
        <v>236</v>
      </c>
      <c r="D89" s="242"/>
      <c r="E89" s="243"/>
      <c r="F89" s="244"/>
      <c r="G89" s="245"/>
      <c r="H89" s="159"/>
      <c r="I89" s="159"/>
      <c r="J89" s="159"/>
      <c r="K89" s="159"/>
      <c r="L89" s="159"/>
      <c r="M89" s="159"/>
      <c r="N89" s="148"/>
      <c r="O89" s="148"/>
      <c r="P89" s="148"/>
      <c r="Q89" s="148"/>
      <c r="R89" s="148"/>
      <c r="S89" s="148"/>
      <c r="T89" s="149"/>
      <c r="U89" s="148"/>
      <c r="V89" s="140"/>
      <c r="W89" s="140"/>
      <c r="X89" s="140"/>
      <c r="Y89" s="140"/>
      <c r="Z89" s="140"/>
      <c r="AA89" s="140"/>
      <c r="AB89" s="140"/>
      <c r="AC89" s="140"/>
      <c r="AD89" s="140"/>
      <c r="AE89" s="140" t="s">
        <v>166</v>
      </c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3" t="str">
        <f t="shared" ref="BA89:BA95" si="2">C89</f>
        <v>Skladba S02</v>
      </c>
      <c r="BB89" s="140"/>
      <c r="BC89" s="140"/>
      <c r="BD89" s="140"/>
      <c r="BE89" s="140"/>
      <c r="BF89" s="140"/>
      <c r="BG89" s="140"/>
      <c r="BH89" s="140"/>
    </row>
    <row r="90" spans="1:60" outlineLevel="1" x14ac:dyDescent="0.2">
      <c r="A90" s="141"/>
      <c r="B90" s="141"/>
      <c r="C90" s="241" t="s">
        <v>221</v>
      </c>
      <c r="D90" s="242"/>
      <c r="E90" s="243"/>
      <c r="F90" s="244"/>
      <c r="G90" s="245"/>
      <c r="H90" s="159"/>
      <c r="I90" s="159"/>
      <c r="J90" s="159"/>
      <c r="K90" s="159"/>
      <c r="L90" s="159"/>
      <c r="M90" s="159"/>
      <c r="N90" s="148"/>
      <c r="O90" s="148"/>
      <c r="P90" s="148"/>
      <c r="Q90" s="148"/>
      <c r="R90" s="148"/>
      <c r="S90" s="148"/>
      <c r="T90" s="149"/>
      <c r="U90" s="148"/>
      <c r="V90" s="140"/>
      <c r="W90" s="140"/>
      <c r="X90" s="140"/>
      <c r="Y90" s="140"/>
      <c r="Z90" s="140"/>
      <c r="AA90" s="140"/>
      <c r="AB90" s="140"/>
      <c r="AC90" s="140"/>
      <c r="AD90" s="140"/>
      <c r="AE90" s="140" t="s">
        <v>166</v>
      </c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3" t="str">
        <f t="shared" si="2"/>
        <v>- penetrační nátěr</v>
      </c>
      <c r="BB90" s="140"/>
      <c r="BC90" s="140"/>
      <c r="BD90" s="140"/>
      <c r="BE90" s="140"/>
      <c r="BF90" s="140"/>
      <c r="BG90" s="140"/>
      <c r="BH90" s="140"/>
    </row>
    <row r="91" spans="1:60" outlineLevel="1" x14ac:dyDescent="0.2">
      <c r="A91" s="141"/>
      <c r="B91" s="141"/>
      <c r="C91" s="241" t="s">
        <v>222</v>
      </c>
      <c r="D91" s="242"/>
      <c r="E91" s="243"/>
      <c r="F91" s="244"/>
      <c r="G91" s="245"/>
      <c r="H91" s="159"/>
      <c r="I91" s="159"/>
      <c r="J91" s="159"/>
      <c r="K91" s="159"/>
      <c r="L91" s="159"/>
      <c r="M91" s="159"/>
      <c r="N91" s="148"/>
      <c r="O91" s="148"/>
      <c r="P91" s="148"/>
      <c r="Q91" s="148"/>
      <c r="R91" s="148"/>
      <c r="S91" s="148"/>
      <c r="T91" s="149"/>
      <c r="U91" s="148"/>
      <c r="V91" s="140"/>
      <c r="W91" s="140"/>
      <c r="X91" s="140"/>
      <c r="Y91" s="140"/>
      <c r="Z91" s="140"/>
      <c r="AA91" s="140"/>
      <c r="AB91" s="140"/>
      <c r="AC91" s="140"/>
      <c r="AD91" s="140"/>
      <c r="AE91" s="140" t="s">
        <v>166</v>
      </c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3" t="str">
        <f t="shared" si="2"/>
        <v>- jednosložková lepicí a stěrková hmota na bázi cementu</v>
      </c>
      <c r="BB91" s="140"/>
      <c r="BC91" s="140"/>
      <c r="BD91" s="140"/>
      <c r="BE91" s="140"/>
      <c r="BF91" s="140"/>
      <c r="BG91" s="140"/>
      <c r="BH91" s="140"/>
    </row>
    <row r="92" spans="1:60" outlineLevel="1" x14ac:dyDescent="0.2">
      <c r="A92" s="141"/>
      <c r="B92" s="141"/>
      <c r="C92" s="241" t="s">
        <v>237</v>
      </c>
      <c r="D92" s="242"/>
      <c r="E92" s="243"/>
      <c r="F92" s="244"/>
      <c r="G92" s="245"/>
      <c r="H92" s="159"/>
      <c r="I92" s="159"/>
      <c r="J92" s="159"/>
      <c r="K92" s="159"/>
      <c r="L92" s="159"/>
      <c r="M92" s="159"/>
      <c r="N92" s="148"/>
      <c r="O92" s="148"/>
      <c r="P92" s="148"/>
      <c r="Q92" s="148"/>
      <c r="R92" s="148"/>
      <c r="S92" s="148"/>
      <c r="T92" s="149"/>
      <c r="U92" s="148"/>
      <c r="V92" s="140"/>
      <c r="W92" s="140"/>
      <c r="X92" s="140"/>
      <c r="Y92" s="140"/>
      <c r="Z92" s="140"/>
      <c r="AA92" s="140"/>
      <c r="AB92" s="140"/>
      <c r="AC92" s="140"/>
      <c r="AD92" s="140"/>
      <c r="AE92" s="140" t="s">
        <v>166</v>
      </c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3" t="str">
        <f t="shared" si="2"/>
        <v>- desky z minerální / kamenné vlny, tl. = 140 mm, 0,034 W/mK</v>
      </c>
      <c r="BB92" s="140"/>
      <c r="BC92" s="140"/>
      <c r="BD92" s="140"/>
      <c r="BE92" s="140"/>
      <c r="BF92" s="140"/>
      <c r="BG92" s="140"/>
      <c r="BH92" s="140"/>
    </row>
    <row r="93" spans="1:60" outlineLevel="1" x14ac:dyDescent="0.2">
      <c r="A93" s="141"/>
      <c r="B93" s="141"/>
      <c r="C93" s="241" t="s">
        <v>224</v>
      </c>
      <c r="D93" s="242"/>
      <c r="E93" s="243"/>
      <c r="F93" s="244"/>
      <c r="G93" s="245"/>
      <c r="H93" s="159"/>
      <c r="I93" s="159"/>
      <c r="J93" s="159"/>
      <c r="K93" s="159"/>
      <c r="L93" s="159"/>
      <c r="M93" s="159"/>
      <c r="N93" s="148"/>
      <c r="O93" s="148"/>
      <c r="P93" s="148"/>
      <c r="Q93" s="148"/>
      <c r="R93" s="148"/>
      <c r="S93" s="148"/>
      <c r="T93" s="149"/>
      <c r="U93" s="148"/>
      <c r="V93" s="140"/>
      <c r="W93" s="140"/>
      <c r="X93" s="140"/>
      <c r="Y93" s="140"/>
      <c r="Z93" s="140"/>
      <c r="AA93" s="140"/>
      <c r="AB93" s="140"/>
      <c r="AC93" s="140"/>
      <c r="AD93" s="140"/>
      <c r="AE93" s="140" t="s">
        <v>166</v>
      </c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3" t="str">
        <f t="shared" si="2"/>
        <v>- jednosložková lepicí a stěrková hmota na bázi cementu s výztužnou vrstvou ze skleněné síťoviny</v>
      </c>
      <c r="BB93" s="140"/>
      <c r="BC93" s="140"/>
      <c r="BD93" s="140"/>
      <c r="BE93" s="140"/>
      <c r="BF93" s="140"/>
      <c r="BG93" s="140"/>
      <c r="BH93" s="140"/>
    </row>
    <row r="94" spans="1:60" outlineLevel="1" x14ac:dyDescent="0.2">
      <c r="A94" s="141"/>
      <c r="B94" s="141"/>
      <c r="C94" s="241" t="s">
        <v>221</v>
      </c>
      <c r="D94" s="242"/>
      <c r="E94" s="243"/>
      <c r="F94" s="244"/>
      <c r="G94" s="245"/>
      <c r="H94" s="159"/>
      <c r="I94" s="159"/>
      <c r="J94" s="159"/>
      <c r="K94" s="159"/>
      <c r="L94" s="159"/>
      <c r="M94" s="159"/>
      <c r="N94" s="148"/>
      <c r="O94" s="148"/>
      <c r="P94" s="148"/>
      <c r="Q94" s="148"/>
      <c r="R94" s="148"/>
      <c r="S94" s="148"/>
      <c r="T94" s="149"/>
      <c r="U94" s="148"/>
      <c r="V94" s="140"/>
      <c r="W94" s="140"/>
      <c r="X94" s="140"/>
      <c r="Y94" s="140"/>
      <c r="Z94" s="140"/>
      <c r="AA94" s="140"/>
      <c r="AB94" s="140"/>
      <c r="AC94" s="140"/>
      <c r="AD94" s="140"/>
      <c r="AE94" s="140" t="s">
        <v>166</v>
      </c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3" t="str">
        <f t="shared" si="2"/>
        <v>- penetrační nátěr</v>
      </c>
      <c r="BB94" s="140"/>
      <c r="BC94" s="140"/>
      <c r="BD94" s="140"/>
      <c r="BE94" s="140"/>
      <c r="BF94" s="140"/>
      <c r="BG94" s="140"/>
      <c r="BH94" s="140"/>
    </row>
    <row r="95" spans="1:60" outlineLevel="1" x14ac:dyDescent="0.2">
      <c r="A95" s="141"/>
      <c r="B95" s="141"/>
      <c r="C95" s="241" t="s">
        <v>225</v>
      </c>
      <c r="D95" s="242"/>
      <c r="E95" s="243"/>
      <c r="F95" s="244"/>
      <c r="G95" s="245"/>
      <c r="H95" s="159"/>
      <c r="I95" s="159"/>
      <c r="J95" s="159"/>
      <c r="K95" s="159"/>
      <c r="L95" s="159"/>
      <c r="M95" s="159"/>
      <c r="N95" s="148"/>
      <c r="O95" s="148"/>
      <c r="P95" s="148"/>
      <c r="Q95" s="148"/>
      <c r="R95" s="148"/>
      <c r="S95" s="148"/>
      <c r="T95" s="149"/>
      <c r="U95" s="148"/>
      <c r="V95" s="140"/>
      <c r="W95" s="140"/>
      <c r="X95" s="140"/>
      <c r="Y95" s="140"/>
      <c r="Z95" s="140"/>
      <c r="AA95" s="140"/>
      <c r="AB95" s="140"/>
      <c r="AC95" s="140"/>
      <c r="AD95" s="140"/>
      <c r="AE95" s="140" t="s">
        <v>166</v>
      </c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3" t="str">
        <f t="shared" si="2"/>
        <v>- dekorativní tenkovrstvá silikonová omítka se zatíranou strukturou, velikost zrna 2,0 mm</v>
      </c>
      <c r="BB95" s="140"/>
      <c r="BC95" s="140"/>
      <c r="BD95" s="140"/>
      <c r="BE95" s="140"/>
      <c r="BF95" s="140"/>
      <c r="BG95" s="140"/>
      <c r="BH95" s="140"/>
    </row>
    <row r="96" spans="1:60" outlineLevel="1" x14ac:dyDescent="0.2">
      <c r="A96" s="141"/>
      <c r="B96" s="141"/>
      <c r="C96" s="182" t="s">
        <v>226</v>
      </c>
      <c r="D96" s="153"/>
      <c r="E96" s="157"/>
      <c r="F96" s="161"/>
      <c r="G96" s="161"/>
      <c r="H96" s="159"/>
      <c r="I96" s="159"/>
      <c r="J96" s="159"/>
      <c r="K96" s="159"/>
      <c r="L96" s="159"/>
      <c r="M96" s="159"/>
      <c r="N96" s="148"/>
      <c r="O96" s="148"/>
      <c r="P96" s="148"/>
      <c r="Q96" s="148"/>
      <c r="R96" s="148"/>
      <c r="S96" s="148"/>
      <c r="T96" s="149"/>
      <c r="U96" s="148"/>
      <c r="V96" s="140"/>
      <c r="W96" s="140"/>
      <c r="X96" s="140"/>
      <c r="Y96" s="140"/>
      <c r="Z96" s="140"/>
      <c r="AA96" s="140"/>
      <c r="AB96" s="140"/>
      <c r="AC96" s="140"/>
      <c r="AD96" s="140"/>
      <c r="AE96" s="140" t="s">
        <v>166</v>
      </c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</row>
    <row r="97" spans="1:60" outlineLevel="1" x14ac:dyDescent="0.2">
      <c r="A97" s="141"/>
      <c r="B97" s="141"/>
      <c r="C97" s="241" t="s">
        <v>227</v>
      </c>
      <c r="D97" s="242"/>
      <c r="E97" s="243"/>
      <c r="F97" s="244"/>
      <c r="G97" s="245"/>
      <c r="H97" s="159"/>
      <c r="I97" s="159"/>
      <c r="J97" s="159"/>
      <c r="K97" s="159"/>
      <c r="L97" s="159"/>
      <c r="M97" s="159"/>
      <c r="N97" s="148"/>
      <c r="O97" s="148"/>
      <c r="P97" s="148"/>
      <c r="Q97" s="148"/>
      <c r="R97" s="148"/>
      <c r="S97" s="148"/>
      <c r="T97" s="149"/>
      <c r="U97" s="148"/>
      <c r="V97" s="140"/>
      <c r="W97" s="140"/>
      <c r="X97" s="140"/>
      <c r="Y97" s="140"/>
      <c r="Z97" s="140"/>
      <c r="AA97" s="140"/>
      <c r="AB97" s="140"/>
      <c r="AC97" s="140"/>
      <c r="AD97" s="140"/>
      <c r="AE97" s="140" t="s">
        <v>166</v>
      </c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3" t="str">
        <f>C97</f>
        <v>kalkulovat včetně zákládacích, rohových a APU lišt a 6 ks/m2 talířových hmoždinek</v>
      </c>
      <c r="BB97" s="140"/>
      <c r="BC97" s="140"/>
      <c r="BD97" s="140"/>
      <c r="BE97" s="140"/>
      <c r="BF97" s="140"/>
      <c r="BG97" s="140"/>
      <c r="BH97" s="140"/>
    </row>
    <row r="98" spans="1:60" outlineLevel="1" x14ac:dyDescent="0.2">
      <c r="A98" s="141"/>
      <c r="B98" s="141"/>
      <c r="C98" s="180" t="s">
        <v>238</v>
      </c>
      <c r="D98" s="150"/>
      <c r="E98" s="155">
        <v>13.6</v>
      </c>
      <c r="F98" s="159"/>
      <c r="G98" s="159"/>
      <c r="H98" s="159"/>
      <c r="I98" s="159"/>
      <c r="J98" s="159"/>
      <c r="K98" s="159"/>
      <c r="L98" s="159"/>
      <c r="M98" s="159"/>
      <c r="N98" s="148"/>
      <c r="O98" s="148"/>
      <c r="P98" s="148"/>
      <c r="Q98" s="148"/>
      <c r="R98" s="148"/>
      <c r="S98" s="148"/>
      <c r="T98" s="149"/>
      <c r="U98" s="148"/>
      <c r="V98" s="140"/>
      <c r="W98" s="140"/>
      <c r="X98" s="140"/>
      <c r="Y98" s="140"/>
      <c r="Z98" s="140"/>
      <c r="AA98" s="140"/>
      <c r="AB98" s="140"/>
      <c r="AC98" s="140"/>
      <c r="AD98" s="140"/>
      <c r="AE98" s="140" t="s">
        <v>157</v>
      </c>
      <c r="AF98" s="140">
        <v>0</v>
      </c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</row>
    <row r="99" spans="1:60" outlineLevel="1" x14ac:dyDescent="0.2">
      <c r="A99" s="141">
        <v>23</v>
      </c>
      <c r="B99" s="141" t="s">
        <v>59</v>
      </c>
      <c r="C99" s="179" t="s">
        <v>239</v>
      </c>
      <c r="D99" s="148" t="s">
        <v>152</v>
      </c>
      <c r="E99" s="154">
        <v>9.9060000000000006</v>
      </c>
      <c r="F99" s="158"/>
      <c r="G99" s="159">
        <f>ROUND(E99*F99,2)</f>
        <v>0</v>
      </c>
      <c r="H99" s="158"/>
      <c r="I99" s="159">
        <f>ROUND(E99*H99,2)</f>
        <v>0</v>
      </c>
      <c r="J99" s="158"/>
      <c r="K99" s="159">
        <f>ROUND(E99*J99,2)</f>
        <v>0</v>
      </c>
      <c r="L99" s="159">
        <v>21</v>
      </c>
      <c r="M99" s="159">
        <f>G99*(1+L99/100)</f>
        <v>0</v>
      </c>
      <c r="N99" s="148">
        <v>2.3089999999999999E-2</v>
      </c>
      <c r="O99" s="148">
        <f>ROUND(E99*N99,5)</f>
        <v>0.22872999999999999</v>
      </c>
      <c r="P99" s="148">
        <v>0</v>
      </c>
      <c r="Q99" s="148">
        <f>ROUND(E99*P99,5)</f>
        <v>0</v>
      </c>
      <c r="R99" s="148"/>
      <c r="S99" s="148"/>
      <c r="T99" s="149">
        <v>1.4157999999999999</v>
      </c>
      <c r="U99" s="148">
        <f>ROUND(E99*T99,2)</f>
        <v>14.02</v>
      </c>
      <c r="V99" s="140"/>
      <c r="W99" s="140"/>
      <c r="X99" s="140"/>
      <c r="Y99" s="140"/>
      <c r="Z99" s="140"/>
      <c r="AA99" s="140"/>
      <c r="AB99" s="140"/>
      <c r="AC99" s="140"/>
      <c r="AD99" s="140"/>
      <c r="AE99" s="140" t="s">
        <v>160</v>
      </c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</row>
    <row r="100" spans="1:60" outlineLevel="1" x14ac:dyDescent="0.2">
      <c r="A100" s="141"/>
      <c r="B100" s="141"/>
      <c r="C100" s="241" t="s">
        <v>240</v>
      </c>
      <c r="D100" s="242"/>
      <c r="E100" s="243"/>
      <c r="F100" s="244"/>
      <c r="G100" s="245"/>
      <c r="H100" s="159"/>
      <c r="I100" s="159"/>
      <c r="J100" s="159"/>
      <c r="K100" s="159"/>
      <c r="L100" s="159"/>
      <c r="M100" s="159"/>
      <c r="N100" s="148"/>
      <c r="O100" s="148"/>
      <c r="P100" s="148"/>
      <c r="Q100" s="148"/>
      <c r="R100" s="148"/>
      <c r="S100" s="148"/>
      <c r="T100" s="149"/>
      <c r="U100" s="148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 t="s">
        <v>166</v>
      </c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3" t="str">
        <f>C100</f>
        <v>Skladba S03</v>
      </c>
      <c r="BB100" s="140"/>
      <c r="BC100" s="140"/>
      <c r="BD100" s="140"/>
      <c r="BE100" s="140"/>
      <c r="BF100" s="140"/>
      <c r="BG100" s="140"/>
      <c r="BH100" s="140"/>
    </row>
    <row r="101" spans="1:60" outlineLevel="1" x14ac:dyDescent="0.2">
      <c r="A101" s="141"/>
      <c r="B101" s="141"/>
      <c r="C101" s="241" t="s">
        <v>221</v>
      </c>
      <c r="D101" s="242"/>
      <c r="E101" s="243"/>
      <c r="F101" s="244"/>
      <c r="G101" s="245"/>
      <c r="H101" s="159"/>
      <c r="I101" s="159"/>
      <c r="J101" s="159"/>
      <c r="K101" s="159"/>
      <c r="L101" s="159"/>
      <c r="M101" s="159"/>
      <c r="N101" s="148"/>
      <c r="O101" s="148"/>
      <c r="P101" s="148"/>
      <c r="Q101" s="148"/>
      <c r="R101" s="148"/>
      <c r="S101" s="148"/>
      <c r="T101" s="149"/>
      <c r="U101" s="148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 t="s">
        <v>166</v>
      </c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3" t="str">
        <f>C101</f>
        <v>- penetrační nátěr</v>
      </c>
      <c r="BB101" s="140"/>
      <c r="BC101" s="140"/>
      <c r="BD101" s="140"/>
      <c r="BE101" s="140"/>
      <c r="BF101" s="140"/>
      <c r="BG101" s="140"/>
      <c r="BH101" s="140"/>
    </row>
    <row r="102" spans="1:60" outlineLevel="1" x14ac:dyDescent="0.2">
      <c r="A102" s="141"/>
      <c r="B102" s="141"/>
      <c r="C102" s="241" t="s">
        <v>224</v>
      </c>
      <c r="D102" s="242"/>
      <c r="E102" s="243"/>
      <c r="F102" s="244"/>
      <c r="G102" s="245"/>
      <c r="H102" s="159"/>
      <c r="I102" s="159"/>
      <c r="J102" s="159"/>
      <c r="K102" s="159"/>
      <c r="L102" s="159"/>
      <c r="M102" s="159"/>
      <c r="N102" s="148"/>
      <c r="O102" s="148"/>
      <c r="P102" s="148"/>
      <c r="Q102" s="148"/>
      <c r="R102" s="148"/>
      <c r="S102" s="148"/>
      <c r="T102" s="149"/>
      <c r="U102" s="148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 t="s">
        <v>166</v>
      </c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3" t="str">
        <f>C102</f>
        <v>- jednosložková lepicí a stěrková hmota na bázi cementu s výztužnou vrstvou ze skleněné síťoviny</v>
      </c>
      <c r="BB102" s="140"/>
      <c r="BC102" s="140"/>
      <c r="BD102" s="140"/>
      <c r="BE102" s="140"/>
      <c r="BF102" s="140"/>
      <c r="BG102" s="140"/>
      <c r="BH102" s="140"/>
    </row>
    <row r="103" spans="1:60" outlineLevel="1" x14ac:dyDescent="0.2">
      <c r="A103" s="141"/>
      <c r="B103" s="141"/>
      <c r="C103" s="241" t="s">
        <v>221</v>
      </c>
      <c r="D103" s="242"/>
      <c r="E103" s="243"/>
      <c r="F103" s="244"/>
      <c r="G103" s="245"/>
      <c r="H103" s="159"/>
      <c r="I103" s="159"/>
      <c r="J103" s="159"/>
      <c r="K103" s="159"/>
      <c r="L103" s="159"/>
      <c r="M103" s="159"/>
      <c r="N103" s="148"/>
      <c r="O103" s="148"/>
      <c r="P103" s="148"/>
      <c r="Q103" s="148"/>
      <c r="R103" s="148"/>
      <c r="S103" s="148"/>
      <c r="T103" s="149"/>
      <c r="U103" s="148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 t="s">
        <v>166</v>
      </c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3" t="str">
        <f>C103</f>
        <v>- penetrační nátěr</v>
      </c>
      <c r="BB103" s="140"/>
      <c r="BC103" s="140"/>
      <c r="BD103" s="140"/>
      <c r="BE103" s="140"/>
      <c r="BF103" s="140"/>
      <c r="BG103" s="140"/>
      <c r="BH103" s="140"/>
    </row>
    <row r="104" spans="1:60" outlineLevel="1" x14ac:dyDescent="0.2">
      <c r="A104" s="141"/>
      <c r="B104" s="141"/>
      <c r="C104" s="241" t="s">
        <v>225</v>
      </c>
      <c r="D104" s="242"/>
      <c r="E104" s="243"/>
      <c r="F104" s="244"/>
      <c r="G104" s="245"/>
      <c r="H104" s="159"/>
      <c r="I104" s="159"/>
      <c r="J104" s="159"/>
      <c r="K104" s="159"/>
      <c r="L104" s="159"/>
      <c r="M104" s="159"/>
      <c r="N104" s="148"/>
      <c r="O104" s="148"/>
      <c r="P104" s="148"/>
      <c r="Q104" s="148"/>
      <c r="R104" s="148"/>
      <c r="S104" s="148"/>
      <c r="T104" s="149"/>
      <c r="U104" s="148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 t="s">
        <v>166</v>
      </c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3" t="str">
        <f>C104</f>
        <v>- dekorativní tenkovrstvá silikonová omítka se zatíranou strukturou, velikost zrna 2,0 mm</v>
      </c>
      <c r="BB104" s="140"/>
      <c r="BC104" s="140"/>
      <c r="BD104" s="140"/>
      <c r="BE104" s="140"/>
      <c r="BF104" s="140"/>
      <c r="BG104" s="140"/>
      <c r="BH104" s="140"/>
    </row>
    <row r="105" spans="1:60" outlineLevel="1" x14ac:dyDescent="0.2">
      <c r="A105" s="141"/>
      <c r="B105" s="141"/>
      <c r="C105" s="182" t="s">
        <v>226</v>
      </c>
      <c r="D105" s="153"/>
      <c r="E105" s="157"/>
      <c r="F105" s="161"/>
      <c r="G105" s="161"/>
      <c r="H105" s="159"/>
      <c r="I105" s="159"/>
      <c r="J105" s="159"/>
      <c r="K105" s="159"/>
      <c r="L105" s="159"/>
      <c r="M105" s="159"/>
      <c r="N105" s="148"/>
      <c r="O105" s="148"/>
      <c r="P105" s="148"/>
      <c r="Q105" s="148"/>
      <c r="R105" s="148"/>
      <c r="S105" s="148"/>
      <c r="T105" s="149"/>
      <c r="U105" s="148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 t="s">
        <v>166</v>
      </c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</row>
    <row r="106" spans="1:60" outlineLevel="1" x14ac:dyDescent="0.2">
      <c r="A106" s="141"/>
      <c r="B106" s="141"/>
      <c r="C106" s="241" t="s">
        <v>241</v>
      </c>
      <c r="D106" s="242"/>
      <c r="E106" s="243"/>
      <c r="F106" s="244"/>
      <c r="G106" s="245"/>
      <c r="H106" s="159"/>
      <c r="I106" s="159"/>
      <c r="J106" s="159"/>
      <c r="K106" s="159"/>
      <c r="L106" s="159"/>
      <c r="M106" s="159"/>
      <c r="N106" s="148"/>
      <c r="O106" s="148"/>
      <c r="P106" s="148"/>
      <c r="Q106" s="148"/>
      <c r="R106" s="148"/>
      <c r="S106" s="148"/>
      <c r="T106" s="149"/>
      <c r="U106" s="148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 t="s">
        <v>166</v>
      </c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3" t="str">
        <f>C106</f>
        <v>kalkulovat včetně rohových a APU lišt</v>
      </c>
      <c r="BB106" s="140"/>
      <c r="BC106" s="140"/>
      <c r="BD106" s="140"/>
      <c r="BE106" s="140"/>
      <c r="BF106" s="140"/>
      <c r="BG106" s="140"/>
      <c r="BH106" s="140"/>
    </row>
    <row r="107" spans="1:60" outlineLevel="1" x14ac:dyDescent="0.2">
      <c r="A107" s="141"/>
      <c r="B107" s="141"/>
      <c r="C107" s="180" t="s">
        <v>242</v>
      </c>
      <c r="D107" s="150"/>
      <c r="E107" s="155">
        <v>9.9060000000000006</v>
      </c>
      <c r="F107" s="159"/>
      <c r="G107" s="159"/>
      <c r="H107" s="159"/>
      <c r="I107" s="159"/>
      <c r="J107" s="159"/>
      <c r="K107" s="159"/>
      <c r="L107" s="159"/>
      <c r="M107" s="159"/>
      <c r="N107" s="148"/>
      <c r="O107" s="148"/>
      <c r="P107" s="148"/>
      <c r="Q107" s="148"/>
      <c r="R107" s="148"/>
      <c r="S107" s="148"/>
      <c r="T107" s="149"/>
      <c r="U107" s="148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 t="s">
        <v>157</v>
      </c>
      <c r="AF107" s="140">
        <v>0</v>
      </c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</row>
    <row r="108" spans="1:60" ht="22.5" outlineLevel="1" x14ac:dyDescent="0.2">
      <c r="A108" s="141">
        <v>24</v>
      </c>
      <c r="B108" s="141" t="s">
        <v>243</v>
      </c>
      <c r="C108" s="179" t="s">
        <v>244</v>
      </c>
      <c r="D108" s="148" t="s">
        <v>152</v>
      </c>
      <c r="E108" s="154">
        <v>75.238</v>
      </c>
      <c r="F108" s="158"/>
      <c r="G108" s="159">
        <f>ROUND(E108*F108,2)</f>
        <v>0</v>
      </c>
      <c r="H108" s="158"/>
      <c r="I108" s="159">
        <f>ROUND(E108*H108,2)</f>
        <v>0</v>
      </c>
      <c r="J108" s="158"/>
      <c r="K108" s="159">
        <f>ROUND(E108*J108,2)</f>
        <v>0</v>
      </c>
      <c r="L108" s="159">
        <v>21</v>
      </c>
      <c r="M108" s="159">
        <f>G108*(1+L108/100)</f>
        <v>0</v>
      </c>
      <c r="N108" s="148">
        <v>1.396E-2</v>
      </c>
      <c r="O108" s="148">
        <f>ROUND(E108*N108,5)</f>
        <v>1.0503199999999999</v>
      </c>
      <c r="P108" s="148">
        <v>0</v>
      </c>
      <c r="Q108" s="148">
        <f>ROUND(E108*P108,5)</f>
        <v>0</v>
      </c>
      <c r="R108" s="148"/>
      <c r="S108" s="148"/>
      <c r="T108" s="149">
        <v>0.85699999999999998</v>
      </c>
      <c r="U108" s="148">
        <f>ROUND(E108*T108,2)</f>
        <v>64.48</v>
      </c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 t="s">
        <v>160</v>
      </c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</row>
    <row r="109" spans="1:60" outlineLevel="1" x14ac:dyDescent="0.2">
      <c r="A109" s="141"/>
      <c r="B109" s="141"/>
      <c r="C109" s="241" t="s">
        <v>245</v>
      </c>
      <c r="D109" s="242"/>
      <c r="E109" s="243"/>
      <c r="F109" s="244"/>
      <c r="G109" s="245"/>
      <c r="H109" s="159"/>
      <c r="I109" s="159"/>
      <c r="J109" s="159"/>
      <c r="K109" s="159"/>
      <c r="L109" s="159"/>
      <c r="M109" s="159"/>
      <c r="N109" s="148"/>
      <c r="O109" s="148"/>
      <c r="P109" s="148"/>
      <c r="Q109" s="148"/>
      <c r="R109" s="148"/>
      <c r="S109" s="148"/>
      <c r="T109" s="149"/>
      <c r="U109" s="148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 t="s">
        <v>166</v>
      </c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3" t="str">
        <f t="shared" ref="BA109:BA114" si="3">C109</f>
        <v>Skladba S04</v>
      </c>
      <c r="BB109" s="140"/>
      <c r="BC109" s="140"/>
      <c r="BD109" s="140"/>
      <c r="BE109" s="140"/>
      <c r="BF109" s="140"/>
      <c r="BG109" s="140"/>
      <c r="BH109" s="140"/>
    </row>
    <row r="110" spans="1:60" outlineLevel="1" x14ac:dyDescent="0.2">
      <c r="A110" s="141"/>
      <c r="B110" s="141"/>
      <c r="C110" s="241" t="s">
        <v>221</v>
      </c>
      <c r="D110" s="242"/>
      <c r="E110" s="243"/>
      <c r="F110" s="244"/>
      <c r="G110" s="245"/>
      <c r="H110" s="159"/>
      <c r="I110" s="159"/>
      <c r="J110" s="159"/>
      <c r="K110" s="159"/>
      <c r="L110" s="159"/>
      <c r="M110" s="159"/>
      <c r="N110" s="148"/>
      <c r="O110" s="148"/>
      <c r="P110" s="148"/>
      <c r="Q110" s="148"/>
      <c r="R110" s="148"/>
      <c r="S110" s="148"/>
      <c r="T110" s="149"/>
      <c r="U110" s="148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 t="s">
        <v>166</v>
      </c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3" t="str">
        <f t="shared" si="3"/>
        <v>- penetrační nátěr</v>
      </c>
      <c r="BB110" s="140"/>
      <c r="BC110" s="140"/>
      <c r="BD110" s="140"/>
      <c r="BE110" s="140"/>
      <c r="BF110" s="140"/>
      <c r="BG110" s="140"/>
      <c r="BH110" s="140"/>
    </row>
    <row r="111" spans="1:60" outlineLevel="1" x14ac:dyDescent="0.2">
      <c r="A111" s="141"/>
      <c r="B111" s="141"/>
      <c r="C111" s="241" t="s">
        <v>222</v>
      </c>
      <c r="D111" s="242"/>
      <c r="E111" s="243"/>
      <c r="F111" s="244"/>
      <c r="G111" s="245"/>
      <c r="H111" s="159"/>
      <c r="I111" s="159"/>
      <c r="J111" s="159"/>
      <c r="K111" s="159"/>
      <c r="L111" s="159"/>
      <c r="M111" s="159"/>
      <c r="N111" s="148"/>
      <c r="O111" s="148"/>
      <c r="P111" s="148"/>
      <c r="Q111" s="148"/>
      <c r="R111" s="148"/>
      <c r="S111" s="148"/>
      <c r="T111" s="149"/>
      <c r="U111" s="148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 t="s">
        <v>166</v>
      </c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3" t="str">
        <f t="shared" si="3"/>
        <v>- jednosložková lepicí a stěrková hmota na bázi cementu</v>
      </c>
      <c r="BB111" s="140"/>
      <c r="BC111" s="140"/>
      <c r="BD111" s="140"/>
      <c r="BE111" s="140"/>
      <c r="BF111" s="140"/>
      <c r="BG111" s="140"/>
      <c r="BH111" s="140"/>
    </row>
    <row r="112" spans="1:60" outlineLevel="1" x14ac:dyDescent="0.2">
      <c r="A112" s="141"/>
      <c r="B112" s="141"/>
      <c r="C112" s="241" t="s">
        <v>246</v>
      </c>
      <c r="D112" s="242"/>
      <c r="E112" s="243"/>
      <c r="F112" s="244"/>
      <c r="G112" s="245"/>
      <c r="H112" s="159"/>
      <c r="I112" s="159"/>
      <c r="J112" s="159"/>
      <c r="K112" s="159"/>
      <c r="L112" s="159"/>
      <c r="M112" s="159"/>
      <c r="N112" s="148"/>
      <c r="O112" s="148"/>
      <c r="P112" s="148"/>
      <c r="Q112" s="148"/>
      <c r="R112" s="148"/>
      <c r="S112" s="148"/>
      <c r="T112" s="149"/>
      <c r="U112" s="148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 t="s">
        <v>166</v>
      </c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3" t="str">
        <f t="shared" si="3"/>
        <v>- desky z XPS, tl. = 180 mm, 0,036 W/mK</v>
      </c>
      <c r="BB112" s="140"/>
      <c r="BC112" s="140"/>
      <c r="BD112" s="140"/>
      <c r="BE112" s="140"/>
      <c r="BF112" s="140"/>
      <c r="BG112" s="140"/>
      <c r="BH112" s="140"/>
    </row>
    <row r="113" spans="1:60" outlineLevel="1" x14ac:dyDescent="0.2">
      <c r="A113" s="141"/>
      <c r="B113" s="141"/>
      <c r="C113" s="241" t="s">
        <v>224</v>
      </c>
      <c r="D113" s="242"/>
      <c r="E113" s="243"/>
      <c r="F113" s="244"/>
      <c r="G113" s="245"/>
      <c r="H113" s="159"/>
      <c r="I113" s="159"/>
      <c r="J113" s="159"/>
      <c r="K113" s="159"/>
      <c r="L113" s="159"/>
      <c r="M113" s="159"/>
      <c r="N113" s="148"/>
      <c r="O113" s="148"/>
      <c r="P113" s="148"/>
      <c r="Q113" s="148"/>
      <c r="R113" s="148"/>
      <c r="S113" s="148"/>
      <c r="T113" s="149"/>
      <c r="U113" s="148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 t="s">
        <v>166</v>
      </c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3" t="str">
        <f t="shared" si="3"/>
        <v>- jednosložková lepicí a stěrková hmota na bázi cementu s výztužnou vrstvou ze skleněné síťoviny</v>
      </c>
      <c r="BB113" s="140"/>
      <c r="BC113" s="140"/>
      <c r="BD113" s="140"/>
      <c r="BE113" s="140"/>
      <c r="BF113" s="140"/>
      <c r="BG113" s="140"/>
      <c r="BH113" s="140"/>
    </row>
    <row r="114" spans="1:60" outlineLevel="1" x14ac:dyDescent="0.2">
      <c r="A114" s="141"/>
      <c r="B114" s="141"/>
      <c r="C114" s="241" t="s">
        <v>221</v>
      </c>
      <c r="D114" s="242"/>
      <c r="E114" s="243"/>
      <c r="F114" s="244"/>
      <c r="G114" s="245"/>
      <c r="H114" s="159"/>
      <c r="I114" s="159"/>
      <c r="J114" s="159"/>
      <c r="K114" s="159"/>
      <c r="L114" s="159"/>
      <c r="M114" s="159"/>
      <c r="N114" s="148"/>
      <c r="O114" s="148"/>
      <c r="P114" s="148"/>
      <c r="Q114" s="148"/>
      <c r="R114" s="148"/>
      <c r="S114" s="148"/>
      <c r="T114" s="149"/>
      <c r="U114" s="148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 t="s">
        <v>166</v>
      </c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3" t="str">
        <f t="shared" si="3"/>
        <v>- penetrační nátěr</v>
      </c>
      <c r="BB114" s="140"/>
      <c r="BC114" s="140"/>
      <c r="BD114" s="140"/>
      <c r="BE114" s="140"/>
      <c r="BF114" s="140"/>
      <c r="BG114" s="140"/>
      <c r="BH114" s="140"/>
    </row>
    <row r="115" spans="1:60" outlineLevel="1" x14ac:dyDescent="0.2">
      <c r="A115" s="141"/>
      <c r="B115" s="141"/>
      <c r="C115" s="182" t="s">
        <v>226</v>
      </c>
      <c r="D115" s="153"/>
      <c r="E115" s="157"/>
      <c r="F115" s="161"/>
      <c r="G115" s="161"/>
      <c r="H115" s="159"/>
      <c r="I115" s="159"/>
      <c r="J115" s="159"/>
      <c r="K115" s="159"/>
      <c r="L115" s="159"/>
      <c r="M115" s="159"/>
      <c r="N115" s="148"/>
      <c r="O115" s="148"/>
      <c r="P115" s="148"/>
      <c r="Q115" s="148"/>
      <c r="R115" s="148"/>
      <c r="S115" s="148"/>
      <c r="T115" s="149"/>
      <c r="U115" s="148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 t="s">
        <v>166</v>
      </c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</row>
    <row r="116" spans="1:60" outlineLevel="1" x14ac:dyDescent="0.2">
      <c r="A116" s="141"/>
      <c r="B116" s="141"/>
      <c r="C116" s="241" t="s">
        <v>247</v>
      </c>
      <c r="D116" s="242"/>
      <c r="E116" s="243"/>
      <c r="F116" s="244"/>
      <c r="G116" s="245"/>
      <c r="H116" s="159"/>
      <c r="I116" s="159"/>
      <c r="J116" s="159"/>
      <c r="K116" s="159"/>
      <c r="L116" s="159"/>
      <c r="M116" s="159"/>
      <c r="N116" s="148"/>
      <c r="O116" s="148"/>
      <c r="P116" s="148"/>
      <c r="Q116" s="148"/>
      <c r="R116" s="148"/>
      <c r="S116" s="148"/>
      <c r="T116" s="149"/>
      <c r="U116" s="148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 t="s">
        <v>166</v>
      </c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3" t="str">
        <f>C116</f>
        <v>kalkulovat včetně  6 ks/m2 talířových hmoždinek</v>
      </c>
      <c r="BB116" s="140"/>
      <c r="BC116" s="140"/>
      <c r="BD116" s="140"/>
      <c r="BE116" s="140"/>
      <c r="BF116" s="140"/>
      <c r="BG116" s="140"/>
      <c r="BH116" s="140"/>
    </row>
    <row r="117" spans="1:60" outlineLevel="1" x14ac:dyDescent="0.2">
      <c r="A117" s="141"/>
      <c r="B117" s="141"/>
      <c r="C117" s="180" t="s">
        <v>248</v>
      </c>
      <c r="D117" s="150"/>
      <c r="E117" s="155">
        <v>75.238</v>
      </c>
      <c r="F117" s="159"/>
      <c r="G117" s="159"/>
      <c r="H117" s="159"/>
      <c r="I117" s="159"/>
      <c r="J117" s="159"/>
      <c r="K117" s="159"/>
      <c r="L117" s="159"/>
      <c r="M117" s="159"/>
      <c r="N117" s="148"/>
      <c r="O117" s="148"/>
      <c r="P117" s="148"/>
      <c r="Q117" s="148"/>
      <c r="R117" s="148"/>
      <c r="S117" s="148"/>
      <c r="T117" s="149"/>
      <c r="U117" s="148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 t="s">
        <v>157</v>
      </c>
      <c r="AF117" s="140">
        <v>0</v>
      </c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</row>
    <row r="118" spans="1:60" ht="22.5" outlineLevel="1" x14ac:dyDescent="0.2">
      <c r="A118" s="141">
        <v>25</v>
      </c>
      <c r="B118" s="141" t="s">
        <v>249</v>
      </c>
      <c r="C118" s="179" t="s">
        <v>250</v>
      </c>
      <c r="D118" s="148" t="s">
        <v>152</v>
      </c>
      <c r="E118" s="154">
        <v>32.357999999999997</v>
      </c>
      <c r="F118" s="158"/>
      <c r="G118" s="159">
        <f>ROUND(E118*F118,2)</f>
        <v>0</v>
      </c>
      <c r="H118" s="158"/>
      <c r="I118" s="159">
        <f>ROUND(E118*H118,2)</f>
        <v>0</v>
      </c>
      <c r="J118" s="158"/>
      <c r="K118" s="159">
        <f>ROUND(E118*J118,2)</f>
        <v>0</v>
      </c>
      <c r="L118" s="159">
        <v>21</v>
      </c>
      <c r="M118" s="159">
        <f>G118*(1+L118/100)</f>
        <v>0</v>
      </c>
      <c r="N118" s="148">
        <v>1.021E-2</v>
      </c>
      <c r="O118" s="148">
        <f>ROUND(E118*N118,5)</f>
        <v>0.33038000000000001</v>
      </c>
      <c r="P118" s="148">
        <v>0</v>
      </c>
      <c r="Q118" s="148">
        <f>ROUND(E118*P118,5)</f>
        <v>0</v>
      </c>
      <c r="R118" s="148"/>
      <c r="S118" s="148"/>
      <c r="T118" s="149">
        <v>0.49299999999999999</v>
      </c>
      <c r="U118" s="148">
        <f>ROUND(E118*T118,2)</f>
        <v>15.95</v>
      </c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 t="s">
        <v>160</v>
      </c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</row>
    <row r="119" spans="1:60" outlineLevel="1" x14ac:dyDescent="0.2">
      <c r="A119" s="141"/>
      <c r="B119" s="141"/>
      <c r="C119" s="241" t="s">
        <v>251</v>
      </c>
      <c r="D119" s="242"/>
      <c r="E119" s="243"/>
      <c r="F119" s="244"/>
      <c r="G119" s="245"/>
      <c r="H119" s="159"/>
      <c r="I119" s="159"/>
      <c r="J119" s="159"/>
      <c r="K119" s="159"/>
      <c r="L119" s="159"/>
      <c r="M119" s="159"/>
      <c r="N119" s="148"/>
      <c r="O119" s="148"/>
      <c r="P119" s="148"/>
      <c r="Q119" s="148"/>
      <c r="R119" s="148"/>
      <c r="S119" s="148"/>
      <c r="T119" s="149"/>
      <c r="U119" s="148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 t="s">
        <v>166</v>
      </c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3" t="str">
        <f>C119</f>
        <v>Skladba S05</v>
      </c>
      <c r="BB119" s="140"/>
      <c r="BC119" s="140"/>
      <c r="BD119" s="140"/>
      <c r="BE119" s="140"/>
      <c r="BF119" s="140"/>
      <c r="BG119" s="140"/>
      <c r="BH119" s="140"/>
    </row>
    <row r="120" spans="1:60" outlineLevel="1" x14ac:dyDescent="0.2">
      <c r="A120" s="141"/>
      <c r="B120" s="141"/>
      <c r="C120" s="241" t="s">
        <v>221</v>
      </c>
      <c r="D120" s="242"/>
      <c r="E120" s="243"/>
      <c r="F120" s="244"/>
      <c r="G120" s="245"/>
      <c r="H120" s="159"/>
      <c r="I120" s="159"/>
      <c r="J120" s="159"/>
      <c r="K120" s="159"/>
      <c r="L120" s="159"/>
      <c r="M120" s="159"/>
      <c r="N120" s="148"/>
      <c r="O120" s="148"/>
      <c r="P120" s="148"/>
      <c r="Q120" s="148"/>
      <c r="R120" s="148"/>
      <c r="S120" s="148"/>
      <c r="T120" s="149"/>
      <c r="U120" s="148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 t="s">
        <v>166</v>
      </c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3" t="str">
        <f>C120</f>
        <v>- penetrační nátěr</v>
      </c>
      <c r="BB120" s="140"/>
      <c r="BC120" s="140"/>
      <c r="BD120" s="140"/>
      <c r="BE120" s="140"/>
      <c r="BF120" s="140"/>
      <c r="BG120" s="140"/>
      <c r="BH120" s="140"/>
    </row>
    <row r="121" spans="1:60" outlineLevel="1" x14ac:dyDescent="0.2">
      <c r="A121" s="141"/>
      <c r="B121" s="141"/>
      <c r="C121" s="241" t="s">
        <v>222</v>
      </c>
      <c r="D121" s="242"/>
      <c r="E121" s="243"/>
      <c r="F121" s="244"/>
      <c r="G121" s="245"/>
      <c r="H121" s="159"/>
      <c r="I121" s="159"/>
      <c r="J121" s="159"/>
      <c r="K121" s="159"/>
      <c r="L121" s="159"/>
      <c r="M121" s="159"/>
      <c r="N121" s="148"/>
      <c r="O121" s="148"/>
      <c r="P121" s="148"/>
      <c r="Q121" s="148"/>
      <c r="R121" s="148"/>
      <c r="S121" s="148"/>
      <c r="T121" s="149"/>
      <c r="U121" s="148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 t="s">
        <v>166</v>
      </c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3" t="str">
        <f>C121</f>
        <v>- jednosložková lepicí a stěrková hmota na bázi cementu</v>
      </c>
      <c r="BB121" s="140"/>
      <c r="BC121" s="140"/>
      <c r="BD121" s="140"/>
      <c r="BE121" s="140"/>
      <c r="BF121" s="140"/>
      <c r="BG121" s="140"/>
      <c r="BH121" s="140"/>
    </row>
    <row r="122" spans="1:60" outlineLevel="1" x14ac:dyDescent="0.2">
      <c r="A122" s="141"/>
      <c r="B122" s="141"/>
      <c r="C122" s="241" t="s">
        <v>246</v>
      </c>
      <c r="D122" s="242"/>
      <c r="E122" s="243"/>
      <c r="F122" s="244"/>
      <c r="G122" s="245"/>
      <c r="H122" s="159"/>
      <c r="I122" s="159"/>
      <c r="J122" s="159"/>
      <c r="K122" s="159"/>
      <c r="L122" s="159"/>
      <c r="M122" s="159"/>
      <c r="N122" s="148"/>
      <c r="O122" s="148"/>
      <c r="P122" s="148"/>
      <c r="Q122" s="148"/>
      <c r="R122" s="148"/>
      <c r="S122" s="148"/>
      <c r="T122" s="149"/>
      <c r="U122" s="148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 t="s">
        <v>166</v>
      </c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3" t="str">
        <f>C122</f>
        <v>- desky z XPS, tl. = 180 mm, 0,036 W/mK</v>
      </c>
      <c r="BB122" s="140"/>
      <c r="BC122" s="140"/>
      <c r="BD122" s="140"/>
      <c r="BE122" s="140"/>
      <c r="BF122" s="140"/>
      <c r="BG122" s="140"/>
      <c r="BH122" s="140"/>
    </row>
    <row r="123" spans="1:60" outlineLevel="1" x14ac:dyDescent="0.2">
      <c r="A123" s="141"/>
      <c r="B123" s="141"/>
      <c r="C123" s="180" t="s">
        <v>252</v>
      </c>
      <c r="D123" s="150"/>
      <c r="E123" s="155">
        <v>32.357999999999997</v>
      </c>
      <c r="F123" s="159"/>
      <c r="G123" s="159"/>
      <c r="H123" s="159"/>
      <c r="I123" s="159"/>
      <c r="J123" s="159"/>
      <c r="K123" s="159"/>
      <c r="L123" s="159"/>
      <c r="M123" s="159"/>
      <c r="N123" s="148"/>
      <c r="O123" s="148"/>
      <c r="P123" s="148"/>
      <c r="Q123" s="148"/>
      <c r="R123" s="148"/>
      <c r="S123" s="148"/>
      <c r="T123" s="149"/>
      <c r="U123" s="148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 t="s">
        <v>157</v>
      </c>
      <c r="AF123" s="140">
        <v>0</v>
      </c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</row>
    <row r="124" spans="1:60" outlineLevel="1" x14ac:dyDescent="0.2">
      <c r="A124" s="141">
        <v>26</v>
      </c>
      <c r="B124" s="141" t="s">
        <v>253</v>
      </c>
      <c r="C124" s="179" t="s">
        <v>254</v>
      </c>
      <c r="D124" s="148" t="s">
        <v>152</v>
      </c>
      <c r="E124" s="154">
        <v>32.357999999999997</v>
      </c>
      <c r="F124" s="158"/>
      <c r="G124" s="159">
        <f>ROUND(E124*F124,2)</f>
        <v>0</v>
      </c>
      <c r="H124" s="158"/>
      <c r="I124" s="159">
        <f>ROUND(E124*H124,2)</f>
        <v>0</v>
      </c>
      <c r="J124" s="158"/>
      <c r="K124" s="159">
        <f>ROUND(E124*J124,2)</f>
        <v>0</v>
      </c>
      <c r="L124" s="159">
        <v>21</v>
      </c>
      <c r="M124" s="159">
        <f>G124*(1+L124/100)</f>
        <v>0</v>
      </c>
      <c r="N124" s="148">
        <v>0</v>
      </c>
      <c r="O124" s="148">
        <f>ROUND(E124*N124,5)</f>
        <v>0</v>
      </c>
      <c r="P124" s="148">
        <v>0</v>
      </c>
      <c r="Q124" s="148">
        <f>ROUND(E124*P124,5)</f>
        <v>0</v>
      </c>
      <c r="R124" s="148"/>
      <c r="S124" s="148"/>
      <c r="T124" s="149">
        <v>0.38</v>
      </c>
      <c r="U124" s="148">
        <f>ROUND(E124*T124,2)</f>
        <v>12.3</v>
      </c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 t="s">
        <v>160</v>
      </c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</row>
    <row r="125" spans="1:60" outlineLevel="1" x14ac:dyDescent="0.2">
      <c r="A125" s="141"/>
      <c r="B125" s="141"/>
      <c r="C125" s="241" t="s">
        <v>255</v>
      </c>
      <c r="D125" s="242"/>
      <c r="E125" s="243"/>
      <c r="F125" s="244"/>
      <c r="G125" s="245"/>
      <c r="H125" s="159"/>
      <c r="I125" s="159"/>
      <c r="J125" s="159"/>
      <c r="K125" s="159"/>
      <c r="L125" s="159"/>
      <c r="M125" s="159"/>
      <c r="N125" s="148"/>
      <c r="O125" s="148"/>
      <c r="P125" s="148"/>
      <c r="Q125" s="148"/>
      <c r="R125" s="148"/>
      <c r="S125" s="148"/>
      <c r="T125" s="149"/>
      <c r="U125" s="148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 t="s">
        <v>166</v>
      </c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3" t="str">
        <f>C125</f>
        <v>suterénní zdivo</v>
      </c>
      <c r="BB125" s="140"/>
      <c r="BC125" s="140"/>
      <c r="BD125" s="140"/>
      <c r="BE125" s="140"/>
      <c r="BF125" s="140"/>
      <c r="BG125" s="140"/>
      <c r="BH125" s="140"/>
    </row>
    <row r="126" spans="1:60" outlineLevel="1" x14ac:dyDescent="0.2">
      <c r="A126" s="141"/>
      <c r="B126" s="141"/>
      <c r="C126" s="180" t="s">
        <v>252</v>
      </c>
      <c r="D126" s="150"/>
      <c r="E126" s="155">
        <v>32.357999999999997</v>
      </c>
      <c r="F126" s="159"/>
      <c r="G126" s="159"/>
      <c r="H126" s="159"/>
      <c r="I126" s="159"/>
      <c r="J126" s="159"/>
      <c r="K126" s="159"/>
      <c r="L126" s="159"/>
      <c r="M126" s="159"/>
      <c r="N126" s="148"/>
      <c r="O126" s="148"/>
      <c r="P126" s="148"/>
      <c r="Q126" s="148"/>
      <c r="R126" s="148"/>
      <c r="S126" s="148"/>
      <c r="T126" s="149"/>
      <c r="U126" s="148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 t="s">
        <v>157</v>
      </c>
      <c r="AF126" s="140">
        <v>0</v>
      </c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</row>
    <row r="127" spans="1:60" outlineLevel="1" x14ac:dyDescent="0.2">
      <c r="A127" s="141">
        <v>27</v>
      </c>
      <c r="B127" s="141" t="s">
        <v>256</v>
      </c>
      <c r="C127" s="179" t="s">
        <v>257</v>
      </c>
      <c r="D127" s="148" t="s">
        <v>152</v>
      </c>
      <c r="E127" s="154">
        <v>5.6000000000000005</v>
      </c>
      <c r="F127" s="158"/>
      <c r="G127" s="159">
        <f>ROUND(E127*F127,2)</f>
        <v>0</v>
      </c>
      <c r="H127" s="158"/>
      <c r="I127" s="159">
        <f>ROUND(E127*H127,2)</f>
        <v>0</v>
      </c>
      <c r="J127" s="158"/>
      <c r="K127" s="159">
        <f>ROUND(E127*J127,2)</f>
        <v>0</v>
      </c>
      <c r="L127" s="159">
        <v>21</v>
      </c>
      <c r="M127" s="159">
        <f>G127*(1+L127/100)</f>
        <v>0</v>
      </c>
      <c r="N127" s="148">
        <v>6.9999999999999999E-4</v>
      </c>
      <c r="O127" s="148">
        <f>ROUND(E127*N127,5)</f>
        <v>3.9199999999999999E-3</v>
      </c>
      <c r="P127" s="148">
        <v>0</v>
      </c>
      <c r="Q127" s="148">
        <f>ROUND(E127*P127,5)</f>
        <v>0</v>
      </c>
      <c r="R127" s="148"/>
      <c r="S127" s="148"/>
      <c r="T127" s="149">
        <v>0</v>
      </c>
      <c r="U127" s="148">
        <f>ROUND(E127*T127,2)</f>
        <v>0</v>
      </c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 t="s">
        <v>258</v>
      </c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</row>
    <row r="128" spans="1:60" outlineLevel="1" x14ac:dyDescent="0.2">
      <c r="A128" s="141"/>
      <c r="B128" s="141"/>
      <c r="C128" s="241" t="s">
        <v>259</v>
      </c>
      <c r="D128" s="242"/>
      <c r="E128" s="243"/>
      <c r="F128" s="244"/>
      <c r="G128" s="245"/>
      <c r="H128" s="159"/>
      <c r="I128" s="159"/>
      <c r="J128" s="159"/>
      <c r="K128" s="159"/>
      <c r="L128" s="159"/>
      <c r="M128" s="159"/>
      <c r="N128" s="148"/>
      <c r="O128" s="148"/>
      <c r="P128" s="148"/>
      <c r="Q128" s="148"/>
      <c r="R128" s="148"/>
      <c r="S128" s="148"/>
      <c r="T128" s="149"/>
      <c r="U128" s="148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 t="s">
        <v>166</v>
      </c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3" t="str">
        <f>C128</f>
        <v>úprava nadpraží s roletovým truhlíkem</v>
      </c>
      <c r="BB128" s="140"/>
      <c r="BC128" s="140"/>
      <c r="BD128" s="140"/>
      <c r="BE128" s="140"/>
      <c r="BF128" s="140"/>
      <c r="BG128" s="140"/>
      <c r="BH128" s="140"/>
    </row>
    <row r="129" spans="1:60" outlineLevel="1" x14ac:dyDescent="0.2">
      <c r="A129" s="141"/>
      <c r="B129" s="141"/>
      <c r="C129" s="180" t="s">
        <v>260</v>
      </c>
      <c r="D129" s="150"/>
      <c r="E129" s="155">
        <v>5.6</v>
      </c>
      <c r="F129" s="159"/>
      <c r="G129" s="159"/>
      <c r="H129" s="159"/>
      <c r="I129" s="159"/>
      <c r="J129" s="159"/>
      <c r="K129" s="159"/>
      <c r="L129" s="159"/>
      <c r="M129" s="159"/>
      <c r="N129" s="148"/>
      <c r="O129" s="148"/>
      <c r="P129" s="148"/>
      <c r="Q129" s="148"/>
      <c r="R129" s="148"/>
      <c r="S129" s="148"/>
      <c r="T129" s="149"/>
      <c r="U129" s="148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 t="s">
        <v>157</v>
      </c>
      <c r="AF129" s="140">
        <v>0</v>
      </c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</row>
    <row r="130" spans="1:60" outlineLevel="1" x14ac:dyDescent="0.2">
      <c r="A130" s="141">
        <v>28</v>
      </c>
      <c r="B130" s="141" t="s">
        <v>261</v>
      </c>
      <c r="C130" s="179" t="s">
        <v>262</v>
      </c>
      <c r="D130" s="148" t="s">
        <v>152</v>
      </c>
      <c r="E130" s="154">
        <v>5.6000000000000005</v>
      </c>
      <c r="F130" s="158"/>
      <c r="G130" s="159">
        <f>ROUND(E130*F130,2)</f>
        <v>0</v>
      </c>
      <c r="H130" s="158"/>
      <c r="I130" s="159">
        <f>ROUND(E130*H130,2)</f>
        <v>0</v>
      </c>
      <c r="J130" s="158"/>
      <c r="K130" s="159">
        <f>ROUND(E130*J130,2)</f>
        <v>0</v>
      </c>
      <c r="L130" s="159">
        <v>21</v>
      </c>
      <c r="M130" s="159">
        <f>G130*(1+L130/100)</f>
        <v>0</v>
      </c>
      <c r="N130" s="148">
        <v>1.0499999999999999E-3</v>
      </c>
      <c r="O130" s="148">
        <f>ROUND(E130*N130,5)</f>
        <v>5.8799999999999998E-3</v>
      </c>
      <c r="P130" s="148">
        <v>0</v>
      </c>
      <c r="Q130" s="148">
        <f>ROUND(E130*P130,5)</f>
        <v>0</v>
      </c>
      <c r="R130" s="148"/>
      <c r="S130" s="148"/>
      <c r="T130" s="149">
        <v>0</v>
      </c>
      <c r="U130" s="148">
        <f>ROUND(E130*T130,2)</f>
        <v>0</v>
      </c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 t="s">
        <v>258</v>
      </c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</row>
    <row r="131" spans="1:60" outlineLevel="1" x14ac:dyDescent="0.2">
      <c r="A131" s="141"/>
      <c r="B131" s="141"/>
      <c r="C131" s="241" t="s">
        <v>259</v>
      </c>
      <c r="D131" s="242"/>
      <c r="E131" s="243"/>
      <c r="F131" s="244"/>
      <c r="G131" s="245"/>
      <c r="H131" s="159"/>
      <c r="I131" s="159"/>
      <c r="J131" s="159"/>
      <c r="K131" s="159"/>
      <c r="L131" s="159"/>
      <c r="M131" s="159"/>
      <c r="N131" s="148"/>
      <c r="O131" s="148"/>
      <c r="P131" s="148"/>
      <c r="Q131" s="148"/>
      <c r="R131" s="148"/>
      <c r="S131" s="148"/>
      <c r="T131" s="149"/>
      <c r="U131" s="148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 t="s">
        <v>166</v>
      </c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3" t="str">
        <f>C131</f>
        <v>úprava nadpraží s roletovým truhlíkem</v>
      </c>
      <c r="BB131" s="140"/>
      <c r="BC131" s="140"/>
      <c r="BD131" s="140"/>
      <c r="BE131" s="140"/>
      <c r="BF131" s="140"/>
      <c r="BG131" s="140"/>
      <c r="BH131" s="140"/>
    </row>
    <row r="132" spans="1:60" outlineLevel="1" x14ac:dyDescent="0.2">
      <c r="A132" s="141"/>
      <c r="B132" s="141"/>
      <c r="C132" s="180" t="s">
        <v>260</v>
      </c>
      <c r="D132" s="150"/>
      <c r="E132" s="155">
        <v>5.6</v>
      </c>
      <c r="F132" s="159"/>
      <c r="G132" s="159"/>
      <c r="H132" s="159"/>
      <c r="I132" s="159"/>
      <c r="J132" s="159"/>
      <c r="K132" s="159"/>
      <c r="L132" s="159"/>
      <c r="M132" s="159"/>
      <c r="N132" s="148"/>
      <c r="O132" s="148"/>
      <c r="P132" s="148"/>
      <c r="Q132" s="148"/>
      <c r="R132" s="148"/>
      <c r="S132" s="148"/>
      <c r="T132" s="149"/>
      <c r="U132" s="148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 t="s">
        <v>157</v>
      </c>
      <c r="AF132" s="140">
        <v>0</v>
      </c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</row>
    <row r="133" spans="1:60" x14ac:dyDescent="0.2">
      <c r="A133" s="142" t="s">
        <v>144</v>
      </c>
      <c r="B133" s="142" t="s">
        <v>75</v>
      </c>
      <c r="C133" s="181" t="s">
        <v>76</v>
      </c>
      <c r="D133" s="151"/>
      <c r="E133" s="156"/>
      <c r="F133" s="160"/>
      <c r="G133" s="160">
        <f>SUMIF(AE134:AE136,"&lt;&gt;NOR",G134:G136)</f>
        <v>0</v>
      </c>
      <c r="H133" s="160"/>
      <c r="I133" s="160">
        <f>SUM(I134:I136)</f>
        <v>0</v>
      </c>
      <c r="J133" s="160"/>
      <c r="K133" s="160">
        <f>SUM(K134:K136)</f>
        <v>0</v>
      </c>
      <c r="L133" s="160"/>
      <c r="M133" s="160">
        <f>SUM(M134:M136)</f>
        <v>0</v>
      </c>
      <c r="N133" s="151"/>
      <c r="O133" s="151">
        <f>SUM(O134:O136)</f>
        <v>11.919560000000001</v>
      </c>
      <c r="P133" s="151"/>
      <c r="Q133" s="151">
        <f>SUM(Q134:Q136)</f>
        <v>0</v>
      </c>
      <c r="R133" s="151"/>
      <c r="S133" s="151"/>
      <c r="T133" s="152"/>
      <c r="U133" s="151">
        <f>SUM(U134:U136)</f>
        <v>13.83</v>
      </c>
      <c r="AE133" t="s">
        <v>145</v>
      </c>
    </row>
    <row r="134" spans="1:60" outlineLevel="1" x14ac:dyDescent="0.2">
      <c r="A134" s="141">
        <v>29</v>
      </c>
      <c r="B134" s="141" t="s">
        <v>263</v>
      </c>
      <c r="C134" s="179" t="s">
        <v>264</v>
      </c>
      <c r="D134" s="148" t="s">
        <v>148</v>
      </c>
      <c r="E134" s="154">
        <v>98.77</v>
      </c>
      <c r="F134" s="158"/>
      <c r="G134" s="159">
        <f>ROUND(E134*F134,2)</f>
        <v>0</v>
      </c>
      <c r="H134" s="158"/>
      <c r="I134" s="159">
        <f>ROUND(E134*H134,2)</f>
        <v>0</v>
      </c>
      <c r="J134" s="158"/>
      <c r="K134" s="159">
        <f>ROUND(E134*J134,2)</f>
        <v>0</v>
      </c>
      <c r="L134" s="159">
        <v>21</v>
      </c>
      <c r="M134" s="159">
        <f>G134*(1+L134/100)</f>
        <v>0</v>
      </c>
      <c r="N134" s="148">
        <v>0.12068</v>
      </c>
      <c r="O134" s="148">
        <f>ROUND(E134*N134,5)</f>
        <v>11.919560000000001</v>
      </c>
      <c r="P134" s="148">
        <v>0</v>
      </c>
      <c r="Q134" s="148">
        <f>ROUND(E134*P134,5)</f>
        <v>0</v>
      </c>
      <c r="R134" s="148"/>
      <c r="S134" s="148"/>
      <c r="T134" s="149">
        <v>0.14000000000000001</v>
      </c>
      <c r="U134" s="148">
        <f>ROUND(E134*T134,2)</f>
        <v>13.83</v>
      </c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 t="s">
        <v>160</v>
      </c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</row>
    <row r="135" spans="1:60" outlineLevel="1" x14ac:dyDescent="0.2">
      <c r="A135" s="141"/>
      <c r="B135" s="141"/>
      <c r="C135" s="241" t="s">
        <v>265</v>
      </c>
      <c r="D135" s="242"/>
      <c r="E135" s="243"/>
      <c r="F135" s="244"/>
      <c r="G135" s="245"/>
      <c r="H135" s="159"/>
      <c r="I135" s="159"/>
      <c r="J135" s="159"/>
      <c r="K135" s="159"/>
      <c r="L135" s="159"/>
      <c r="M135" s="159"/>
      <c r="N135" s="148"/>
      <c r="O135" s="148"/>
      <c r="P135" s="148"/>
      <c r="Q135" s="148"/>
      <c r="R135" s="148"/>
      <c r="S135" s="148"/>
      <c r="T135" s="149"/>
      <c r="U135" s="148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 t="s">
        <v>166</v>
      </c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3" t="str">
        <f>C135</f>
        <v>osazení do betonového lože z betonu C 16/20</v>
      </c>
      <c r="BB135" s="140"/>
      <c r="BC135" s="140"/>
      <c r="BD135" s="140"/>
      <c r="BE135" s="140"/>
      <c r="BF135" s="140"/>
      <c r="BG135" s="140"/>
      <c r="BH135" s="140"/>
    </row>
    <row r="136" spans="1:60" ht="22.5" outlineLevel="1" x14ac:dyDescent="0.2">
      <c r="A136" s="141"/>
      <c r="B136" s="141"/>
      <c r="C136" s="180" t="s">
        <v>266</v>
      </c>
      <c r="D136" s="150"/>
      <c r="E136" s="155">
        <v>98.77</v>
      </c>
      <c r="F136" s="159"/>
      <c r="G136" s="159"/>
      <c r="H136" s="159"/>
      <c r="I136" s="159"/>
      <c r="J136" s="159"/>
      <c r="K136" s="159"/>
      <c r="L136" s="159"/>
      <c r="M136" s="159"/>
      <c r="N136" s="148"/>
      <c r="O136" s="148"/>
      <c r="P136" s="148"/>
      <c r="Q136" s="148"/>
      <c r="R136" s="148"/>
      <c r="S136" s="148"/>
      <c r="T136" s="149"/>
      <c r="U136" s="148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 t="s">
        <v>157</v>
      </c>
      <c r="AF136" s="140">
        <v>0</v>
      </c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</row>
    <row r="137" spans="1:60" x14ac:dyDescent="0.2">
      <c r="A137" s="142" t="s">
        <v>144</v>
      </c>
      <c r="B137" s="142" t="s">
        <v>77</v>
      </c>
      <c r="C137" s="181" t="s">
        <v>78</v>
      </c>
      <c r="D137" s="151"/>
      <c r="E137" s="156"/>
      <c r="F137" s="160"/>
      <c r="G137" s="160">
        <f>SUMIF(AE138:AE141,"&lt;&gt;NOR",G138:G141)</f>
        <v>0</v>
      </c>
      <c r="H137" s="160"/>
      <c r="I137" s="160">
        <f>SUM(I138:I141)</f>
        <v>0</v>
      </c>
      <c r="J137" s="160"/>
      <c r="K137" s="160">
        <f>SUM(K138:K141)</f>
        <v>0</v>
      </c>
      <c r="L137" s="160"/>
      <c r="M137" s="160">
        <f>SUM(M138:M141)</f>
        <v>0</v>
      </c>
      <c r="N137" s="151"/>
      <c r="O137" s="151">
        <f>SUM(O138:O141)</f>
        <v>0</v>
      </c>
      <c r="P137" s="151"/>
      <c r="Q137" s="151">
        <f>SUM(Q138:Q141)</f>
        <v>0</v>
      </c>
      <c r="R137" s="151"/>
      <c r="S137" s="151"/>
      <c r="T137" s="152"/>
      <c r="U137" s="151">
        <f>SUM(U138:U141)</f>
        <v>0</v>
      </c>
      <c r="AE137" t="s">
        <v>145</v>
      </c>
    </row>
    <row r="138" spans="1:60" outlineLevel="1" x14ac:dyDescent="0.2">
      <c r="A138" s="141">
        <v>30</v>
      </c>
      <c r="B138" s="141" t="s">
        <v>267</v>
      </c>
      <c r="C138" s="179" t="s">
        <v>268</v>
      </c>
      <c r="D138" s="148" t="s">
        <v>269</v>
      </c>
      <c r="E138" s="154">
        <v>1</v>
      </c>
      <c r="F138" s="158"/>
      <c r="G138" s="159">
        <f>ROUND(E138*F138,2)</f>
        <v>0</v>
      </c>
      <c r="H138" s="158"/>
      <c r="I138" s="159">
        <f>ROUND(E138*H138,2)</f>
        <v>0</v>
      </c>
      <c r="J138" s="158"/>
      <c r="K138" s="159">
        <f>ROUND(E138*J138,2)</f>
        <v>0</v>
      </c>
      <c r="L138" s="159">
        <v>21</v>
      </c>
      <c r="M138" s="159">
        <f>G138*(1+L138/100)</f>
        <v>0</v>
      </c>
      <c r="N138" s="148">
        <v>0</v>
      </c>
      <c r="O138" s="148">
        <f>ROUND(E138*N138,5)</f>
        <v>0</v>
      </c>
      <c r="P138" s="148">
        <v>0</v>
      </c>
      <c r="Q138" s="148">
        <f>ROUND(E138*P138,5)</f>
        <v>0</v>
      </c>
      <c r="R138" s="148"/>
      <c r="S138" s="148"/>
      <c r="T138" s="149">
        <v>0</v>
      </c>
      <c r="U138" s="148">
        <f>ROUND(E138*T138,2)</f>
        <v>0</v>
      </c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 t="s">
        <v>160</v>
      </c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</row>
    <row r="139" spans="1:60" outlineLevel="1" x14ac:dyDescent="0.2">
      <c r="A139" s="141"/>
      <c r="B139" s="141"/>
      <c r="C139" s="241" t="s">
        <v>270</v>
      </c>
      <c r="D139" s="242"/>
      <c r="E139" s="243"/>
      <c r="F139" s="244"/>
      <c r="G139" s="245"/>
      <c r="H139" s="159"/>
      <c r="I139" s="159"/>
      <c r="J139" s="159"/>
      <c r="K139" s="159"/>
      <c r="L139" s="159"/>
      <c r="M139" s="159"/>
      <c r="N139" s="148"/>
      <c r="O139" s="148"/>
      <c r="P139" s="148"/>
      <c r="Q139" s="148"/>
      <c r="R139" s="148"/>
      <c r="S139" s="148"/>
      <c r="T139" s="149"/>
      <c r="U139" s="148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 t="s">
        <v>166</v>
      </c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3" t="str">
        <f>C139</f>
        <v>O1</v>
      </c>
      <c r="BB139" s="140"/>
      <c r="BC139" s="140"/>
      <c r="BD139" s="140"/>
      <c r="BE139" s="140"/>
      <c r="BF139" s="140"/>
      <c r="BG139" s="140"/>
      <c r="BH139" s="140"/>
    </row>
    <row r="140" spans="1:60" ht="22.5" outlineLevel="1" x14ac:dyDescent="0.2">
      <c r="A140" s="141"/>
      <c r="B140" s="141"/>
      <c r="C140" s="241" t="s">
        <v>271</v>
      </c>
      <c r="D140" s="242"/>
      <c r="E140" s="243"/>
      <c r="F140" s="244"/>
      <c r="G140" s="245"/>
      <c r="H140" s="159"/>
      <c r="I140" s="159"/>
      <c r="J140" s="159"/>
      <c r="K140" s="159"/>
      <c r="L140" s="159"/>
      <c r="M140" s="159"/>
      <c r="N140" s="148"/>
      <c r="O140" s="148"/>
      <c r="P140" s="148"/>
      <c r="Q140" s="148"/>
      <c r="R140" s="148"/>
      <c r="S140" s="148"/>
      <c r="T140" s="149"/>
      <c r="U140" s="148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 t="s">
        <v>166</v>
      </c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3" t="str">
        <f>C140</f>
        <v>otevíravé (do exterieru), pravé. do stavebního otvoru 800x1850, barva bílá, kování koule/klika, cilindrická vložka</v>
      </c>
      <c r="BB140" s="140"/>
      <c r="BC140" s="140"/>
      <c r="BD140" s="140"/>
      <c r="BE140" s="140"/>
      <c r="BF140" s="140"/>
      <c r="BG140" s="140"/>
      <c r="BH140" s="140"/>
    </row>
    <row r="141" spans="1:60" outlineLevel="1" x14ac:dyDescent="0.2">
      <c r="A141" s="141"/>
      <c r="B141" s="141"/>
      <c r="C141" s="241" t="s">
        <v>272</v>
      </c>
      <c r="D141" s="242"/>
      <c r="E141" s="243"/>
      <c r="F141" s="244"/>
      <c r="G141" s="245"/>
      <c r="H141" s="159"/>
      <c r="I141" s="159"/>
      <c r="J141" s="159"/>
      <c r="K141" s="159"/>
      <c r="L141" s="159"/>
      <c r="M141" s="159"/>
      <c r="N141" s="148"/>
      <c r="O141" s="148"/>
      <c r="P141" s="148"/>
      <c r="Q141" s="148"/>
      <c r="R141" s="148"/>
      <c r="S141" s="148"/>
      <c r="T141" s="149"/>
      <c r="U141" s="148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 t="s">
        <v>166</v>
      </c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3" t="str">
        <f>C141</f>
        <v>plastová rámová záruběň</v>
      </c>
      <c r="BB141" s="140"/>
      <c r="BC141" s="140"/>
      <c r="BD141" s="140"/>
      <c r="BE141" s="140"/>
      <c r="BF141" s="140"/>
      <c r="BG141" s="140"/>
      <c r="BH141" s="140"/>
    </row>
    <row r="142" spans="1:60" x14ac:dyDescent="0.2">
      <c r="A142" s="142" t="s">
        <v>144</v>
      </c>
      <c r="B142" s="142" t="s">
        <v>79</v>
      </c>
      <c r="C142" s="181" t="s">
        <v>80</v>
      </c>
      <c r="D142" s="151"/>
      <c r="E142" s="156"/>
      <c r="F142" s="160"/>
      <c r="G142" s="160">
        <f>SUMIF(AE143:AE148,"&lt;&gt;NOR",G143:G148)</f>
        <v>0</v>
      </c>
      <c r="H142" s="160"/>
      <c r="I142" s="160">
        <f>SUM(I143:I148)</f>
        <v>0</v>
      </c>
      <c r="J142" s="160"/>
      <c r="K142" s="160">
        <f>SUM(K143:K148)</f>
        <v>0</v>
      </c>
      <c r="L142" s="160"/>
      <c r="M142" s="160">
        <f>SUM(M143:M148)</f>
        <v>0</v>
      </c>
      <c r="N142" s="151"/>
      <c r="O142" s="151">
        <f>SUM(O143:O148)</f>
        <v>9.7117000000000004</v>
      </c>
      <c r="P142" s="151"/>
      <c r="Q142" s="151">
        <f>SUM(Q143:Q148)</f>
        <v>0</v>
      </c>
      <c r="R142" s="151"/>
      <c r="S142" s="151"/>
      <c r="T142" s="152"/>
      <c r="U142" s="151">
        <f>SUM(U143:U148)</f>
        <v>132.33000000000001</v>
      </c>
      <c r="AE142" t="s">
        <v>145</v>
      </c>
    </row>
    <row r="143" spans="1:60" ht="22.5" outlineLevel="1" x14ac:dyDescent="0.2">
      <c r="A143" s="141">
        <v>31</v>
      </c>
      <c r="B143" s="141" t="s">
        <v>273</v>
      </c>
      <c r="C143" s="179" t="s">
        <v>274</v>
      </c>
      <c r="D143" s="148" t="s">
        <v>152</v>
      </c>
      <c r="E143" s="154">
        <v>445.9</v>
      </c>
      <c r="F143" s="158"/>
      <c r="G143" s="159">
        <f>ROUND(E143*F143,2)</f>
        <v>0</v>
      </c>
      <c r="H143" s="158"/>
      <c r="I143" s="159">
        <f>ROUND(E143*H143,2)</f>
        <v>0</v>
      </c>
      <c r="J143" s="158"/>
      <c r="K143" s="159">
        <f>ROUND(E143*J143,2)</f>
        <v>0</v>
      </c>
      <c r="L143" s="159">
        <v>21</v>
      </c>
      <c r="M143" s="159">
        <f>G143*(1+L143/100)</f>
        <v>0</v>
      </c>
      <c r="N143" s="148">
        <v>2.1780000000000001E-2</v>
      </c>
      <c r="O143" s="148">
        <f>ROUND(E143*N143,5)</f>
        <v>9.7117000000000004</v>
      </c>
      <c r="P143" s="148">
        <v>0</v>
      </c>
      <c r="Q143" s="148">
        <f>ROUND(E143*P143,5)</f>
        <v>0</v>
      </c>
      <c r="R143" s="148"/>
      <c r="S143" s="148"/>
      <c r="T143" s="149">
        <v>0.29676999999999998</v>
      </c>
      <c r="U143" s="148">
        <f>ROUND(E143*T143,2)</f>
        <v>132.33000000000001</v>
      </c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 t="s">
        <v>149</v>
      </c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</row>
    <row r="144" spans="1:60" outlineLevel="1" x14ac:dyDescent="0.2">
      <c r="A144" s="141"/>
      <c r="B144" s="141"/>
      <c r="C144" s="180" t="s">
        <v>208</v>
      </c>
      <c r="D144" s="150"/>
      <c r="E144" s="155">
        <v>160.30000000000001</v>
      </c>
      <c r="F144" s="159"/>
      <c r="G144" s="159"/>
      <c r="H144" s="159"/>
      <c r="I144" s="159"/>
      <c r="J144" s="159"/>
      <c r="K144" s="159"/>
      <c r="L144" s="159"/>
      <c r="M144" s="159"/>
      <c r="N144" s="148"/>
      <c r="O144" s="148"/>
      <c r="P144" s="148"/>
      <c r="Q144" s="148"/>
      <c r="R144" s="148"/>
      <c r="S144" s="148"/>
      <c r="T144" s="149"/>
      <c r="U144" s="148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 t="s">
        <v>157</v>
      </c>
      <c r="AF144" s="140">
        <v>0</v>
      </c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</row>
    <row r="145" spans="1:60" outlineLevel="1" x14ac:dyDescent="0.2">
      <c r="A145" s="141"/>
      <c r="B145" s="141"/>
      <c r="C145" s="180" t="s">
        <v>209</v>
      </c>
      <c r="D145" s="150"/>
      <c r="E145" s="155">
        <v>170.6</v>
      </c>
      <c r="F145" s="159"/>
      <c r="G145" s="159"/>
      <c r="H145" s="159"/>
      <c r="I145" s="159"/>
      <c r="J145" s="159"/>
      <c r="K145" s="159"/>
      <c r="L145" s="159"/>
      <c r="M145" s="159"/>
      <c r="N145" s="148"/>
      <c r="O145" s="148"/>
      <c r="P145" s="148"/>
      <c r="Q145" s="148"/>
      <c r="R145" s="148"/>
      <c r="S145" s="148"/>
      <c r="T145" s="149"/>
      <c r="U145" s="148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 t="s">
        <v>157</v>
      </c>
      <c r="AF145" s="140">
        <v>0</v>
      </c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</row>
    <row r="146" spans="1:60" outlineLevel="1" x14ac:dyDescent="0.2">
      <c r="A146" s="141"/>
      <c r="B146" s="141"/>
      <c r="C146" s="180" t="s">
        <v>210</v>
      </c>
      <c r="D146" s="150"/>
      <c r="E146" s="155">
        <v>43</v>
      </c>
      <c r="F146" s="159"/>
      <c r="G146" s="159"/>
      <c r="H146" s="159"/>
      <c r="I146" s="159"/>
      <c r="J146" s="159"/>
      <c r="K146" s="159"/>
      <c r="L146" s="159"/>
      <c r="M146" s="159"/>
      <c r="N146" s="148"/>
      <c r="O146" s="148"/>
      <c r="P146" s="148"/>
      <c r="Q146" s="148"/>
      <c r="R146" s="148"/>
      <c r="S146" s="148"/>
      <c r="T146" s="149"/>
      <c r="U146" s="148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 t="s">
        <v>157</v>
      </c>
      <c r="AF146" s="140">
        <v>0</v>
      </c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</row>
    <row r="147" spans="1:60" outlineLevel="1" x14ac:dyDescent="0.2">
      <c r="A147" s="141"/>
      <c r="B147" s="141"/>
      <c r="C147" s="180" t="s">
        <v>211</v>
      </c>
      <c r="D147" s="150"/>
      <c r="E147" s="155">
        <v>35.200000000000003</v>
      </c>
      <c r="F147" s="159"/>
      <c r="G147" s="159"/>
      <c r="H147" s="159"/>
      <c r="I147" s="159"/>
      <c r="J147" s="159"/>
      <c r="K147" s="159"/>
      <c r="L147" s="159"/>
      <c r="M147" s="159"/>
      <c r="N147" s="148"/>
      <c r="O147" s="148"/>
      <c r="P147" s="148"/>
      <c r="Q147" s="148"/>
      <c r="R147" s="148"/>
      <c r="S147" s="148"/>
      <c r="T147" s="149"/>
      <c r="U147" s="148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 t="s">
        <v>157</v>
      </c>
      <c r="AF147" s="140">
        <v>0</v>
      </c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</row>
    <row r="148" spans="1:60" outlineLevel="1" x14ac:dyDescent="0.2">
      <c r="A148" s="141"/>
      <c r="B148" s="141"/>
      <c r="C148" s="180" t="s">
        <v>212</v>
      </c>
      <c r="D148" s="150"/>
      <c r="E148" s="155">
        <v>36.799999999999997</v>
      </c>
      <c r="F148" s="159"/>
      <c r="G148" s="159"/>
      <c r="H148" s="159"/>
      <c r="I148" s="159"/>
      <c r="J148" s="159"/>
      <c r="K148" s="159"/>
      <c r="L148" s="159"/>
      <c r="M148" s="159"/>
      <c r="N148" s="148"/>
      <c r="O148" s="148"/>
      <c r="P148" s="148"/>
      <c r="Q148" s="148"/>
      <c r="R148" s="148"/>
      <c r="S148" s="148"/>
      <c r="T148" s="149"/>
      <c r="U148" s="148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 t="s">
        <v>157</v>
      </c>
      <c r="AF148" s="140">
        <v>0</v>
      </c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</row>
    <row r="149" spans="1:60" x14ac:dyDescent="0.2">
      <c r="A149" s="142" t="s">
        <v>144</v>
      </c>
      <c r="B149" s="142" t="s">
        <v>81</v>
      </c>
      <c r="C149" s="181" t="s">
        <v>82</v>
      </c>
      <c r="D149" s="151"/>
      <c r="E149" s="156"/>
      <c r="F149" s="160"/>
      <c r="G149" s="160">
        <f>SUMIF(AE150:AE160,"&lt;&gt;NOR",G150:G160)</f>
        <v>0</v>
      </c>
      <c r="H149" s="160"/>
      <c r="I149" s="160">
        <f>SUM(I150:I160)</f>
        <v>0</v>
      </c>
      <c r="J149" s="160"/>
      <c r="K149" s="160">
        <f>SUM(K150:K160)</f>
        <v>0</v>
      </c>
      <c r="L149" s="160"/>
      <c r="M149" s="160">
        <f>SUM(M150:M160)</f>
        <v>0</v>
      </c>
      <c r="N149" s="151"/>
      <c r="O149" s="151">
        <f>SUM(O150:O160)</f>
        <v>0</v>
      </c>
      <c r="P149" s="151"/>
      <c r="Q149" s="151">
        <f>SUM(Q150:Q160)</f>
        <v>28.820900000000002</v>
      </c>
      <c r="R149" s="151"/>
      <c r="S149" s="151"/>
      <c r="T149" s="152"/>
      <c r="U149" s="151">
        <f>SUM(U150:U160)</f>
        <v>176.76000000000002</v>
      </c>
      <c r="AE149" t="s">
        <v>145</v>
      </c>
    </row>
    <row r="150" spans="1:60" ht="22.5" outlineLevel="1" x14ac:dyDescent="0.2">
      <c r="A150" s="141">
        <v>32</v>
      </c>
      <c r="B150" s="141" t="s">
        <v>275</v>
      </c>
      <c r="C150" s="179" t="s">
        <v>276</v>
      </c>
      <c r="D150" s="148" t="s">
        <v>155</v>
      </c>
      <c r="E150" s="154">
        <v>11.2545</v>
      </c>
      <c r="F150" s="158"/>
      <c r="G150" s="159">
        <f>ROUND(E150*F150,2)</f>
        <v>0</v>
      </c>
      <c r="H150" s="158"/>
      <c r="I150" s="159">
        <f>ROUND(E150*H150,2)</f>
        <v>0</v>
      </c>
      <c r="J150" s="158"/>
      <c r="K150" s="159">
        <f>ROUND(E150*J150,2)</f>
        <v>0</v>
      </c>
      <c r="L150" s="159">
        <v>21</v>
      </c>
      <c r="M150" s="159">
        <f>G150*(1+L150/100)</f>
        <v>0</v>
      </c>
      <c r="N150" s="148">
        <v>0</v>
      </c>
      <c r="O150" s="148">
        <f>ROUND(E150*N150,5)</f>
        <v>0</v>
      </c>
      <c r="P150" s="148">
        <v>2.2000000000000002</v>
      </c>
      <c r="Q150" s="148">
        <f>ROUND(E150*P150,5)</f>
        <v>24.759899999999998</v>
      </c>
      <c r="R150" s="148"/>
      <c r="S150" s="148"/>
      <c r="T150" s="149">
        <v>9.2100000000000009</v>
      </c>
      <c r="U150" s="148">
        <f>ROUND(E150*T150,2)</f>
        <v>103.65</v>
      </c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 t="s">
        <v>160</v>
      </c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</row>
    <row r="151" spans="1:60" outlineLevel="1" x14ac:dyDescent="0.2">
      <c r="A151" s="141"/>
      <c r="B151" s="141"/>
      <c r="C151" s="241" t="s">
        <v>277</v>
      </c>
      <c r="D151" s="242"/>
      <c r="E151" s="243"/>
      <c r="F151" s="244"/>
      <c r="G151" s="245"/>
      <c r="H151" s="159"/>
      <c r="I151" s="159"/>
      <c r="J151" s="159"/>
      <c r="K151" s="159"/>
      <c r="L151" s="159"/>
      <c r="M151" s="159"/>
      <c r="N151" s="148"/>
      <c r="O151" s="148"/>
      <c r="P151" s="148"/>
      <c r="Q151" s="148"/>
      <c r="R151" s="148"/>
      <c r="S151" s="148"/>
      <c r="T151" s="149"/>
      <c r="U151" s="148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 t="s">
        <v>166</v>
      </c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3" t="str">
        <f>C151</f>
        <v>okapový chodník</v>
      </c>
      <c r="BB151" s="140"/>
      <c r="BC151" s="140"/>
      <c r="BD151" s="140"/>
      <c r="BE151" s="140"/>
      <c r="BF151" s="140"/>
      <c r="BG151" s="140"/>
      <c r="BH151" s="140"/>
    </row>
    <row r="152" spans="1:60" outlineLevel="1" x14ac:dyDescent="0.2">
      <c r="A152" s="141"/>
      <c r="B152" s="141"/>
      <c r="C152" s="180" t="s">
        <v>278</v>
      </c>
      <c r="D152" s="150"/>
      <c r="E152" s="155">
        <v>11.2545</v>
      </c>
      <c r="F152" s="159"/>
      <c r="G152" s="159"/>
      <c r="H152" s="159"/>
      <c r="I152" s="159"/>
      <c r="J152" s="159"/>
      <c r="K152" s="159"/>
      <c r="L152" s="159"/>
      <c r="M152" s="159"/>
      <c r="N152" s="148"/>
      <c r="O152" s="148"/>
      <c r="P152" s="148"/>
      <c r="Q152" s="148"/>
      <c r="R152" s="148"/>
      <c r="S152" s="148"/>
      <c r="T152" s="149"/>
      <c r="U152" s="148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 t="s">
        <v>157</v>
      </c>
      <c r="AF152" s="140">
        <v>0</v>
      </c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</row>
    <row r="153" spans="1:60" outlineLevel="1" x14ac:dyDescent="0.2">
      <c r="A153" s="141">
        <v>33</v>
      </c>
      <c r="B153" s="141" t="s">
        <v>279</v>
      </c>
      <c r="C153" s="179" t="s">
        <v>280</v>
      </c>
      <c r="D153" s="148" t="s">
        <v>155</v>
      </c>
      <c r="E153" s="154">
        <v>11.2545</v>
      </c>
      <c r="F153" s="158"/>
      <c r="G153" s="159">
        <f>ROUND(E153*F153,2)</f>
        <v>0</v>
      </c>
      <c r="H153" s="158"/>
      <c r="I153" s="159">
        <f>ROUND(E153*H153,2)</f>
        <v>0</v>
      </c>
      <c r="J153" s="158"/>
      <c r="K153" s="159">
        <f>ROUND(E153*J153,2)</f>
        <v>0</v>
      </c>
      <c r="L153" s="159">
        <v>21</v>
      </c>
      <c r="M153" s="159">
        <f>G153*(1+L153/100)</f>
        <v>0</v>
      </c>
      <c r="N153" s="148">
        <v>0</v>
      </c>
      <c r="O153" s="148">
        <f>ROUND(E153*N153,5)</f>
        <v>0</v>
      </c>
      <c r="P153" s="148">
        <v>0</v>
      </c>
      <c r="Q153" s="148">
        <f>ROUND(E153*P153,5)</f>
        <v>0</v>
      </c>
      <c r="R153" s="148"/>
      <c r="S153" s="148"/>
      <c r="T153" s="149">
        <v>4.8280000000000003</v>
      </c>
      <c r="U153" s="148">
        <f>ROUND(E153*T153,2)</f>
        <v>54.34</v>
      </c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 t="s">
        <v>160</v>
      </c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</row>
    <row r="154" spans="1:60" outlineLevel="1" x14ac:dyDescent="0.2">
      <c r="A154" s="141">
        <v>34</v>
      </c>
      <c r="B154" s="141" t="s">
        <v>281</v>
      </c>
      <c r="C154" s="179" t="s">
        <v>282</v>
      </c>
      <c r="D154" s="148" t="s">
        <v>152</v>
      </c>
      <c r="E154" s="154">
        <v>23.5</v>
      </c>
      <c r="F154" s="158"/>
      <c r="G154" s="159">
        <f>ROUND(E154*F154,2)</f>
        <v>0</v>
      </c>
      <c r="H154" s="158"/>
      <c r="I154" s="159">
        <f>ROUND(E154*H154,2)</f>
        <v>0</v>
      </c>
      <c r="J154" s="158"/>
      <c r="K154" s="159">
        <f>ROUND(E154*J154,2)</f>
        <v>0</v>
      </c>
      <c r="L154" s="159">
        <v>21</v>
      </c>
      <c r="M154" s="159">
        <f>G154*(1+L154/100)</f>
        <v>0</v>
      </c>
      <c r="N154" s="148">
        <v>0</v>
      </c>
      <c r="O154" s="148">
        <f>ROUND(E154*N154,5)</f>
        <v>0</v>
      </c>
      <c r="P154" s="148">
        <v>0.11</v>
      </c>
      <c r="Q154" s="148">
        <f>ROUND(E154*P154,5)</f>
        <v>2.585</v>
      </c>
      <c r="R154" s="148"/>
      <c r="S154" s="148"/>
      <c r="T154" s="149">
        <v>0.34599999999999997</v>
      </c>
      <c r="U154" s="148">
        <f>ROUND(E154*T154,2)</f>
        <v>8.1300000000000008</v>
      </c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 t="s">
        <v>160</v>
      </c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</row>
    <row r="155" spans="1:60" outlineLevel="1" x14ac:dyDescent="0.2">
      <c r="A155" s="141"/>
      <c r="B155" s="141"/>
      <c r="C155" s="180" t="s">
        <v>283</v>
      </c>
      <c r="D155" s="150"/>
      <c r="E155" s="155">
        <v>22</v>
      </c>
      <c r="F155" s="159"/>
      <c r="G155" s="159"/>
      <c r="H155" s="159"/>
      <c r="I155" s="159"/>
      <c r="J155" s="159"/>
      <c r="K155" s="159"/>
      <c r="L155" s="159"/>
      <c r="M155" s="159"/>
      <c r="N155" s="148"/>
      <c r="O155" s="148"/>
      <c r="P155" s="148"/>
      <c r="Q155" s="148"/>
      <c r="R155" s="148"/>
      <c r="S155" s="148"/>
      <c r="T155" s="149"/>
      <c r="U155" s="148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 t="s">
        <v>157</v>
      </c>
      <c r="AF155" s="140">
        <v>0</v>
      </c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</row>
    <row r="156" spans="1:60" outlineLevel="1" x14ac:dyDescent="0.2">
      <c r="A156" s="141"/>
      <c r="B156" s="141"/>
      <c r="C156" s="180" t="s">
        <v>284</v>
      </c>
      <c r="D156" s="150"/>
      <c r="E156" s="155">
        <v>1.5</v>
      </c>
      <c r="F156" s="159"/>
      <c r="G156" s="159"/>
      <c r="H156" s="159"/>
      <c r="I156" s="159"/>
      <c r="J156" s="159"/>
      <c r="K156" s="159"/>
      <c r="L156" s="159"/>
      <c r="M156" s="159"/>
      <c r="N156" s="148"/>
      <c r="O156" s="148"/>
      <c r="P156" s="148"/>
      <c r="Q156" s="148"/>
      <c r="R156" s="148"/>
      <c r="S156" s="148"/>
      <c r="T156" s="149"/>
      <c r="U156" s="148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 t="s">
        <v>157</v>
      </c>
      <c r="AF156" s="140">
        <v>0</v>
      </c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</row>
    <row r="157" spans="1:60" ht="22.5" outlineLevel="1" x14ac:dyDescent="0.2">
      <c r="A157" s="141">
        <v>35</v>
      </c>
      <c r="B157" s="141" t="s">
        <v>285</v>
      </c>
      <c r="C157" s="179" t="s">
        <v>286</v>
      </c>
      <c r="D157" s="148" t="s">
        <v>152</v>
      </c>
      <c r="E157" s="154">
        <v>9</v>
      </c>
      <c r="F157" s="158"/>
      <c r="G157" s="159">
        <f>ROUND(E157*F157,2)</f>
        <v>0</v>
      </c>
      <c r="H157" s="158"/>
      <c r="I157" s="159">
        <f>ROUND(E157*H157,2)</f>
        <v>0</v>
      </c>
      <c r="J157" s="158"/>
      <c r="K157" s="159">
        <f>ROUND(E157*J157,2)</f>
        <v>0</v>
      </c>
      <c r="L157" s="159">
        <v>21</v>
      </c>
      <c r="M157" s="159">
        <f>G157*(1+L157/100)</f>
        <v>0</v>
      </c>
      <c r="N157" s="148">
        <v>0</v>
      </c>
      <c r="O157" s="148">
        <f>ROUND(E157*N157,5)</f>
        <v>0</v>
      </c>
      <c r="P157" s="148">
        <v>0.108</v>
      </c>
      <c r="Q157" s="148">
        <f>ROUND(E157*P157,5)</f>
        <v>0.97199999999999998</v>
      </c>
      <c r="R157" s="148"/>
      <c r="S157" s="148"/>
      <c r="T157" s="149">
        <v>0.67</v>
      </c>
      <c r="U157" s="148">
        <f>ROUND(E157*T157,2)</f>
        <v>6.03</v>
      </c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 t="s">
        <v>160</v>
      </c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</row>
    <row r="158" spans="1:60" outlineLevel="1" x14ac:dyDescent="0.2">
      <c r="A158" s="141"/>
      <c r="B158" s="141"/>
      <c r="C158" s="241" t="s">
        <v>287</v>
      </c>
      <c r="D158" s="242"/>
      <c r="E158" s="243"/>
      <c r="F158" s="244"/>
      <c r="G158" s="245"/>
      <c r="H158" s="159"/>
      <c r="I158" s="159"/>
      <c r="J158" s="159"/>
      <c r="K158" s="159"/>
      <c r="L158" s="159"/>
      <c r="M158" s="159"/>
      <c r="N158" s="148"/>
      <c r="O158" s="148"/>
      <c r="P158" s="148"/>
      <c r="Q158" s="148"/>
      <c r="R158" s="148"/>
      <c r="S158" s="148"/>
      <c r="T158" s="149"/>
      <c r="U158" s="148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 t="s">
        <v>166</v>
      </c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3" t="str">
        <f>C158</f>
        <v>přizdívka JZ fasáda</v>
      </c>
      <c r="BB158" s="140"/>
      <c r="BC158" s="140"/>
      <c r="BD158" s="140"/>
      <c r="BE158" s="140"/>
      <c r="BF158" s="140"/>
      <c r="BG158" s="140"/>
      <c r="BH158" s="140"/>
    </row>
    <row r="159" spans="1:60" outlineLevel="1" x14ac:dyDescent="0.2">
      <c r="A159" s="141">
        <v>36</v>
      </c>
      <c r="B159" s="141" t="s">
        <v>288</v>
      </c>
      <c r="C159" s="179" t="s">
        <v>289</v>
      </c>
      <c r="D159" s="148" t="s">
        <v>148</v>
      </c>
      <c r="E159" s="154">
        <v>7.2</v>
      </c>
      <c r="F159" s="158"/>
      <c r="G159" s="159">
        <f>ROUND(E159*F159,2)</f>
        <v>0</v>
      </c>
      <c r="H159" s="158"/>
      <c r="I159" s="159">
        <f>ROUND(E159*H159,2)</f>
        <v>0</v>
      </c>
      <c r="J159" s="158"/>
      <c r="K159" s="159">
        <f>ROUND(E159*J159,2)</f>
        <v>0</v>
      </c>
      <c r="L159" s="159">
        <v>21</v>
      </c>
      <c r="M159" s="159">
        <f>G159*(1+L159/100)</f>
        <v>0</v>
      </c>
      <c r="N159" s="148">
        <v>0</v>
      </c>
      <c r="O159" s="148">
        <f>ROUND(E159*N159,5)</f>
        <v>0</v>
      </c>
      <c r="P159" s="148">
        <v>7.0000000000000007E-2</v>
      </c>
      <c r="Q159" s="148">
        <f>ROUND(E159*P159,5)</f>
        <v>0.504</v>
      </c>
      <c r="R159" s="148"/>
      <c r="S159" s="148"/>
      <c r="T159" s="149">
        <v>0.64</v>
      </c>
      <c r="U159" s="148">
        <f>ROUND(E159*T159,2)</f>
        <v>4.6100000000000003</v>
      </c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 t="s">
        <v>160</v>
      </c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</row>
    <row r="160" spans="1:60" outlineLevel="1" x14ac:dyDescent="0.2">
      <c r="A160" s="141"/>
      <c r="B160" s="141"/>
      <c r="C160" s="180" t="s">
        <v>290</v>
      </c>
      <c r="D160" s="150"/>
      <c r="E160" s="155">
        <v>7.2</v>
      </c>
      <c r="F160" s="159"/>
      <c r="G160" s="159"/>
      <c r="H160" s="159"/>
      <c r="I160" s="159"/>
      <c r="J160" s="159"/>
      <c r="K160" s="159"/>
      <c r="L160" s="159"/>
      <c r="M160" s="159"/>
      <c r="N160" s="148"/>
      <c r="O160" s="148"/>
      <c r="P160" s="148"/>
      <c r="Q160" s="148"/>
      <c r="R160" s="148"/>
      <c r="S160" s="148"/>
      <c r="T160" s="149"/>
      <c r="U160" s="148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 t="s">
        <v>157</v>
      </c>
      <c r="AF160" s="140">
        <v>0</v>
      </c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</row>
    <row r="161" spans="1:60" x14ac:dyDescent="0.2">
      <c r="A161" s="142" t="s">
        <v>144</v>
      </c>
      <c r="B161" s="142" t="s">
        <v>83</v>
      </c>
      <c r="C161" s="181" t="s">
        <v>84</v>
      </c>
      <c r="D161" s="151"/>
      <c r="E161" s="156"/>
      <c r="F161" s="160"/>
      <c r="G161" s="160">
        <f>SUMIF(AE162:AE198,"&lt;&gt;NOR",G162:G198)</f>
        <v>0</v>
      </c>
      <c r="H161" s="160"/>
      <c r="I161" s="160">
        <f>SUM(I162:I198)</f>
        <v>0</v>
      </c>
      <c r="J161" s="160"/>
      <c r="K161" s="160">
        <f>SUM(K162:K198)</f>
        <v>0</v>
      </c>
      <c r="L161" s="160"/>
      <c r="M161" s="160">
        <f>SUM(M162:M198)</f>
        <v>0</v>
      </c>
      <c r="N161" s="151"/>
      <c r="O161" s="151">
        <f>SUM(O162:O198)</f>
        <v>0.18744</v>
      </c>
      <c r="P161" s="151"/>
      <c r="Q161" s="151">
        <f>SUM(Q162:Q198)</f>
        <v>6.5731999999999999</v>
      </c>
      <c r="R161" s="151"/>
      <c r="S161" s="151"/>
      <c r="T161" s="152"/>
      <c r="U161" s="151">
        <f>SUM(U162:U198)</f>
        <v>177.47000000000003</v>
      </c>
      <c r="AE161" t="s">
        <v>145</v>
      </c>
    </row>
    <row r="162" spans="1:60" outlineLevel="1" x14ac:dyDescent="0.2">
      <c r="A162" s="141">
        <v>37</v>
      </c>
      <c r="B162" s="141" t="s">
        <v>291</v>
      </c>
      <c r="C162" s="179" t="s">
        <v>292</v>
      </c>
      <c r="D162" s="148" t="s">
        <v>269</v>
      </c>
      <c r="E162" s="154">
        <v>10</v>
      </c>
      <c r="F162" s="158"/>
      <c r="G162" s="159">
        <f>ROUND(E162*F162,2)</f>
        <v>0</v>
      </c>
      <c r="H162" s="158"/>
      <c r="I162" s="159">
        <f>ROUND(E162*H162,2)</f>
        <v>0</v>
      </c>
      <c r="J162" s="158"/>
      <c r="K162" s="159">
        <f>ROUND(E162*J162,2)</f>
        <v>0</v>
      </c>
      <c r="L162" s="159">
        <v>21</v>
      </c>
      <c r="M162" s="159">
        <f>G162*(1+L162/100)</f>
        <v>0</v>
      </c>
      <c r="N162" s="148">
        <v>1.33E-3</v>
      </c>
      <c r="O162" s="148">
        <f>ROUND(E162*N162,5)</f>
        <v>1.3299999999999999E-2</v>
      </c>
      <c r="P162" s="148">
        <v>0.20699999999999999</v>
      </c>
      <c r="Q162" s="148">
        <f>ROUND(E162*P162,5)</f>
        <v>2.0699999999999998</v>
      </c>
      <c r="R162" s="148"/>
      <c r="S162" s="148"/>
      <c r="T162" s="149">
        <v>1.538</v>
      </c>
      <c r="U162" s="148">
        <f>ROUND(E162*T162,2)</f>
        <v>15.38</v>
      </c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 t="s">
        <v>160</v>
      </c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</row>
    <row r="163" spans="1:60" outlineLevel="1" x14ac:dyDescent="0.2">
      <c r="A163" s="141"/>
      <c r="B163" s="141"/>
      <c r="C163" s="241" t="s">
        <v>293</v>
      </c>
      <c r="D163" s="242"/>
      <c r="E163" s="243"/>
      <c r="F163" s="244"/>
      <c r="G163" s="245"/>
      <c r="H163" s="159"/>
      <c r="I163" s="159"/>
      <c r="J163" s="159"/>
      <c r="K163" s="159"/>
      <c r="L163" s="159"/>
      <c r="M163" s="159"/>
      <c r="N163" s="148"/>
      <c r="O163" s="148"/>
      <c r="P163" s="148"/>
      <c r="Q163" s="148"/>
      <c r="R163" s="148"/>
      <c r="S163" s="148"/>
      <c r="T163" s="149"/>
      <c r="U163" s="148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 t="s">
        <v>166</v>
      </c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3" t="str">
        <f>C163</f>
        <v>prostupy pro VZT potrubí</v>
      </c>
      <c r="BB163" s="140"/>
      <c r="BC163" s="140"/>
      <c r="BD163" s="140"/>
      <c r="BE163" s="140"/>
      <c r="BF163" s="140"/>
      <c r="BG163" s="140"/>
      <c r="BH163" s="140"/>
    </row>
    <row r="164" spans="1:60" outlineLevel="1" x14ac:dyDescent="0.2">
      <c r="A164" s="141">
        <v>38</v>
      </c>
      <c r="B164" s="141" t="s">
        <v>294</v>
      </c>
      <c r="C164" s="179" t="s">
        <v>295</v>
      </c>
      <c r="D164" s="148" t="s">
        <v>269</v>
      </c>
      <c r="E164" s="154">
        <v>6</v>
      </c>
      <c r="F164" s="158"/>
      <c r="G164" s="159">
        <f>ROUND(E164*F164,2)</f>
        <v>0</v>
      </c>
      <c r="H164" s="158"/>
      <c r="I164" s="159">
        <f>ROUND(E164*H164,2)</f>
        <v>0</v>
      </c>
      <c r="J164" s="158"/>
      <c r="K164" s="159">
        <f>ROUND(E164*J164,2)</f>
        <v>0</v>
      </c>
      <c r="L164" s="159">
        <v>21</v>
      </c>
      <c r="M164" s="159">
        <f>G164*(1+L164/100)</f>
        <v>0</v>
      </c>
      <c r="N164" s="148">
        <v>1.33E-3</v>
      </c>
      <c r="O164" s="148">
        <f>ROUND(E164*N164,5)</f>
        <v>7.9799999999999992E-3</v>
      </c>
      <c r="P164" s="148">
        <v>1.0999999999999999E-2</v>
      </c>
      <c r="Q164" s="148">
        <f>ROUND(E164*P164,5)</f>
        <v>6.6000000000000003E-2</v>
      </c>
      <c r="R164" s="148"/>
      <c r="S164" s="148"/>
      <c r="T164" s="149">
        <v>0.29599999999999999</v>
      </c>
      <c r="U164" s="148">
        <f>ROUND(E164*T164,2)</f>
        <v>1.78</v>
      </c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 t="s">
        <v>160</v>
      </c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</row>
    <row r="165" spans="1:60" outlineLevel="1" x14ac:dyDescent="0.2">
      <c r="A165" s="141"/>
      <c r="B165" s="141"/>
      <c r="C165" s="241" t="s">
        <v>293</v>
      </c>
      <c r="D165" s="242"/>
      <c r="E165" s="243"/>
      <c r="F165" s="244"/>
      <c r="G165" s="245"/>
      <c r="H165" s="159"/>
      <c r="I165" s="159"/>
      <c r="J165" s="159"/>
      <c r="K165" s="159"/>
      <c r="L165" s="159"/>
      <c r="M165" s="159"/>
      <c r="N165" s="148"/>
      <c r="O165" s="148"/>
      <c r="P165" s="148"/>
      <c r="Q165" s="148"/>
      <c r="R165" s="148"/>
      <c r="S165" s="148"/>
      <c r="T165" s="149"/>
      <c r="U165" s="148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 t="s">
        <v>166</v>
      </c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3" t="str">
        <f>C165</f>
        <v>prostupy pro VZT potrubí</v>
      </c>
      <c r="BB165" s="140"/>
      <c r="BC165" s="140"/>
      <c r="BD165" s="140"/>
      <c r="BE165" s="140"/>
      <c r="BF165" s="140"/>
      <c r="BG165" s="140"/>
      <c r="BH165" s="140"/>
    </row>
    <row r="166" spans="1:60" outlineLevel="1" x14ac:dyDescent="0.2">
      <c r="A166" s="141">
        <v>39</v>
      </c>
      <c r="B166" s="141" t="s">
        <v>296</v>
      </c>
      <c r="C166" s="179" t="s">
        <v>297</v>
      </c>
      <c r="D166" s="148" t="s">
        <v>269</v>
      </c>
      <c r="E166" s="154">
        <v>5</v>
      </c>
      <c r="F166" s="158"/>
      <c r="G166" s="159">
        <f>ROUND(E166*F166,2)</f>
        <v>0</v>
      </c>
      <c r="H166" s="158"/>
      <c r="I166" s="159">
        <f>ROUND(E166*H166,2)</f>
        <v>0</v>
      </c>
      <c r="J166" s="158"/>
      <c r="K166" s="159">
        <f>ROUND(E166*J166,2)</f>
        <v>0</v>
      </c>
      <c r="L166" s="159">
        <v>21</v>
      </c>
      <c r="M166" s="159">
        <f>G166*(1+L166/100)</f>
        <v>0</v>
      </c>
      <c r="N166" s="148">
        <v>4.8999999999999998E-4</v>
      </c>
      <c r="O166" s="148">
        <f>ROUND(E166*N166,5)</f>
        <v>2.4499999999999999E-3</v>
      </c>
      <c r="P166" s="148">
        <v>3.1E-2</v>
      </c>
      <c r="Q166" s="148">
        <f>ROUND(E166*P166,5)</f>
        <v>0.155</v>
      </c>
      <c r="R166" s="148"/>
      <c r="S166" s="148"/>
      <c r="T166" s="149">
        <v>0.66600000000000004</v>
      </c>
      <c r="U166" s="148">
        <f>ROUND(E166*T166,2)</f>
        <v>3.33</v>
      </c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 t="s">
        <v>160</v>
      </c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</row>
    <row r="167" spans="1:60" outlineLevel="1" x14ac:dyDescent="0.2">
      <c r="A167" s="141"/>
      <c r="B167" s="141"/>
      <c r="C167" s="241" t="s">
        <v>298</v>
      </c>
      <c r="D167" s="242"/>
      <c r="E167" s="243"/>
      <c r="F167" s="244"/>
      <c r="G167" s="245"/>
      <c r="H167" s="159"/>
      <c r="I167" s="159"/>
      <c r="J167" s="159"/>
      <c r="K167" s="159"/>
      <c r="L167" s="159"/>
      <c r="M167" s="159"/>
      <c r="N167" s="148"/>
      <c r="O167" s="148"/>
      <c r="P167" s="148"/>
      <c r="Q167" s="148"/>
      <c r="R167" s="148"/>
      <c r="S167" s="148"/>
      <c r="T167" s="149"/>
      <c r="U167" s="148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 t="s">
        <v>166</v>
      </c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3" t="str">
        <f>C167</f>
        <v>napojení na stávající kanalizaci</v>
      </c>
      <c r="BB167" s="140"/>
      <c r="BC167" s="140"/>
      <c r="BD167" s="140"/>
      <c r="BE167" s="140"/>
      <c r="BF167" s="140"/>
      <c r="BG167" s="140"/>
      <c r="BH167" s="140"/>
    </row>
    <row r="168" spans="1:60" outlineLevel="1" x14ac:dyDescent="0.2">
      <c r="A168" s="141">
        <v>40</v>
      </c>
      <c r="B168" s="141" t="s">
        <v>299</v>
      </c>
      <c r="C168" s="179" t="s">
        <v>300</v>
      </c>
      <c r="D168" s="148" t="s">
        <v>148</v>
      </c>
      <c r="E168" s="154">
        <v>34.1</v>
      </c>
      <c r="F168" s="158"/>
      <c r="G168" s="159">
        <f>ROUND(E168*F168,2)</f>
        <v>0</v>
      </c>
      <c r="H168" s="158"/>
      <c r="I168" s="159">
        <f>ROUND(E168*H168,2)</f>
        <v>0</v>
      </c>
      <c r="J168" s="158"/>
      <c r="K168" s="159">
        <f>ROUND(E168*J168,2)</f>
        <v>0</v>
      </c>
      <c r="L168" s="159">
        <v>21</v>
      </c>
      <c r="M168" s="159">
        <f>G168*(1+L168/100)</f>
        <v>0</v>
      </c>
      <c r="N168" s="148">
        <v>4.8999999999999998E-4</v>
      </c>
      <c r="O168" s="148">
        <f>ROUND(E168*N168,5)</f>
        <v>1.6709999999999999E-2</v>
      </c>
      <c r="P168" s="148">
        <v>6.0000000000000001E-3</v>
      </c>
      <c r="Q168" s="148">
        <f>ROUND(E168*P168,5)</f>
        <v>0.2046</v>
      </c>
      <c r="R168" s="148"/>
      <c r="S168" s="148"/>
      <c r="T168" s="149">
        <v>0.27400000000000002</v>
      </c>
      <c r="U168" s="148">
        <f>ROUND(E168*T168,2)</f>
        <v>9.34</v>
      </c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 t="s">
        <v>160</v>
      </c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</row>
    <row r="169" spans="1:60" outlineLevel="1" x14ac:dyDescent="0.2">
      <c r="A169" s="141"/>
      <c r="B169" s="141"/>
      <c r="C169" s="241" t="s">
        <v>301</v>
      </c>
      <c r="D169" s="242"/>
      <c r="E169" s="243"/>
      <c r="F169" s="244"/>
      <c r="G169" s="245"/>
      <c r="H169" s="159"/>
      <c r="I169" s="159"/>
      <c r="J169" s="159"/>
      <c r="K169" s="159"/>
      <c r="L169" s="159"/>
      <c r="M169" s="159"/>
      <c r="N169" s="148"/>
      <c r="O169" s="148"/>
      <c r="P169" s="148"/>
      <c r="Q169" s="148"/>
      <c r="R169" s="148"/>
      <c r="S169" s="148"/>
      <c r="T169" s="149"/>
      <c r="U169" s="148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 t="s">
        <v>166</v>
      </c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3" t="str">
        <f>C169</f>
        <v>kanalizační potrubí od rekuperačních jednotek</v>
      </c>
      <c r="BB169" s="140"/>
      <c r="BC169" s="140"/>
      <c r="BD169" s="140"/>
      <c r="BE169" s="140"/>
      <c r="BF169" s="140"/>
      <c r="BG169" s="140"/>
      <c r="BH169" s="140"/>
    </row>
    <row r="170" spans="1:60" outlineLevel="1" x14ac:dyDescent="0.2">
      <c r="A170" s="141"/>
      <c r="B170" s="141"/>
      <c r="C170" s="180" t="s">
        <v>302</v>
      </c>
      <c r="D170" s="150"/>
      <c r="E170" s="155">
        <v>34.1</v>
      </c>
      <c r="F170" s="159"/>
      <c r="G170" s="159"/>
      <c r="H170" s="159"/>
      <c r="I170" s="159"/>
      <c r="J170" s="159"/>
      <c r="K170" s="159"/>
      <c r="L170" s="159"/>
      <c r="M170" s="159"/>
      <c r="N170" s="148"/>
      <c r="O170" s="148"/>
      <c r="P170" s="148"/>
      <c r="Q170" s="148"/>
      <c r="R170" s="148"/>
      <c r="S170" s="148"/>
      <c r="T170" s="149"/>
      <c r="U170" s="148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 t="s">
        <v>157</v>
      </c>
      <c r="AF170" s="140">
        <v>0</v>
      </c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</row>
    <row r="171" spans="1:60" outlineLevel="1" x14ac:dyDescent="0.2">
      <c r="A171" s="141">
        <v>41</v>
      </c>
      <c r="B171" s="141" t="s">
        <v>303</v>
      </c>
      <c r="C171" s="179" t="s">
        <v>304</v>
      </c>
      <c r="D171" s="148" t="s">
        <v>148</v>
      </c>
      <c r="E171" s="154">
        <v>300</v>
      </c>
      <c r="F171" s="158"/>
      <c r="G171" s="159">
        <f>ROUND(E171*F171,2)</f>
        <v>0</v>
      </c>
      <c r="H171" s="158"/>
      <c r="I171" s="159">
        <f>ROUND(E171*H171,2)</f>
        <v>0</v>
      </c>
      <c r="J171" s="158"/>
      <c r="K171" s="159">
        <f>ROUND(E171*J171,2)</f>
        <v>0</v>
      </c>
      <c r="L171" s="159">
        <v>21</v>
      </c>
      <c r="M171" s="159">
        <f>G171*(1+L171/100)</f>
        <v>0</v>
      </c>
      <c r="N171" s="148">
        <v>4.8999999999999998E-4</v>
      </c>
      <c r="O171" s="148">
        <f>ROUND(E171*N171,5)</f>
        <v>0.14699999999999999</v>
      </c>
      <c r="P171" s="148">
        <v>1E-3</v>
      </c>
      <c r="Q171" s="148">
        <f>ROUND(E171*P171,5)</f>
        <v>0.3</v>
      </c>
      <c r="R171" s="148"/>
      <c r="S171" s="148"/>
      <c r="T171" s="149">
        <v>7.8E-2</v>
      </c>
      <c r="U171" s="148">
        <f>ROUND(E171*T171,2)</f>
        <v>23.4</v>
      </c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 t="s">
        <v>160</v>
      </c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</row>
    <row r="172" spans="1:60" outlineLevel="1" x14ac:dyDescent="0.2">
      <c r="A172" s="141">
        <v>42</v>
      </c>
      <c r="B172" s="141" t="s">
        <v>305</v>
      </c>
      <c r="C172" s="179" t="s">
        <v>306</v>
      </c>
      <c r="D172" s="148" t="s">
        <v>269</v>
      </c>
      <c r="E172" s="154">
        <v>10</v>
      </c>
      <c r="F172" s="158"/>
      <c r="G172" s="159">
        <f>ROUND(E172*F172,2)</f>
        <v>0</v>
      </c>
      <c r="H172" s="158"/>
      <c r="I172" s="159">
        <f>ROUND(E172*H172,2)</f>
        <v>0</v>
      </c>
      <c r="J172" s="158"/>
      <c r="K172" s="159">
        <f>ROUND(E172*J172,2)</f>
        <v>0</v>
      </c>
      <c r="L172" s="159">
        <v>21</v>
      </c>
      <c r="M172" s="159">
        <f>G172*(1+L172/100)</f>
        <v>0</v>
      </c>
      <c r="N172" s="148">
        <v>0</v>
      </c>
      <c r="O172" s="148">
        <f>ROUND(E172*N172,5)</f>
        <v>0</v>
      </c>
      <c r="P172" s="148">
        <v>4.0999999999999999E-4</v>
      </c>
      <c r="Q172" s="148">
        <f>ROUND(E172*P172,5)</f>
        <v>4.1000000000000003E-3</v>
      </c>
      <c r="R172" s="148"/>
      <c r="S172" s="148"/>
      <c r="T172" s="149">
        <v>0.14499999999999999</v>
      </c>
      <c r="U172" s="148">
        <f>ROUND(E172*T172,2)</f>
        <v>1.45</v>
      </c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 t="s">
        <v>160</v>
      </c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</row>
    <row r="173" spans="1:60" outlineLevel="1" x14ac:dyDescent="0.2">
      <c r="A173" s="141">
        <v>43</v>
      </c>
      <c r="B173" s="141" t="s">
        <v>307</v>
      </c>
      <c r="C173" s="179" t="s">
        <v>308</v>
      </c>
      <c r="D173" s="148" t="s">
        <v>152</v>
      </c>
      <c r="E173" s="154">
        <v>8.8000000000000007</v>
      </c>
      <c r="F173" s="158"/>
      <c r="G173" s="159">
        <f>ROUND(E173*F173,2)</f>
        <v>0</v>
      </c>
      <c r="H173" s="158"/>
      <c r="I173" s="159">
        <f>ROUND(E173*H173,2)</f>
        <v>0</v>
      </c>
      <c r="J173" s="158"/>
      <c r="K173" s="159">
        <f>ROUND(E173*J173,2)</f>
        <v>0</v>
      </c>
      <c r="L173" s="159">
        <v>21</v>
      </c>
      <c r="M173" s="159">
        <f>G173*(1+L173/100)</f>
        <v>0</v>
      </c>
      <c r="N173" s="148">
        <v>0</v>
      </c>
      <c r="O173" s="148">
        <f>ROUND(E173*N173,5)</f>
        <v>0</v>
      </c>
      <c r="P173" s="148">
        <v>0.05</v>
      </c>
      <c r="Q173" s="148">
        <f>ROUND(E173*P173,5)</f>
        <v>0.44</v>
      </c>
      <c r="R173" s="148"/>
      <c r="S173" s="148"/>
      <c r="T173" s="149">
        <v>0.33</v>
      </c>
      <c r="U173" s="148">
        <f>ROUND(E173*T173,2)</f>
        <v>2.9</v>
      </c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 t="s">
        <v>160</v>
      </c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</row>
    <row r="174" spans="1:60" outlineLevel="1" x14ac:dyDescent="0.2">
      <c r="A174" s="141"/>
      <c r="B174" s="141"/>
      <c r="C174" s="241" t="s">
        <v>309</v>
      </c>
      <c r="D174" s="242"/>
      <c r="E174" s="243"/>
      <c r="F174" s="244"/>
      <c r="G174" s="245"/>
      <c r="H174" s="159"/>
      <c r="I174" s="159"/>
      <c r="J174" s="159"/>
      <c r="K174" s="159"/>
      <c r="L174" s="159"/>
      <c r="M174" s="159"/>
      <c r="N174" s="148"/>
      <c r="O174" s="148"/>
      <c r="P174" s="148"/>
      <c r="Q174" s="148"/>
      <c r="R174" s="148"/>
      <c r="S174" s="148"/>
      <c r="T174" s="149"/>
      <c r="U174" s="148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 t="s">
        <v>166</v>
      </c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3" t="str">
        <f>C174</f>
        <v>m.č. 0.01</v>
      </c>
      <c r="BB174" s="140"/>
      <c r="BC174" s="140"/>
      <c r="BD174" s="140"/>
      <c r="BE174" s="140"/>
      <c r="BF174" s="140"/>
      <c r="BG174" s="140"/>
      <c r="BH174" s="140"/>
    </row>
    <row r="175" spans="1:60" outlineLevel="1" x14ac:dyDescent="0.2">
      <c r="A175" s="141">
        <v>44</v>
      </c>
      <c r="B175" s="141" t="s">
        <v>310</v>
      </c>
      <c r="C175" s="179" t="s">
        <v>311</v>
      </c>
      <c r="D175" s="148" t="s">
        <v>152</v>
      </c>
      <c r="E175" s="154">
        <v>24</v>
      </c>
      <c r="F175" s="158"/>
      <c r="G175" s="159">
        <f>ROUND(E175*F175,2)</f>
        <v>0</v>
      </c>
      <c r="H175" s="158"/>
      <c r="I175" s="159">
        <f>ROUND(E175*H175,2)</f>
        <v>0</v>
      </c>
      <c r="J175" s="158"/>
      <c r="K175" s="159">
        <f>ROUND(E175*J175,2)</f>
        <v>0</v>
      </c>
      <c r="L175" s="159">
        <v>21</v>
      </c>
      <c r="M175" s="159">
        <f>G175*(1+L175/100)</f>
        <v>0</v>
      </c>
      <c r="N175" s="148">
        <v>0</v>
      </c>
      <c r="O175" s="148">
        <f>ROUND(E175*N175,5)</f>
        <v>0</v>
      </c>
      <c r="P175" s="148">
        <v>4.5999999999999999E-2</v>
      </c>
      <c r="Q175" s="148">
        <f>ROUND(E175*P175,5)</f>
        <v>1.1040000000000001</v>
      </c>
      <c r="R175" s="148"/>
      <c r="S175" s="148"/>
      <c r="T175" s="149">
        <v>0.26</v>
      </c>
      <c r="U175" s="148">
        <f>ROUND(E175*T175,2)</f>
        <v>6.24</v>
      </c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 t="s">
        <v>160</v>
      </c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</row>
    <row r="176" spans="1:60" outlineLevel="1" x14ac:dyDescent="0.2">
      <c r="A176" s="141"/>
      <c r="B176" s="141"/>
      <c r="C176" s="241" t="s">
        <v>309</v>
      </c>
      <c r="D176" s="242"/>
      <c r="E176" s="243"/>
      <c r="F176" s="244"/>
      <c r="G176" s="245"/>
      <c r="H176" s="159"/>
      <c r="I176" s="159"/>
      <c r="J176" s="159"/>
      <c r="K176" s="159"/>
      <c r="L176" s="159"/>
      <c r="M176" s="159"/>
      <c r="N176" s="148"/>
      <c r="O176" s="148"/>
      <c r="P176" s="148"/>
      <c r="Q176" s="148"/>
      <c r="R176" s="148"/>
      <c r="S176" s="148"/>
      <c r="T176" s="149"/>
      <c r="U176" s="148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 t="s">
        <v>166</v>
      </c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3" t="str">
        <f>C176</f>
        <v>m.č. 0.01</v>
      </c>
      <c r="BB176" s="140"/>
      <c r="BC176" s="140"/>
      <c r="BD176" s="140"/>
      <c r="BE176" s="140"/>
      <c r="BF176" s="140"/>
      <c r="BG176" s="140"/>
      <c r="BH176" s="140"/>
    </row>
    <row r="177" spans="1:60" outlineLevel="1" x14ac:dyDescent="0.2">
      <c r="A177" s="141">
        <v>45</v>
      </c>
      <c r="B177" s="141" t="s">
        <v>312</v>
      </c>
      <c r="C177" s="179" t="s">
        <v>313</v>
      </c>
      <c r="D177" s="148" t="s">
        <v>152</v>
      </c>
      <c r="E177" s="154">
        <v>445.9</v>
      </c>
      <c r="F177" s="158"/>
      <c r="G177" s="159">
        <f>ROUND(E177*F177,2)</f>
        <v>0</v>
      </c>
      <c r="H177" s="158"/>
      <c r="I177" s="159">
        <f>ROUND(E177*H177,2)</f>
        <v>0</v>
      </c>
      <c r="J177" s="158"/>
      <c r="K177" s="159">
        <f>ROUND(E177*J177,2)</f>
        <v>0</v>
      </c>
      <c r="L177" s="159">
        <v>21</v>
      </c>
      <c r="M177" s="159">
        <f>G177*(1+L177/100)</f>
        <v>0</v>
      </c>
      <c r="N177" s="148">
        <v>0</v>
      </c>
      <c r="O177" s="148">
        <f>ROUND(E177*N177,5)</f>
        <v>0</v>
      </c>
      <c r="P177" s="148">
        <v>5.0000000000000001E-3</v>
      </c>
      <c r="Q177" s="148">
        <f>ROUND(E177*P177,5)</f>
        <v>2.2294999999999998</v>
      </c>
      <c r="R177" s="148"/>
      <c r="S177" s="148"/>
      <c r="T177" s="149">
        <v>0.02</v>
      </c>
      <c r="U177" s="148">
        <f>ROUND(E177*T177,2)</f>
        <v>8.92</v>
      </c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 t="s">
        <v>160</v>
      </c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</row>
    <row r="178" spans="1:60" outlineLevel="1" x14ac:dyDescent="0.2">
      <c r="A178" s="141"/>
      <c r="B178" s="141"/>
      <c r="C178" s="241" t="s">
        <v>314</v>
      </c>
      <c r="D178" s="242"/>
      <c r="E178" s="243"/>
      <c r="F178" s="244"/>
      <c r="G178" s="245"/>
      <c r="H178" s="159"/>
      <c r="I178" s="159"/>
      <c r="J178" s="159"/>
      <c r="K178" s="159"/>
      <c r="L178" s="159"/>
      <c r="M178" s="159"/>
      <c r="N178" s="148"/>
      <c r="O178" s="148"/>
      <c r="P178" s="148"/>
      <c r="Q178" s="148"/>
      <c r="R178" s="148"/>
      <c r="S178" s="148"/>
      <c r="T178" s="149"/>
      <c r="U178" s="148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 t="s">
        <v>166</v>
      </c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3" t="str">
        <f>C178</f>
        <v>Oprava stávajících vnějších omítek</v>
      </c>
      <c r="BB178" s="140"/>
      <c r="BC178" s="140"/>
      <c r="BD178" s="140"/>
      <c r="BE178" s="140"/>
      <c r="BF178" s="140"/>
      <c r="BG178" s="140"/>
      <c r="BH178" s="140"/>
    </row>
    <row r="179" spans="1:60" outlineLevel="1" x14ac:dyDescent="0.2">
      <c r="A179" s="141"/>
      <c r="B179" s="141"/>
      <c r="C179" s="180" t="s">
        <v>208</v>
      </c>
      <c r="D179" s="150"/>
      <c r="E179" s="155">
        <v>160.30000000000001</v>
      </c>
      <c r="F179" s="159"/>
      <c r="G179" s="159"/>
      <c r="H179" s="159"/>
      <c r="I179" s="159"/>
      <c r="J179" s="159"/>
      <c r="K179" s="159"/>
      <c r="L179" s="159"/>
      <c r="M179" s="159"/>
      <c r="N179" s="148"/>
      <c r="O179" s="148"/>
      <c r="P179" s="148"/>
      <c r="Q179" s="148"/>
      <c r="R179" s="148"/>
      <c r="S179" s="148"/>
      <c r="T179" s="149"/>
      <c r="U179" s="148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 t="s">
        <v>157</v>
      </c>
      <c r="AF179" s="140">
        <v>0</v>
      </c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</row>
    <row r="180" spans="1:60" outlineLevel="1" x14ac:dyDescent="0.2">
      <c r="A180" s="141"/>
      <c r="B180" s="141"/>
      <c r="C180" s="180" t="s">
        <v>209</v>
      </c>
      <c r="D180" s="150"/>
      <c r="E180" s="155">
        <v>170.6</v>
      </c>
      <c r="F180" s="159"/>
      <c r="G180" s="159"/>
      <c r="H180" s="159"/>
      <c r="I180" s="159"/>
      <c r="J180" s="159"/>
      <c r="K180" s="159"/>
      <c r="L180" s="159"/>
      <c r="M180" s="159"/>
      <c r="N180" s="148"/>
      <c r="O180" s="148"/>
      <c r="P180" s="148"/>
      <c r="Q180" s="148"/>
      <c r="R180" s="148"/>
      <c r="S180" s="148"/>
      <c r="T180" s="149"/>
      <c r="U180" s="148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 t="s">
        <v>157</v>
      </c>
      <c r="AF180" s="140">
        <v>0</v>
      </c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</row>
    <row r="181" spans="1:60" outlineLevel="1" x14ac:dyDescent="0.2">
      <c r="A181" s="141"/>
      <c r="B181" s="141"/>
      <c r="C181" s="180" t="s">
        <v>210</v>
      </c>
      <c r="D181" s="150"/>
      <c r="E181" s="155">
        <v>43</v>
      </c>
      <c r="F181" s="159"/>
      <c r="G181" s="159"/>
      <c r="H181" s="159"/>
      <c r="I181" s="159"/>
      <c r="J181" s="159"/>
      <c r="K181" s="159"/>
      <c r="L181" s="159"/>
      <c r="M181" s="159"/>
      <c r="N181" s="148"/>
      <c r="O181" s="148"/>
      <c r="P181" s="148"/>
      <c r="Q181" s="148"/>
      <c r="R181" s="148"/>
      <c r="S181" s="148"/>
      <c r="T181" s="149"/>
      <c r="U181" s="148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 t="s">
        <v>157</v>
      </c>
      <c r="AF181" s="140">
        <v>0</v>
      </c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</row>
    <row r="182" spans="1:60" outlineLevel="1" x14ac:dyDescent="0.2">
      <c r="A182" s="141"/>
      <c r="B182" s="141"/>
      <c r="C182" s="180" t="s">
        <v>211</v>
      </c>
      <c r="D182" s="150"/>
      <c r="E182" s="155">
        <v>35.200000000000003</v>
      </c>
      <c r="F182" s="159"/>
      <c r="G182" s="159"/>
      <c r="H182" s="159"/>
      <c r="I182" s="159"/>
      <c r="J182" s="159"/>
      <c r="K182" s="159"/>
      <c r="L182" s="159"/>
      <c r="M182" s="159"/>
      <c r="N182" s="148"/>
      <c r="O182" s="148"/>
      <c r="P182" s="148"/>
      <c r="Q182" s="148"/>
      <c r="R182" s="148"/>
      <c r="S182" s="148"/>
      <c r="T182" s="149"/>
      <c r="U182" s="148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 t="s">
        <v>157</v>
      </c>
      <c r="AF182" s="140">
        <v>0</v>
      </c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</row>
    <row r="183" spans="1:60" outlineLevel="1" x14ac:dyDescent="0.2">
      <c r="A183" s="141"/>
      <c r="B183" s="141"/>
      <c r="C183" s="180" t="s">
        <v>212</v>
      </c>
      <c r="D183" s="150"/>
      <c r="E183" s="155">
        <v>36.799999999999997</v>
      </c>
      <c r="F183" s="159"/>
      <c r="G183" s="159"/>
      <c r="H183" s="159"/>
      <c r="I183" s="159"/>
      <c r="J183" s="159"/>
      <c r="K183" s="159"/>
      <c r="L183" s="159"/>
      <c r="M183" s="159"/>
      <c r="N183" s="148"/>
      <c r="O183" s="148"/>
      <c r="P183" s="148"/>
      <c r="Q183" s="148"/>
      <c r="R183" s="148"/>
      <c r="S183" s="148"/>
      <c r="T183" s="149"/>
      <c r="U183" s="148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 t="s">
        <v>157</v>
      </c>
      <c r="AF183" s="140">
        <v>0</v>
      </c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</row>
    <row r="184" spans="1:60" outlineLevel="1" x14ac:dyDescent="0.2">
      <c r="A184" s="141">
        <v>46</v>
      </c>
      <c r="B184" s="141" t="s">
        <v>315</v>
      </c>
      <c r="C184" s="179" t="s">
        <v>316</v>
      </c>
      <c r="D184" s="148" t="s">
        <v>181</v>
      </c>
      <c r="E184" s="154">
        <v>52.171720000000001</v>
      </c>
      <c r="F184" s="158"/>
      <c r="G184" s="159">
        <f>ROUND(E184*F184,2)</f>
        <v>0</v>
      </c>
      <c r="H184" s="158"/>
      <c r="I184" s="159">
        <f>ROUND(E184*H184,2)</f>
        <v>0</v>
      </c>
      <c r="J184" s="158"/>
      <c r="K184" s="159">
        <f>ROUND(E184*J184,2)</f>
        <v>0</v>
      </c>
      <c r="L184" s="159">
        <v>21</v>
      </c>
      <c r="M184" s="159">
        <f>G184*(1+L184/100)</f>
        <v>0</v>
      </c>
      <c r="N184" s="148">
        <v>0</v>
      </c>
      <c r="O184" s="148">
        <f>ROUND(E184*N184,5)</f>
        <v>0</v>
      </c>
      <c r="P184" s="148">
        <v>0</v>
      </c>
      <c r="Q184" s="148">
        <f>ROUND(E184*P184,5)</f>
        <v>0</v>
      </c>
      <c r="R184" s="148"/>
      <c r="S184" s="148"/>
      <c r="T184" s="149">
        <v>0.49</v>
      </c>
      <c r="U184" s="148">
        <f>ROUND(E184*T184,2)</f>
        <v>25.56</v>
      </c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 t="s">
        <v>160</v>
      </c>
      <c r="AF184" s="140"/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</row>
    <row r="185" spans="1:60" ht="22.5" outlineLevel="1" x14ac:dyDescent="0.2">
      <c r="A185" s="141"/>
      <c r="B185" s="141"/>
      <c r="C185" s="180" t="s">
        <v>317</v>
      </c>
      <c r="D185" s="150"/>
      <c r="E185" s="155">
        <v>52.171720000000001</v>
      </c>
      <c r="F185" s="159"/>
      <c r="G185" s="159"/>
      <c r="H185" s="159"/>
      <c r="I185" s="159"/>
      <c r="J185" s="159"/>
      <c r="K185" s="159"/>
      <c r="L185" s="159"/>
      <c r="M185" s="159"/>
      <c r="N185" s="148"/>
      <c r="O185" s="148"/>
      <c r="P185" s="148"/>
      <c r="Q185" s="148"/>
      <c r="R185" s="148"/>
      <c r="S185" s="148"/>
      <c r="T185" s="149"/>
      <c r="U185" s="148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 t="s">
        <v>157</v>
      </c>
      <c r="AF185" s="140">
        <v>0</v>
      </c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</row>
    <row r="186" spans="1:60" outlineLevel="1" x14ac:dyDescent="0.2">
      <c r="A186" s="141">
        <v>47</v>
      </c>
      <c r="B186" s="141" t="s">
        <v>318</v>
      </c>
      <c r="C186" s="179" t="s">
        <v>319</v>
      </c>
      <c r="D186" s="148" t="s">
        <v>181</v>
      </c>
      <c r="E186" s="154">
        <v>521.71720000000005</v>
      </c>
      <c r="F186" s="158"/>
      <c r="G186" s="159">
        <f>ROUND(E186*F186,2)</f>
        <v>0</v>
      </c>
      <c r="H186" s="158"/>
      <c r="I186" s="159">
        <f>ROUND(E186*H186,2)</f>
        <v>0</v>
      </c>
      <c r="J186" s="158"/>
      <c r="K186" s="159">
        <f>ROUND(E186*J186,2)</f>
        <v>0</v>
      </c>
      <c r="L186" s="159">
        <v>21</v>
      </c>
      <c r="M186" s="159">
        <f>G186*(1+L186/100)</f>
        <v>0</v>
      </c>
      <c r="N186" s="148">
        <v>0</v>
      </c>
      <c r="O186" s="148">
        <f>ROUND(E186*N186,5)</f>
        <v>0</v>
      </c>
      <c r="P186" s="148">
        <v>0</v>
      </c>
      <c r="Q186" s="148">
        <f>ROUND(E186*P186,5)</f>
        <v>0</v>
      </c>
      <c r="R186" s="148"/>
      <c r="S186" s="148"/>
      <c r="T186" s="149">
        <v>0</v>
      </c>
      <c r="U186" s="148">
        <f>ROUND(E186*T186,2)</f>
        <v>0</v>
      </c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 t="s">
        <v>160</v>
      </c>
      <c r="AF186" s="140"/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</row>
    <row r="187" spans="1:60" outlineLevel="1" x14ac:dyDescent="0.2">
      <c r="A187" s="141"/>
      <c r="B187" s="141"/>
      <c r="C187" s="180" t="s">
        <v>320</v>
      </c>
      <c r="D187" s="150"/>
      <c r="E187" s="155">
        <v>521.71720000000005</v>
      </c>
      <c r="F187" s="159"/>
      <c r="G187" s="159"/>
      <c r="H187" s="159"/>
      <c r="I187" s="159"/>
      <c r="J187" s="159"/>
      <c r="K187" s="159"/>
      <c r="L187" s="159"/>
      <c r="M187" s="159"/>
      <c r="N187" s="148"/>
      <c r="O187" s="148"/>
      <c r="P187" s="148"/>
      <c r="Q187" s="148"/>
      <c r="R187" s="148"/>
      <c r="S187" s="148"/>
      <c r="T187" s="149"/>
      <c r="U187" s="148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 t="s">
        <v>157</v>
      </c>
      <c r="AF187" s="140">
        <v>0</v>
      </c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</row>
    <row r="188" spans="1:60" outlineLevel="1" x14ac:dyDescent="0.2">
      <c r="A188" s="141">
        <v>48</v>
      </c>
      <c r="B188" s="141" t="s">
        <v>321</v>
      </c>
      <c r="C188" s="179" t="s">
        <v>322</v>
      </c>
      <c r="D188" s="148" t="s">
        <v>181</v>
      </c>
      <c r="E188" s="154">
        <v>52.171720000000001</v>
      </c>
      <c r="F188" s="158"/>
      <c r="G188" s="159">
        <f>ROUND(E188*F188,2)</f>
        <v>0</v>
      </c>
      <c r="H188" s="158"/>
      <c r="I188" s="159">
        <f>ROUND(E188*H188,2)</f>
        <v>0</v>
      </c>
      <c r="J188" s="158"/>
      <c r="K188" s="159">
        <f>ROUND(E188*J188,2)</f>
        <v>0</v>
      </c>
      <c r="L188" s="159">
        <v>21</v>
      </c>
      <c r="M188" s="159">
        <f>G188*(1+L188/100)</f>
        <v>0</v>
      </c>
      <c r="N188" s="148">
        <v>0</v>
      </c>
      <c r="O188" s="148">
        <f>ROUND(E188*N188,5)</f>
        <v>0</v>
      </c>
      <c r="P188" s="148">
        <v>0</v>
      </c>
      <c r="Q188" s="148">
        <f>ROUND(E188*P188,5)</f>
        <v>0</v>
      </c>
      <c r="R188" s="148"/>
      <c r="S188" s="148"/>
      <c r="T188" s="149">
        <v>0.94199999999999995</v>
      </c>
      <c r="U188" s="148">
        <f>ROUND(E188*T188,2)</f>
        <v>49.15</v>
      </c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 t="s">
        <v>160</v>
      </c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</row>
    <row r="189" spans="1:60" ht="22.5" outlineLevel="1" x14ac:dyDescent="0.2">
      <c r="A189" s="141"/>
      <c r="B189" s="141"/>
      <c r="C189" s="180" t="s">
        <v>317</v>
      </c>
      <c r="D189" s="150"/>
      <c r="E189" s="155">
        <v>52.171720000000001</v>
      </c>
      <c r="F189" s="159"/>
      <c r="G189" s="159"/>
      <c r="H189" s="159"/>
      <c r="I189" s="159"/>
      <c r="J189" s="159"/>
      <c r="K189" s="159"/>
      <c r="L189" s="159"/>
      <c r="M189" s="159"/>
      <c r="N189" s="148"/>
      <c r="O189" s="148"/>
      <c r="P189" s="148"/>
      <c r="Q189" s="148"/>
      <c r="R189" s="148"/>
      <c r="S189" s="148"/>
      <c r="T189" s="149"/>
      <c r="U189" s="148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 t="s">
        <v>157</v>
      </c>
      <c r="AF189" s="140">
        <v>0</v>
      </c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</row>
    <row r="190" spans="1:60" outlineLevel="1" x14ac:dyDescent="0.2">
      <c r="A190" s="141">
        <v>49</v>
      </c>
      <c r="B190" s="141" t="s">
        <v>323</v>
      </c>
      <c r="C190" s="179" t="s">
        <v>324</v>
      </c>
      <c r="D190" s="148" t="s">
        <v>181</v>
      </c>
      <c r="E190" s="154">
        <v>285.85860000000002</v>
      </c>
      <c r="F190" s="158"/>
      <c r="G190" s="159">
        <f>ROUND(E190*F190,2)</f>
        <v>0</v>
      </c>
      <c r="H190" s="158"/>
      <c r="I190" s="159">
        <f>ROUND(E190*H190,2)</f>
        <v>0</v>
      </c>
      <c r="J190" s="158"/>
      <c r="K190" s="159">
        <f>ROUND(E190*J190,2)</f>
        <v>0</v>
      </c>
      <c r="L190" s="159">
        <v>21</v>
      </c>
      <c r="M190" s="159">
        <f>G190*(1+L190/100)</f>
        <v>0</v>
      </c>
      <c r="N190" s="148">
        <v>0</v>
      </c>
      <c r="O190" s="148">
        <f>ROUND(E190*N190,5)</f>
        <v>0</v>
      </c>
      <c r="P190" s="148">
        <v>0</v>
      </c>
      <c r="Q190" s="148">
        <f>ROUND(E190*P190,5)</f>
        <v>0</v>
      </c>
      <c r="R190" s="148"/>
      <c r="S190" s="148"/>
      <c r="T190" s="149">
        <v>0.105</v>
      </c>
      <c r="U190" s="148">
        <f>ROUND(E190*T190,2)</f>
        <v>30.02</v>
      </c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 t="s">
        <v>160</v>
      </c>
      <c r="AF190" s="140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  <c r="BD190" s="140"/>
      <c r="BE190" s="140"/>
      <c r="BF190" s="140"/>
      <c r="BG190" s="140"/>
      <c r="BH190" s="140"/>
    </row>
    <row r="191" spans="1:60" outlineLevel="1" x14ac:dyDescent="0.2">
      <c r="A191" s="141"/>
      <c r="B191" s="141"/>
      <c r="C191" s="180" t="s">
        <v>325</v>
      </c>
      <c r="D191" s="150"/>
      <c r="E191" s="155">
        <v>285.85860000000002</v>
      </c>
      <c r="F191" s="159"/>
      <c r="G191" s="159"/>
      <c r="H191" s="159"/>
      <c r="I191" s="159"/>
      <c r="J191" s="159"/>
      <c r="K191" s="159"/>
      <c r="L191" s="159"/>
      <c r="M191" s="159"/>
      <c r="N191" s="148"/>
      <c r="O191" s="148"/>
      <c r="P191" s="148"/>
      <c r="Q191" s="148"/>
      <c r="R191" s="148"/>
      <c r="S191" s="148"/>
      <c r="T191" s="149"/>
      <c r="U191" s="148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 t="s">
        <v>157</v>
      </c>
      <c r="AF191" s="140">
        <v>0</v>
      </c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</row>
    <row r="192" spans="1:60" outlineLevel="1" x14ac:dyDescent="0.2">
      <c r="A192" s="141">
        <v>50</v>
      </c>
      <c r="B192" s="141" t="s">
        <v>326</v>
      </c>
      <c r="C192" s="179" t="s">
        <v>327</v>
      </c>
      <c r="D192" s="148" t="s">
        <v>181</v>
      </c>
      <c r="E192" s="154">
        <v>32.049349999999997</v>
      </c>
      <c r="F192" s="158"/>
      <c r="G192" s="159">
        <f>ROUND(E192*F192,2)</f>
        <v>0</v>
      </c>
      <c r="H192" s="158"/>
      <c r="I192" s="159">
        <f>ROUND(E192*H192,2)</f>
        <v>0</v>
      </c>
      <c r="J192" s="158"/>
      <c r="K192" s="159">
        <f>ROUND(E192*J192,2)</f>
        <v>0</v>
      </c>
      <c r="L192" s="159">
        <v>21</v>
      </c>
      <c r="M192" s="159">
        <f>G192*(1+L192/100)</f>
        <v>0</v>
      </c>
      <c r="N192" s="148">
        <v>0</v>
      </c>
      <c r="O192" s="148">
        <f>ROUND(E192*N192,5)</f>
        <v>0</v>
      </c>
      <c r="P192" s="148">
        <v>0</v>
      </c>
      <c r="Q192" s="148">
        <f>ROUND(E192*P192,5)</f>
        <v>0</v>
      </c>
      <c r="R192" s="148"/>
      <c r="S192" s="148"/>
      <c r="T192" s="149">
        <v>0</v>
      </c>
      <c r="U192" s="148">
        <f>ROUND(E192*T192,2)</f>
        <v>0</v>
      </c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 t="s">
        <v>160</v>
      </c>
      <c r="AF192" s="140"/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</row>
    <row r="193" spans="1:60" outlineLevel="1" x14ac:dyDescent="0.2">
      <c r="A193" s="141"/>
      <c r="B193" s="141"/>
      <c r="C193" s="180" t="s">
        <v>328</v>
      </c>
      <c r="D193" s="150"/>
      <c r="E193" s="155">
        <v>32.049349999999997</v>
      </c>
      <c r="F193" s="159"/>
      <c r="G193" s="159"/>
      <c r="H193" s="159"/>
      <c r="I193" s="159"/>
      <c r="J193" s="159"/>
      <c r="K193" s="159"/>
      <c r="L193" s="159"/>
      <c r="M193" s="159"/>
      <c r="N193" s="148"/>
      <c r="O193" s="148"/>
      <c r="P193" s="148"/>
      <c r="Q193" s="148"/>
      <c r="R193" s="148"/>
      <c r="S193" s="148"/>
      <c r="T193" s="149"/>
      <c r="U193" s="148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 t="s">
        <v>157</v>
      </c>
      <c r="AF193" s="140">
        <v>0</v>
      </c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</row>
    <row r="194" spans="1:60" outlineLevel="1" x14ac:dyDescent="0.2">
      <c r="A194" s="141">
        <v>51</v>
      </c>
      <c r="B194" s="141" t="s">
        <v>329</v>
      </c>
      <c r="C194" s="179" t="s">
        <v>330</v>
      </c>
      <c r="D194" s="148" t="s">
        <v>181</v>
      </c>
      <c r="E194" s="154">
        <v>6.5731999999999999</v>
      </c>
      <c r="F194" s="158"/>
      <c r="G194" s="159">
        <f>ROUND(E194*F194,2)</f>
        <v>0</v>
      </c>
      <c r="H194" s="158"/>
      <c r="I194" s="159">
        <f>ROUND(E194*H194,2)</f>
        <v>0</v>
      </c>
      <c r="J194" s="158"/>
      <c r="K194" s="159">
        <f>ROUND(E194*J194,2)</f>
        <v>0</v>
      </c>
      <c r="L194" s="159">
        <v>21</v>
      </c>
      <c r="M194" s="159">
        <f>G194*(1+L194/100)</f>
        <v>0</v>
      </c>
      <c r="N194" s="148">
        <v>0</v>
      </c>
      <c r="O194" s="148">
        <f>ROUND(E194*N194,5)</f>
        <v>0</v>
      </c>
      <c r="P194" s="148">
        <v>0</v>
      </c>
      <c r="Q194" s="148">
        <f>ROUND(E194*P194,5)</f>
        <v>0</v>
      </c>
      <c r="R194" s="148"/>
      <c r="S194" s="148"/>
      <c r="T194" s="149">
        <v>0</v>
      </c>
      <c r="U194" s="148">
        <f>ROUND(E194*T194,2)</f>
        <v>0</v>
      </c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 t="s">
        <v>160</v>
      </c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</row>
    <row r="195" spans="1:60" outlineLevel="1" x14ac:dyDescent="0.2">
      <c r="A195" s="141"/>
      <c r="B195" s="141"/>
      <c r="C195" s="180" t="s">
        <v>331</v>
      </c>
      <c r="D195" s="150"/>
      <c r="E195" s="155">
        <v>6.5731999999999999</v>
      </c>
      <c r="F195" s="159"/>
      <c r="G195" s="159"/>
      <c r="H195" s="159"/>
      <c r="I195" s="159"/>
      <c r="J195" s="159"/>
      <c r="K195" s="159"/>
      <c r="L195" s="159"/>
      <c r="M195" s="159"/>
      <c r="N195" s="148"/>
      <c r="O195" s="148"/>
      <c r="P195" s="148"/>
      <c r="Q195" s="148"/>
      <c r="R195" s="148"/>
      <c r="S195" s="148"/>
      <c r="T195" s="149"/>
      <c r="U195" s="148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 t="s">
        <v>157</v>
      </c>
      <c r="AF195" s="140">
        <v>0</v>
      </c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</row>
    <row r="196" spans="1:60" outlineLevel="1" x14ac:dyDescent="0.2">
      <c r="A196" s="141">
        <v>52</v>
      </c>
      <c r="B196" s="141" t="s">
        <v>332</v>
      </c>
      <c r="C196" s="179" t="s">
        <v>333</v>
      </c>
      <c r="D196" s="148" t="s">
        <v>181</v>
      </c>
      <c r="E196" s="154">
        <v>8.0342000000000002</v>
      </c>
      <c r="F196" s="158"/>
      <c r="G196" s="159">
        <f>ROUND(E196*F196,2)</f>
        <v>0</v>
      </c>
      <c r="H196" s="158"/>
      <c r="I196" s="159">
        <f>ROUND(E196*H196,2)</f>
        <v>0</v>
      </c>
      <c r="J196" s="158"/>
      <c r="K196" s="159">
        <f>ROUND(E196*J196,2)</f>
        <v>0</v>
      </c>
      <c r="L196" s="159">
        <v>21</v>
      </c>
      <c r="M196" s="159">
        <f>G196*(1+L196/100)</f>
        <v>0</v>
      </c>
      <c r="N196" s="148">
        <v>0</v>
      </c>
      <c r="O196" s="148">
        <f>ROUND(E196*N196,5)</f>
        <v>0</v>
      </c>
      <c r="P196" s="148">
        <v>0</v>
      </c>
      <c r="Q196" s="148">
        <f>ROUND(E196*P196,5)</f>
        <v>0</v>
      </c>
      <c r="R196" s="148"/>
      <c r="S196" s="148"/>
      <c r="T196" s="149">
        <v>0</v>
      </c>
      <c r="U196" s="148">
        <f>ROUND(E196*T196,2)</f>
        <v>0</v>
      </c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 t="s">
        <v>160</v>
      </c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</row>
    <row r="197" spans="1:60" outlineLevel="1" x14ac:dyDescent="0.2">
      <c r="A197" s="141">
        <v>53</v>
      </c>
      <c r="B197" s="141" t="s">
        <v>334</v>
      </c>
      <c r="C197" s="179" t="s">
        <v>335</v>
      </c>
      <c r="D197" s="148" t="s">
        <v>181</v>
      </c>
      <c r="E197" s="154">
        <v>4.3780000000000001</v>
      </c>
      <c r="F197" s="158"/>
      <c r="G197" s="159">
        <f>ROUND(E197*F197,2)</f>
        <v>0</v>
      </c>
      <c r="H197" s="158"/>
      <c r="I197" s="159">
        <f>ROUND(E197*H197,2)</f>
        <v>0</v>
      </c>
      <c r="J197" s="158"/>
      <c r="K197" s="159">
        <f>ROUND(E197*J197,2)</f>
        <v>0</v>
      </c>
      <c r="L197" s="159">
        <v>21</v>
      </c>
      <c r="M197" s="159">
        <f>G197*(1+L197/100)</f>
        <v>0</v>
      </c>
      <c r="N197" s="148">
        <v>0</v>
      </c>
      <c r="O197" s="148">
        <f>ROUND(E197*N197,5)</f>
        <v>0</v>
      </c>
      <c r="P197" s="148">
        <v>0</v>
      </c>
      <c r="Q197" s="148">
        <f>ROUND(E197*P197,5)</f>
        <v>0</v>
      </c>
      <c r="R197" s="148"/>
      <c r="S197" s="148"/>
      <c r="T197" s="149">
        <v>0</v>
      </c>
      <c r="U197" s="148">
        <f>ROUND(E197*T197,2)</f>
        <v>0</v>
      </c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 t="s">
        <v>160</v>
      </c>
      <c r="AF197" s="140"/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</row>
    <row r="198" spans="1:60" outlineLevel="1" x14ac:dyDescent="0.2">
      <c r="A198" s="141">
        <v>54</v>
      </c>
      <c r="B198" s="141" t="s">
        <v>61</v>
      </c>
      <c r="C198" s="179" t="s">
        <v>336</v>
      </c>
      <c r="D198" s="148" t="s">
        <v>181</v>
      </c>
      <c r="E198" s="154">
        <v>3</v>
      </c>
      <c r="F198" s="158"/>
      <c r="G198" s="159">
        <f>ROUND(E198*F198,2)</f>
        <v>0</v>
      </c>
      <c r="H198" s="158"/>
      <c r="I198" s="159">
        <f>ROUND(E198*H198,2)</f>
        <v>0</v>
      </c>
      <c r="J198" s="158"/>
      <c r="K198" s="159">
        <f>ROUND(E198*J198,2)</f>
        <v>0</v>
      </c>
      <c r="L198" s="159">
        <v>21</v>
      </c>
      <c r="M198" s="159">
        <f>G198*(1+L198/100)</f>
        <v>0</v>
      </c>
      <c r="N198" s="148">
        <v>0</v>
      </c>
      <c r="O198" s="148">
        <f>ROUND(E198*N198,5)</f>
        <v>0</v>
      </c>
      <c r="P198" s="148">
        <v>0</v>
      </c>
      <c r="Q198" s="148">
        <f>ROUND(E198*P198,5)</f>
        <v>0</v>
      </c>
      <c r="R198" s="148"/>
      <c r="S198" s="148"/>
      <c r="T198" s="149">
        <v>0</v>
      </c>
      <c r="U198" s="148">
        <f>ROUND(E198*T198,2)</f>
        <v>0</v>
      </c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 t="s">
        <v>160</v>
      </c>
      <c r="AF198" s="140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</row>
    <row r="199" spans="1:60" x14ac:dyDescent="0.2">
      <c r="A199" s="142" t="s">
        <v>144</v>
      </c>
      <c r="B199" s="142" t="s">
        <v>85</v>
      </c>
      <c r="C199" s="181" t="s">
        <v>86</v>
      </c>
      <c r="D199" s="151"/>
      <c r="E199" s="156"/>
      <c r="F199" s="160"/>
      <c r="G199" s="160">
        <f>SUMIF(AE200:AE201,"&lt;&gt;NOR",G200:G201)</f>
        <v>0</v>
      </c>
      <c r="H199" s="160"/>
      <c r="I199" s="160">
        <f>SUM(I200:I201)</f>
        <v>0</v>
      </c>
      <c r="J199" s="160"/>
      <c r="K199" s="160">
        <f>SUM(K200:K201)</f>
        <v>0</v>
      </c>
      <c r="L199" s="160"/>
      <c r="M199" s="160">
        <f>SUM(M200:M201)</f>
        <v>0</v>
      </c>
      <c r="N199" s="151"/>
      <c r="O199" s="151">
        <f>SUM(O200:O201)</f>
        <v>0</v>
      </c>
      <c r="P199" s="151"/>
      <c r="Q199" s="151">
        <f>SUM(Q200:Q201)</f>
        <v>0</v>
      </c>
      <c r="R199" s="151"/>
      <c r="S199" s="151"/>
      <c r="T199" s="152"/>
      <c r="U199" s="151">
        <f>SUM(U200:U201)</f>
        <v>94.89</v>
      </c>
      <c r="AE199" t="s">
        <v>145</v>
      </c>
    </row>
    <row r="200" spans="1:60" outlineLevel="1" x14ac:dyDescent="0.2">
      <c r="A200" s="141">
        <v>55</v>
      </c>
      <c r="B200" s="141" t="s">
        <v>337</v>
      </c>
      <c r="C200" s="179" t="s">
        <v>338</v>
      </c>
      <c r="D200" s="148" t="s">
        <v>181</v>
      </c>
      <c r="E200" s="154">
        <v>111.37641000000001</v>
      </c>
      <c r="F200" s="158"/>
      <c r="G200" s="159">
        <f>ROUND(E200*F200,2)</f>
        <v>0</v>
      </c>
      <c r="H200" s="158"/>
      <c r="I200" s="159">
        <f>ROUND(E200*H200,2)</f>
        <v>0</v>
      </c>
      <c r="J200" s="158"/>
      <c r="K200" s="159">
        <f>ROUND(E200*J200,2)</f>
        <v>0</v>
      </c>
      <c r="L200" s="159">
        <v>21</v>
      </c>
      <c r="M200" s="159">
        <f>G200*(1+L200/100)</f>
        <v>0</v>
      </c>
      <c r="N200" s="148">
        <v>0</v>
      </c>
      <c r="O200" s="148">
        <f>ROUND(E200*N200,5)</f>
        <v>0</v>
      </c>
      <c r="P200" s="148">
        <v>0</v>
      </c>
      <c r="Q200" s="148">
        <f>ROUND(E200*P200,5)</f>
        <v>0</v>
      </c>
      <c r="R200" s="148"/>
      <c r="S200" s="148"/>
      <c r="T200" s="149">
        <v>0.85199999999999998</v>
      </c>
      <c r="U200" s="148">
        <f>ROUND(E200*T200,2)</f>
        <v>94.89</v>
      </c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 t="s">
        <v>160</v>
      </c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</row>
    <row r="201" spans="1:60" ht="22.5" outlineLevel="1" x14ac:dyDescent="0.2">
      <c r="A201" s="141"/>
      <c r="B201" s="141"/>
      <c r="C201" s="180" t="s">
        <v>339</v>
      </c>
      <c r="D201" s="150"/>
      <c r="E201" s="155">
        <v>111.37641000000001</v>
      </c>
      <c r="F201" s="159"/>
      <c r="G201" s="159"/>
      <c r="H201" s="159"/>
      <c r="I201" s="159"/>
      <c r="J201" s="159"/>
      <c r="K201" s="159"/>
      <c r="L201" s="159"/>
      <c r="M201" s="159"/>
      <c r="N201" s="148"/>
      <c r="O201" s="148"/>
      <c r="P201" s="148"/>
      <c r="Q201" s="148"/>
      <c r="R201" s="148"/>
      <c r="S201" s="148"/>
      <c r="T201" s="149"/>
      <c r="U201" s="148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 t="s">
        <v>157</v>
      </c>
      <c r="AF201" s="140">
        <v>0</v>
      </c>
      <c r="AG201" s="140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  <c r="AZ201" s="140"/>
      <c r="BA201" s="140"/>
      <c r="BB201" s="140"/>
      <c r="BC201" s="140"/>
      <c r="BD201" s="140"/>
      <c r="BE201" s="140"/>
      <c r="BF201" s="140"/>
      <c r="BG201" s="140"/>
      <c r="BH201" s="140"/>
    </row>
    <row r="202" spans="1:60" x14ac:dyDescent="0.2">
      <c r="A202" s="142" t="s">
        <v>144</v>
      </c>
      <c r="B202" s="142" t="s">
        <v>87</v>
      </c>
      <c r="C202" s="181" t="s">
        <v>88</v>
      </c>
      <c r="D202" s="151"/>
      <c r="E202" s="156"/>
      <c r="F202" s="160"/>
      <c r="G202" s="160">
        <f>SUMIF(AE203:AE204,"&lt;&gt;NOR",G203:G204)</f>
        <v>0</v>
      </c>
      <c r="H202" s="160"/>
      <c r="I202" s="160">
        <f>SUM(I203:I204)</f>
        <v>0</v>
      </c>
      <c r="J202" s="160"/>
      <c r="K202" s="160">
        <f>SUM(K203:K204)</f>
        <v>0</v>
      </c>
      <c r="L202" s="160"/>
      <c r="M202" s="160">
        <f>SUM(M203:M204)</f>
        <v>0</v>
      </c>
      <c r="N202" s="151"/>
      <c r="O202" s="151">
        <f>SUM(O203:O204)</f>
        <v>2.8039999999999999E-2</v>
      </c>
      <c r="P202" s="151"/>
      <c r="Q202" s="151">
        <f>SUM(Q203:Q204)</f>
        <v>0</v>
      </c>
      <c r="R202" s="151"/>
      <c r="S202" s="151"/>
      <c r="T202" s="152"/>
      <c r="U202" s="151">
        <f>SUM(U203:U204)</f>
        <v>8.6300000000000008</v>
      </c>
      <c r="AE202" t="s">
        <v>145</v>
      </c>
    </row>
    <row r="203" spans="1:60" outlineLevel="1" x14ac:dyDescent="0.2">
      <c r="A203" s="141">
        <v>56</v>
      </c>
      <c r="B203" s="141" t="s">
        <v>340</v>
      </c>
      <c r="C203" s="179" t="s">
        <v>341</v>
      </c>
      <c r="D203" s="148" t="s">
        <v>152</v>
      </c>
      <c r="E203" s="154">
        <v>53.93</v>
      </c>
      <c r="F203" s="158"/>
      <c r="G203" s="159">
        <f>ROUND(E203*F203,2)</f>
        <v>0</v>
      </c>
      <c r="H203" s="158"/>
      <c r="I203" s="159">
        <f>ROUND(E203*H203,2)</f>
        <v>0</v>
      </c>
      <c r="J203" s="158"/>
      <c r="K203" s="159">
        <f>ROUND(E203*J203,2)</f>
        <v>0</v>
      </c>
      <c r="L203" s="159">
        <v>21</v>
      </c>
      <c r="M203" s="159">
        <f>G203*(1+L203/100)</f>
        <v>0</v>
      </c>
      <c r="N203" s="148">
        <v>5.1999999999999995E-4</v>
      </c>
      <c r="O203" s="148">
        <f>ROUND(E203*N203,5)</f>
        <v>2.8039999999999999E-2</v>
      </c>
      <c r="P203" s="148">
        <v>0</v>
      </c>
      <c r="Q203" s="148">
        <f>ROUND(E203*P203,5)</f>
        <v>0</v>
      </c>
      <c r="R203" s="148"/>
      <c r="S203" s="148"/>
      <c r="T203" s="149">
        <v>0.16</v>
      </c>
      <c r="U203" s="148">
        <f>ROUND(E203*T203,2)</f>
        <v>8.6300000000000008</v>
      </c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 t="s">
        <v>160</v>
      </c>
      <c r="AF203" s="140"/>
      <c r="AG203" s="140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</row>
    <row r="204" spans="1:60" outlineLevel="1" x14ac:dyDescent="0.2">
      <c r="A204" s="141"/>
      <c r="B204" s="141"/>
      <c r="C204" s="180" t="s">
        <v>342</v>
      </c>
      <c r="D204" s="150"/>
      <c r="E204" s="155">
        <v>53.93</v>
      </c>
      <c r="F204" s="159"/>
      <c r="G204" s="159"/>
      <c r="H204" s="159"/>
      <c r="I204" s="159"/>
      <c r="J204" s="159"/>
      <c r="K204" s="159"/>
      <c r="L204" s="159"/>
      <c r="M204" s="159"/>
      <c r="N204" s="148"/>
      <c r="O204" s="148"/>
      <c r="P204" s="148"/>
      <c r="Q204" s="148"/>
      <c r="R204" s="148"/>
      <c r="S204" s="148"/>
      <c r="T204" s="149"/>
      <c r="U204" s="148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 t="s">
        <v>157</v>
      </c>
      <c r="AF204" s="140">
        <v>0</v>
      </c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</row>
    <row r="205" spans="1:60" x14ac:dyDescent="0.2">
      <c r="A205" s="142" t="s">
        <v>144</v>
      </c>
      <c r="B205" s="142" t="s">
        <v>89</v>
      </c>
      <c r="C205" s="181" t="s">
        <v>90</v>
      </c>
      <c r="D205" s="151"/>
      <c r="E205" s="156"/>
      <c r="F205" s="160"/>
      <c r="G205" s="160">
        <f>SUMIF(AE206:AE217,"&lt;&gt;NOR",G206:G217)</f>
        <v>0</v>
      </c>
      <c r="H205" s="160"/>
      <c r="I205" s="160">
        <f>SUM(I206:I217)</f>
        <v>0</v>
      </c>
      <c r="J205" s="160"/>
      <c r="K205" s="160">
        <f>SUM(K206:K217)</f>
        <v>0</v>
      </c>
      <c r="L205" s="160"/>
      <c r="M205" s="160">
        <f>SUM(M206:M217)</f>
        <v>0</v>
      </c>
      <c r="N205" s="151"/>
      <c r="O205" s="151">
        <f>SUM(O206:O217)</f>
        <v>0.11629</v>
      </c>
      <c r="P205" s="151"/>
      <c r="Q205" s="151">
        <f>SUM(Q206:Q217)</f>
        <v>4.3780000000000001</v>
      </c>
      <c r="R205" s="151"/>
      <c r="S205" s="151"/>
      <c r="T205" s="152"/>
      <c r="U205" s="151">
        <f>SUM(U206:U217)</f>
        <v>30.63</v>
      </c>
      <c r="AE205" t="s">
        <v>145</v>
      </c>
    </row>
    <row r="206" spans="1:60" outlineLevel="1" x14ac:dyDescent="0.2">
      <c r="A206" s="141">
        <v>57</v>
      </c>
      <c r="B206" s="141" t="s">
        <v>343</v>
      </c>
      <c r="C206" s="179" t="s">
        <v>344</v>
      </c>
      <c r="D206" s="148" t="s">
        <v>152</v>
      </c>
      <c r="E206" s="154">
        <v>437.8</v>
      </c>
      <c r="F206" s="158"/>
      <c r="G206" s="159">
        <f>ROUND(E206*F206,2)</f>
        <v>0</v>
      </c>
      <c r="H206" s="158"/>
      <c r="I206" s="159">
        <f>ROUND(E206*H206,2)</f>
        <v>0</v>
      </c>
      <c r="J206" s="158"/>
      <c r="K206" s="159">
        <f>ROUND(E206*J206,2)</f>
        <v>0</v>
      </c>
      <c r="L206" s="159">
        <v>21</v>
      </c>
      <c r="M206" s="159">
        <f>G206*(1+L206/100)</f>
        <v>0</v>
      </c>
      <c r="N206" s="148">
        <v>0</v>
      </c>
      <c r="O206" s="148">
        <f>ROUND(E206*N206,5)</f>
        <v>0</v>
      </c>
      <c r="P206" s="148">
        <v>0.01</v>
      </c>
      <c r="Q206" s="148">
        <f>ROUND(E206*P206,5)</f>
        <v>4.3780000000000001</v>
      </c>
      <c r="R206" s="148"/>
      <c r="S206" s="148"/>
      <c r="T206" s="149">
        <v>0.06</v>
      </c>
      <c r="U206" s="148">
        <f>ROUND(E206*T206,2)</f>
        <v>26.27</v>
      </c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 t="s">
        <v>160</v>
      </c>
      <c r="AF206" s="140"/>
      <c r="AG206" s="140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</row>
    <row r="207" spans="1:60" outlineLevel="1" x14ac:dyDescent="0.2">
      <c r="A207" s="141"/>
      <c r="B207" s="141"/>
      <c r="C207" s="180" t="s">
        <v>345</v>
      </c>
      <c r="D207" s="150"/>
      <c r="E207" s="155">
        <v>426.3</v>
      </c>
      <c r="F207" s="159"/>
      <c r="G207" s="159"/>
      <c r="H207" s="159"/>
      <c r="I207" s="159"/>
      <c r="J207" s="159"/>
      <c r="K207" s="159"/>
      <c r="L207" s="159"/>
      <c r="M207" s="159"/>
      <c r="N207" s="148"/>
      <c r="O207" s="148"/>
      <c r="P207" s="148"/>
      <c r="Q207" s="148"/>
      <c r="R207" s="148"/>
      <c r="S207" s="148"/>
      <c r="T207" s="149"/>
      <c r="U207" s="148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 t="s">
        <v>157</v>
      </c>
      <c r="AF207" s="140">
        <v>0</v>
      </c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</row>
    <row r="208" spans="1:60" outlineLevel="1" x14ac:dyDescent="0.2">
      <c r="A208" s="141"/>
      <c r="B208" s="141"/>
      <c r="C208" s="180" t="s">
        <v>346</v>
      </c>
      <c r="D208" s="150"/>
      <c r="E208" s="155">
        <v>11.5</v>
      </c>
      <c r="F208" s="159"/>
      <c r="G208" s="159"/>
      <c r="H208" s="159"/>
      <c r="I208" s="159"/>
      <c r="J208" s="159"/>
      <c r="K208" s="159"/>
      <c r="L208" s="159"/>
      <c r="M208" s="159"/>
      <c r="N208" s="148"/>
      <c r="O208" s="148"/>
      <c r="P208" s="148"/>
      <c r="Q208" s="148"/>
      <c r="R208" s="148"/>
      <c r="S208" s="148"/>
      <c r="T208" s="149"/>
      <c r="U208" s="148"/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 t="s">
        <v>157</v>
      </c>
      <c r="AF208" s="140">
        <v>0</v>
      </c>
      <c r="AG208" s="140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  <c r="AZ208" s="140"/>
      <c r="BA208" s="140"/>
      <c r="BB208" s="140"/>
      <c r="BC208" s="140"/>
      <c r="BD208" s="140"/>
      <c r="BE208" s="140"/>
      <c r="BF208" s="140"/>
      <c r="BG208" s="140"/>
      <c r="BH208" s="140"/>
    </row>
    <row r="209" spans="1:60" outlineLevel="1" x14ac:dyDescent="0.2">
      <c r="A209" s="141">
        <v>58</v>
      </c>
      <c r="B209" s="141" t="s">
        <v>347</v>
      </c>
      <c r="C209" s="179" t="s">
        <v>348</v>
      </c>
      <c r="D209" s="148" t="s">
        <v>152</v>
      </c>
      <c r="E209" s="154">
        <v>11.39</v>
      </c>
      <c r="F209" s="158"/>
      <c r="G209" s="159">
        <f>ROUND(E209*F209,2)</f>
        <v>0</v>
      </c>
      <c r="H209" s="158"/>
      <c r="I209" s="159">
        <f>ROUND(E209*H209,2)</f>
        <v>0</v>
      </c>
      <c r="J209" s="158"/>
      <c r="K209" s="159">
        <f>ROUND(E209*J209,2)</f>
        <v>0</v>
      </c>
      <c r="L209" s="159">
        <v>21</v>
      </c>
      <c r="M209" s="159">
        <f>G209*(1+L209/100)</f>
        <v>0</v>
      </c>
      <c r="N209" s="148">
        <v>1.021E-2</v>
      </c>
      <c r="O209" s="148">
        <f>ROUND(E209*N209,5)</f>
        <v>0.11629</v>
      </c>
      <c r="P209" s="148">
        <v>0</v>
      </c>
      <c r="Q209" s="148">
        <f>ROUND(E209*P209,5)</f>
        <v>0</v>
      </c>
      <c r="R209" s="148"/>
      <c r="S209" s="148"/>
      <c r="T209" s="149">
        <v>0.17593</v>
      </c>
      <c r="U209" s="148">
        <f>ROUND(E209*T209,2)</f>
        <v>2</v>
      </c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 t="s">
        <v>149</v>
      </c>
      <c r="AF209" s="140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</row>
    <row r="210" spans="1:60" outlineLevel="1" x14ac:dyDescent="0.2">
      <c r="A210" s="141"/>
      <c r="B210" s="141"/>
      <c r="C210" s="241" t="s">
        <v>349</v>
      </c>
      <c r="D210" s="242"/>
      <c r="E210" s="243"/>
      <c r="F210" s="244"/>
      <c r="G210" s="245"/>
      <c r="H210" s="159"/>
      <c r="I210" s="159"/>
      <c r="J210" s="159"/>
      <c r="K210" s="159"/>
      <c r="L210" s="159"/>
      <c r="M210" s="159"/>
      <c r="N210" s="148"/>
      <c r="O210" s="148"/>
      <c r="P210" s="148"/>
      <c r="Q210" s="148"/>
      <c r="R210" s="148"/>
      <c r="S210" s="148"/>
      <c r="T210" s="149"/>
      <c r="U210" s="148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 t="s">
        <v>166</v>
      </c>
      <c r="AF210" s="140"/>
      <c r="AG210" s="140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3" t="str">
        <f>C210</f>
        <v>vstup</v>
      </c>
      <c r="BB210" s="140"/>
      <c r="BC210" s="140"/>
      <c r="BD210" s="140"/>
      <c r="BE210" s="140"/>
      <c r="BF210" s="140"/>
      <c r="BG210" s="140"/>
      <c r="BH210" s="140"/>
    </row>
    <row r="211" spans="1:60" outlineLevel="1" x14ac:dyDescent="0.2">
      <c r="A211" s="141"/>
      <c r="B211" s="141"/>
      <c r="C211" s="241" t="s">
        <v>350</v>
      </c>
      <c r="D211" s="242"/>
      <c r="E211" s="243"/>
      <c r="F211" s="244"/>
      <c r="G211" s="245"/>
      <c r="H211" s="159"/>
      <c r="I211" s="159"/>
      <c r="J211" s="159"/>
      <c r="K211" s="159"/>
      <c r="L211" s="159"/>
      <c r="M211" s="159"/>
      <c r="N211" s="148"/>
      <c r="O211" s="148"/>
      <c r="P211" s="148"/>
      <c r="Q211" s="148"/>
      <c r="R211" s="148"/>
      <c r="S211" s="148"/>
      <c r="T211" s="149"/>
      <c r="U211" s="148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 t="s">
        <v>166</v>
      </c>
      <c r="AF211" s="140"/>
      <c r="AG211" s="140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3" t="str">
        <f>C211</f>
        <v>pás s SBS modifikovaného asfaltu s jemnozrným posypem, penetrace</v>
      </c>
      <c r="BB211" s="140"/>
      <c r="BC211" s="140"/>
      <c r="BD211" s="140"/>
      <c r="BE211" s="140"/>
      <c r="BF211" s="140"/>
      <c r="BG211" s="140"/>
      <c r="BH211" s="140"/>
    </row>
    <row r="212" spans="1:60" outlineLevel="1" x14ac:dyDescent="0.2">
      <c r="A212" s="141">
        <v>59</v>
      </c>
      <c r="B212" s="141" t="s">
        <v>351</v>
      </c>
      <c r="C212" s="179" t="s">
        <v>352</v>
      </c>
      <c r="D212" s="148" t="s">
        <v>152</v>
      </c>
      <c r="E212" s="154">
        <v>11.39</v>
      </c>
      <c r="F212" s="158"/>
      <c r="G212" s="159">
        <f>ROUND(E212*F212,2)</f>
        <v>0</v>
      </c>
      <c r="H212" s="158"/>
      <c r="I212" s="159">
        <f>ROUND(E212*H212,2)</f>
        <v>0</v>
      </c>
      <c r="J212" s="158"/>
      <c r="K212" s="159">
        <f>ROUND(E212*J212,2)</f>
        <v>0</v>
      </c>
      <c r="L212" s="159">
        <v>21</v>
      </c>
      <c r="M212" s="159">
        <f>G212*(1+L212/100)</f>
        <v>0</v>
      </c>
      <c r="N212" s="148">
        <v>0</v>
      </c>
      <c r="O212" s="148">
        <f>ROUND(E212*N212,5)</f>
        <v>0</v>
      </c>
      <c r="P212" s="148">
        <v>0</v>
      </c>
      <c r="Q212" s="148">
        <f>ROUND(E212*P212,5)</f>
        <v>0</v>
      </c>
      <c r="R212" s="148"/>
      <c r="S212" s="148"/>
      <c r="T212" s="149">
        <v>0.20699999999999999</v>
      </c>
      <c r="U212" s="148">
        <f>ROUND(E212*T212,2)</f>
        <v>2.36</v>
      </c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 t="s">
        <v>160</v>
      </c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</row>
    <row r="213" spans="1:60" outlineLevel="1" x14ac:dyDescent="0.2">
      <c r="A213" s="141"/>
      <c r="B213" s="141"/>
      <c r="C213" s="241" t="s">
        <v>349</v>
      </c>
      <c r="D213" s="242"/>
      <c r="E213" s="243"/>
      <c r="F213" s="244"/>
      <c r="G213" s="245"/>
      <c r="H213" s="159"/>
      <c r="I213" s="159"/>
      <c r="J213" s="159"/>
      <c r="K213" s="159"/>
      <c r="L213" s="159"/>
      <c r="M213" s="159"/>
      <c r="N213" s="148"/>
      <c r="O213" s="148"/>
      <c r="P213" s="148"/>
      <c r="Q213" s="148"/>
      <c r="R213" s="148"/>
      <c r="S213" s="148"/>
      <c r="T213" s="149"/>
      <c r="U213" s="148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 t="s">
        <v>166</v>
      </c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3" t="str">
        <f>C213</f>
        <v>vstup</v>
      </c>
      <c r="BB213" s="140"/>
      <c r="BC213" s="140"/>
      <c r="BD213" s="140"/>
      <c r="BE213" s="140"/>
      <c r="BF213" s="140"/>
      <c r="BG213" s="140"/>
      <c r="BH213" s="140"/>
    </row>
    <row r="214" spans="1:60" outlineLevel="1" x14ac:dyDescent="0.2">
      <c r="A214" s="141">
        <v>60</v>
      </c>
      <c r="B214" s="141" t="s">
        <v>353</v>
      </c>
      <c r="C214" s="179" t="s">
        <v>354</v>
      </c>
      <c r="D214" s="148" t="s">
        <v>152</v>
      </c>
      <c r="E214" s="154">
        <v>14.807</v>
      </c>
      <c r="F214" s="158"/>
      <c r="G214" s="159">
        <f>ROUND(E214*F214,2)</f>
        <v>0</v>
      </c>
      <c r="H214" s="158"/>
      <c r="I214" s="159">
        <f>ROUND(E214*H214,2)</f>
        <v>0</v>
      </c>
      <c r="J214" s="158"/>
      <c r="K214" s="159">
        <f>ROUND(E214*J214,2)</f>
        <v>0</v>
      </c>
      <c r="L214" s="159">
        <v>21</v>
      </c>
      <c r="M214" s="159">
        <f>G214*(1+L214/100)</f>
        <v>0</v>
      </c>
      <c r="N214" s="148">
        <v>0</v>
      </c>
      <c r="O214" s="148">
        <f>ROUND(E214*N214,5)</f>
        <v>0</v>
      </c>
      <c r="P214" s="148">
        <v>0</v>
      </c>
      <c r="Q214" s="148">
        <f>ROUND(E214*P214,5)</f>
        <v>0</v>
      </c>
      <c r="R214" s="148"/>
      <c r="S214" s="148"/>
      <c r="T214" s="149">
        <v>0</v>
      </c>
      <c r="U214" s="148">
        <f>ROUND(E214*T214,2)</f>
        <v>0</v>
      </c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 t="s">
        <v>160</v>
      </c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</row>
    <row r="215" spans="1:60" outlineLevel="1" x14ac:dyDescent="0.2">
      <c r="A215" s="141"/>
      <c r="B215" s="141"/>
      <c r="C215" s="241" t="s">
        <v>349</v>
      </c>
      <c r="D215" s="242"/>
      <c r="E215" s="243"/>
      <c r="F215" s="244"/>
      <c r="G215" s="245"/>
      <c r="H215" s="159"/>
      <c r="I215" s="159"/>
      <c r="J215" s="159"/>
      <c r="K215" s="159"/>
      <c r="L215" s="159"/>
      <c r="M215" s="159"/>
      <c r="N215" s="148"/>
      <c r="O215" s="148"/>
      <c r="P215" s="148"/>
      <c r="Q215" s="148"/>
      <c r="R215" s="148"/>
      <c r="S215" s="148"/>
      <c r="T215" s="149"/>
      <c r="U215" s="148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 t="s">
        <v>166</v>
      </c>
      <c r="AF215" s="140"/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3" t="str">
        <f>C215</f>
        <v>vstup</v>
      </c>
      <c r="BB215" s="140"/>
      <c r="BC215" s="140"/>
      <c r="BD215" s="140"/>
      <c r="BE215" s="140"/>
      <c r="BF215" s="140"/>
      <c r="BG215" s="140"/>
      <c r="BH215" s="140"/>
    </row>
    <row r="216" spans="1:60" outlineLevel="1" x14ac:dyDescent="0.2">
      <c r="A216" s="141"/>
      <c r="B216" s="141"/>
      <c r="C216" s="241" t="s">
        <v>355</v>
      </c>
      <c r="D216" s="242"/>
      <c r="E216" s="243"/>
      <c r="F216" s="244"/>
      <c r="G216" s="245"/>
      <c r="H216" s="159"/>
      <c r="I216" s="159"/>
      <c r="J216" s="159"/>
      <c r="K216" s="159"/>
      <c r="L216" s="159"/>
      <c r="M216" s="159"/>
      <c r="N216" s="148"/>
      <c r="O216" s="148"/>
      <c r="P216" s="148"/>
      <c r="Q216" s="148"/>
      <c r="R216" s="148"/>
      <c r="S216" s="148"/>
      <c r="T216" s="149"/>
      <c r="U216" s="148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 t="s">
        <v>166</v>
      </c>
      <c r="AF216" s="140"/>
      <c r="AG216" s="140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3" t="str">
        <f>C216</f>
        <v>s nakašírovanou polyesterovou plstí, určená k lepení na podklad, tl. 1,2 mm</v>
      </c>
      <c r="BB216" s="140"/>
      <c r="BC216" s="140"/>
      <c r="BD216" s="140"/>
      <c r="BE216" s="140"/>
      <c r="BF216" s="140"/>
      <c r="BG216" s="140"/>
      <c r="BH216" s="140"/>
    </row>
    <row r="217" spans="1:60" outlineLevel="1" x14ac:dyDescent="0.2">
      <c r="A217" s="141"/>
      <c r="B217" s="141"/>
      <c r="C217" s="180" t="s">
        <v>356</v>
      </c>
      <c r="D217" s="150"/>
      <c r="E217" s="155">
        <v>14.807</v>
      </c>
      <c r="F217" s="159"/>
      <c r="G217" s="159"/>
      <c r="H217" s="159"/>
      <c r="I217" s="159"/>
      <c r="J217" s="159"/>
      <c r="K217" s="159"/>
      <c r="L217" s="159"/>
      <c r="M217" s="159"/>
      <c r="N217" s="148"/>
      <c r="O217" s="148"/>
      <c r="P217" s="148"/>
      <c r="Q217" s="148"/>
      <c r="R217" s="148"/>
      <c r="S217" s="148"/>
      <c r="T217" s="149"/>
      <c r="U217" s="148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 t="s">
        <v>157</v>
      </c>
      <c r="AF217" s="140">
        <v>0</v>
      </c>
      <c r="AG217" s="140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  <c r="AZ217" s="140"/>
      <c r="BA217" s="140"/>
      <c r="BB217" s="140"/>
      <c r="BC217" s="140"/>
      <c r="BD217" s="140"/>
      <c r="BE217" s="140"/>
      <c r="BF217" s="140"/>
      <c r="BG217" s="140"/>
      <c r="BH217" s="140"/>
    </row>
    <row r="218" spans="1:60" x14ac:dyDescent="0.2">
      <c r="A218" s="142" t="s">
        <v>144</v>
      </c>
      <c r="B218" s="142" t="s">
        <v>91</v>
      </c>
      <c r="C218" s="181" t="s">
        <v>92</v>
      </c>
      <c r="D218" s="151"/>
      <c r="E218" s="156"/>
      <c r="F218" s="160"/>
      <c r="G218" s="160">
        <f>SUMIF(AE219:AE234,"&lt;&gt;NOR",G219:G234)</f>
        <v>0</v>
      </c>
      <c r="H218" s="160"/>
      <c r="I218" s="160">
        <f>SUM(I219:I234)</f>
        <v>0</v>
      </c>
      <c r="J218" s="160"/>
      <c r="K218" s="160">
        <f>SUM(K219:K234)</f>
        <v>0</v>
      </c>
      <c r="L218" s="160"/>
      <c r="M218" s="160">
        <f>SUM(M219:M234)</f>
        <v>0</v>
      </c>
      <c r="N218" s="151"/>
      <c r="O218" s="151">
        <f>SUM(O219:O234)</f>
        <v>4.6398799999999998</v>
      </c>
      <c r="P218" s="151"/>
      <c r="Q218" s="151">
        <f>SUM(Q219:Q234)</f>
        <v>0</v>
      </c>
      <c r="R218" s="151"/>
      <c r="S218" s="151"/>
      <c r="T218" s="152"/>
      <c r="U218" s="151">
        <f>SUM(U219:U234)</f>
        <v>75.31</v>
      </c>
      <c r="AE218" t="s">
        <v>145</v>
      </c>
    </row>
    <row r="219" spans="1:60" outlineLevel="1" x14ac:dyDescent="0.2">
      <c r="A219" s="141">
        <v>61</v>
      </c>
      <c r="B219" s="141" t="s">
        <v>357</v>
      </c>
      <c r="C219" s="179" t="s">
        <v>358</v>
      </c>
      <c r="D219" s="148" t="s">
        <v>152</v>
      </c>
      <c r="E219" s="154">
        <v>57.5916</v>
      </c>
      <c r="F219" s="158"/>
      <c r="G219" s="159">
        <f>ROUND(E219*F219,2)</f>
        <v>0</v>
      </c>
      <c r="H219" s="158"/>
      <c r="I219" s="159">
        <f>ROUND(E219*H219,2)</f>
        <v>0</v>
      </c>
      <c r="J219" s="158"/>
      <c r="K219" s="159">
        <f>ROUND(E219*J219,2)</f>
        <v>0</v>
      </c>
      <c r="L219" s="159">
        <v>21</v>
      </c>
      <c r="M219" s="159">
        <f>G219*(1+L219/100)</f>
        <v>0</v>
      </c>
      <c r="N219" s="148">
        <v>4.0000000000000001E-3</v>
      </c>
      <c r="O219" s="148">
        <f>ROUND(E219*N219,5)</f>
        <v>0.23036999999999999</v>
      </c>
      <c r="P219" s="148">
        <v>0</v>
      </c>
      <c r="Q219" s="148">
        <f>ROUND(E219*P219,5)</f>
        <v>0</v>
      </c>
      <c r="R219" s="148"/>
      <c r="S219" s="148"/>
      <c r="T219" s="149">
        <v>0</v>
      </c>
      <c r="U219" s="148">
        <f>ROUND(E219*T219,2)</f>
        <v>0</v>
      </c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 t="s">
        <v>258</v>
      </c>
      <c r="AF219" s="140"/>
      <c r="AG219" s="140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40"/>
      <c r="BD219" s="140"/>
      <c r="BE219" s="140"/>
      <c r="BF219" s="140"/>
      <c r="BG219" s="140"/>
      <c r="BH219" s="140"/>
    </row>
    <row r="220" spans="1:60" outlineLevel="1" x14ac:dyDescent="0.2">
      <c r="A220" s="141"/>
      <c r="B220" s="141"/>
      <c r="C220" s="241" t="s">
        <v>359</v>
      </c>
      <c r="D220" s="242"/>
      <c r="E220" s="243"/>
      <c r="F220" s="244"/>
      <c r="G220" s="245"/>
      <c r="H220" s="159"/>
      <c r="I220" s="159"/>
      <c r="J220" s="159"/>
      <c r="K220" s="159"/>
      <c r="L220" s="159"/>
      <c r="M220" s="159"/>
      <c r="N220" s="148"/>
      <c r="O220" s="148"/>
      <c r="P220" s="148"/>
      <c r="Q220" s="148"/>
      <c r="R220" s="148"/>
      <c r="S220" s="148"/>
      <c r="T220" s="149"/>
      <c r="U220" s="148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 t="s">
        <v>166</v>
      </c>
      <c r="AF220" s="140"/>
      <c r="AG220" s="140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  <c r="AZ220" s="140"/>
      <c r="BA220" s="143" t="str">
        <f>C220</f>
        <v>0,034 W/mK</v>
      </c>
      <c r="BB220" s="140"/>
      <c r="BC220" s="140"/>
      <c r="BD220" s="140"/>
      <c r="BE220" s="140"/>
      <c r="BF220" s="140"/>
      <c r="BG220" s="140"/>
      <c r="BH220" s="140"/>
    </row>
    <row r="221" spans="1:60" outlineLevel="1" x14ac:dyDescent="0.2">
      <c r="A221" s="141"/>
      <c r="B221" s="141"/>
      <c r="C221" s="180" t="s">
        <v>360</v>
      </c>
      <c r="D221" s="150"/>
      <c r="E221" s="155">
        <v>57.5916</v>
      </c>
      <c r="F221" s="159"/>
      <c r="G221" s="159"/>
      <c r="H221" s="159"/>
      <c r="I221" s="159"/>
      <c r="J221" s="159"/>
      <c r="K221" s="159"/>
      <c r="L221" s="159"/>
      <c r="M221" s="159"/>
      <c r="N221" s="148"/>
      <c r="O221" s="148"/>
      <c r="P221" s="148"/>
      <c r="Q221" s="148"/>
      <c r="R221" s="148"/>
      <c r="S221" s="148"/>
      <c r="T221" s="149"/>
      <c r="U221" s="148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 t="s">
        <v>157</v>
      </c>
      <c r="AF221" s="140">
        <v>0</v>
      </c>
      <c r="AG221" s="140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</row>
    <row r="222" spans="1:60" outlineLevel="1" x14ac:dyDescent="0.2">
      <c r="A222" s="141">
        <v>62</v>
      </c>
      <c r="B222" s="141" t="s">
        <v>361</v>
      </c>
      <c r="C222" s="179" t="s">
        <v>362</v>
      </c>
      <c r="D222" s="148" t="s">
        <v>152</v>
      </c>
      <c r="E222" s="154">
        <v>428.57749000000001</v>
      </c>
      <c r="F222" s="158"/>
      <c r="G222" s="159">
        <f>ROUND(E222*F222,2)</f>
        <v>0</v>
      </c>
      <c r="H222" s="158"/>
      <c r="I222" s="159">
        <f>ROUND(E222*H222,2)</f>
        <v>0</v>
      </c>
      <c r="J222" s="158"/>
      <c r="K222" s="159">
        <f>ROUND(E222*J222,2)</f>
        <v>0</v>
      </c>
      <c r="L222" s="159">
        <v>21</v>
      </c>
      <c r="M222" s="159">
        <f>G222*(1+L222/100)</f>
        <v>0</v>
      </c>
      <c r="N222" s="148">
        <v>5.5999999999999999E-3</v>
      </c>
      <c r="O222" s="148">
        <f>ROUND(E222*N222,5)</f>
        <v>2.4000300000000001</v>
      </c>
      <c r="P222" s="148">
        <v>0</v>
      </c>
      <c r="Q222" s="148">
        <f>ROUND(E222*P222,5)</f>
        <v>0</v>
      </c>
      <c r="R222" s="148"/>
      <c r="S222" s="148"/>
      <c r="T222" s="149">
        <v>0</v>
      </c>
      <c r="U222" s="148">
        <f>ROUND(E222*T222,2)</f>
        <v>0</v>
      </c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 t="s">
        <v>258</v>
      </c>
      <c r="AF222" s="140"/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</row>
    <row r="223" spans="1:60" outlineLevel="1" x14ac:dyDescent="0.2">
      <c r="A223" s="141"/>
      <c r="B223" s="141"/>
      <c r="C223" s="241" t="s">
        <v>359</v>
      </c>
      <c r="D223" s="242"/>
      <c r="E223" s="243"/>
      <c r="F223" s="244"/>
      <c r="G223" s="245"/>
      <c r="H223" s="159"/>
      <c r="I223" s="159"/>
      <c r="J223" s="159"/>
      <c r="K223" s="159"/>
      <c r="L223" s="159"/>
      <c r="M223" s="159"/>
      <c r="N223" s="148"/>
      <c r="O223" s="148"/>
      <c r="P223" s="148"/>
      <c r="Q223" s="148"/>
      <c r="R223" s="148"/>
      <c r="S223" s="148"/>
      <c r="T223" s="149"/>
      <c r="U223" s="148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 t="s">
        <v>166</v>
      </c>
      <c r="AF223" s="140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3" t="str">
        <f>C223</f>
        <v>0,034 W/mK</v>
      </c>
      <c r="BB223" s="140"/>
      <c r="BC223" s="140"/>
      <c r="BD223" s="140"/>
      <c r="BE223" s="140"/>
      <c r="BF223" s="140"/>
      <c r="BG223" s="140"/>
      <c r="BH223" s="140"/>
    </row>
    <row r="224" spans="1:60" outlineLevel="1" x14ac:dyDescent="0.2">
      <c r="A224" s="141"/>
      <c r="B224" s="141"/>
      <c r="C224" s="180" t="s">
        <v>363</v>
      </c>
      <c r="D224" s="150"/>
      <c r="E224" s="155">
        <v>428.57749000000001</v>
      </c>
      <c r="F224" s="159"/>
      <c r="G224" s="159"/>
      <c r="H224" s="159"/>
      <c r="I224" s="159"/>
      <c r="J224" s="159"/>
      <c r="K224" s="159"/>
      <c r="L224" s="159"/>
      <c r="M224" s="159"/>
      <c r="N224" s="148"/>
      <c r="O224" s="148"/>
      <c r="P224" s="148"/>
      <c r="Q224" s="148"/>
      <c r="R224" s="148"/>
      <c r="S224" s="148"/>
      <c r="T224" s="149"/>
      <c r="U224" s="148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 t="s">
        <v>157</v>
      </c>
      <c r="AF224" s="140">
        <v>0</v>
      </c>
      <c r="AG224" s="140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</row>
    <row r="225" spans="1:60" outlineLevel="1" x14ac:dyDescent="0.2">
      <c r="A225" s="141">
        <v>63</v>
      </c>
      <c r="B225" s="141" t="s">
        <v>364</v>
      </c>
      <c r="C225" s="179" t="s">
        <v>365</v>
      </c>
      <c r="D225" s="148" t="s">
        <v>152</v>
      </c>
      <c r="E225" s="154">
        <v>313.39429000000001</v>
      </c>
      <c r="F225" s="158"/>
      <c r="G225" s="159">
        <f>ROUND(E225*F225,2)</f>
        <v>0</v>
      </c>
      <c r="H225" s="158"/>
      <c r="I225" s="159">
        <f>ROUND(E225*H225,2)</f>
        <v>0</v>
      </c>
      <c r="J225" s="158"/>
      <c r="K225" s="159">
        <f>ROUND(E225*J225,2)</f>
        <v>0</v>
      </c>
      <c r="L225" s="159">
        <v>21</v>
      </c>
      <c r="M225" s="159">
        <f>G225*(1+L225/100)</f>
        <v>0</v>
      </c>
      <c r="N225" s="148">
        <v>6.4000000000000003E-3</v>
      </c>
      <c r="O225" s="148">
        <f>ROUND(E225*N225,5)</f>
        <v>2.0057200000000002</v>
      </c>
      <c r="P225" s="148">
        <v>0</v>
      </c>
      <c r="Q225" s="148">
        <f>ROUND(E225*P225,5)</f>
        <v>0</v>
      </c>
      <c r="R225" s="148"/>
      <c r="S225" s="148"/>
      <c r="T225" s="149">
        <v>0</v>
      </c>
      <c r="U225" s="148">
        <f>ROUND(E225*T225,2)</f>
        <v>0</v>
      </c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 t="s">
        <v>258</v>
      </c>
      <c r="AF225" s="140"/>
      <c r="AG225" s="140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</row>
    <row r="226" spans="1:60" outlineLevel="1" x14ac:dyDescent="0.2">
      <c r="A226" s="141"/>
      <c r="B226" s="141"/>
      <c r="C226" s="241" t="s">
        <v>359</v>
      </c>
      <c r="D226" s="242"/>
      <c r="E226" s="243"/>
      <c r="F226" s="244"/>
      <c r="G226" s="245"/>
      <c r="H226" s="159"/>
      <c r="I226" s="159"/>
      <c r="J226" s="159"/>
      <c r="K226" s="159"/>
      <c r="L226" s="159"/>
      <c r="M226" s="159"/>
      <c r="N226" s="148"/>
      <c r="O226" s="148"/>
      <c r="P226" s="148"/>
      <c r="Q226" s="148"/>
      <c r="R226" s="148"/>
      <c r="S226" s="148"/>
      <c r="T226" s="149"/>
      <c r="U226" s="148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 t="s">
        <v>166</v>
      </c>
      <c r="AF226" s="140"/>
      <c r="AG226" s="140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3" t="str">
        <f>C226</f>
        <v>0,034 W/mK</v>
      </c>
      <c r="BB226" s="140"/>
      <c r="BC226" s="140"/>
      <c r="BD226" s="140"/>
      <c r="BE226" s="140"/>
      <c r="BF226" s="140"/>
      <c r="BG226" s="140"/>
      <c r="BH226" s="140"/>
    </row>
    <row r="227" spans="1:60" outlineLevel="1" x14ac:dyDescent="0.2">
      <c r="A227" s="141"/>
      <c r="B227" s="141"/>
      <c r="C227" s="180" t="s">
        <v>366</v>
      </c>
      <c r="D227" s="150"/>
      <c r="E227" s="155">
        <v>313.39429000000001</v>
      </c>
      <c r="F227" s="159"/>
      <c r="G227" s="159"/>
      <c r="H227" s="159"/>
      <c r="I227" s="159"/>
      <c r="J227" s="159"/>
      <c r="K227" s="159"/>
      <c r="L227" s="159"/>
      <c r="M227" s="159"/>
      <c r="N227" s="148"/>
      <c r="O227" s="148"/>
      <c r="P227" s="148"/>
      <c r="Q227" s="148"/>
      <c r="R227" s="148"/>
      <c r="S227" s="148"/>
      <c r="T227" s="149"/>
      <c r="U227" s="148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 t="s">
        <v>157</v>
      </c>
      <c r="AF227" s="140">
        <v>0</v>
      </c>
      <c r="AG227" s="140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</row>
    <row r="228" spans="1:60" ht="22.5" outlineLevel="1" x14ac:dyDescent="0.2">
      <c r="A228" s="141">
        <v>64</v>
      </c>
      <c r="B228" s="141" t="s">
        <v>367</v>
      </c>
      <c r="C228" s="179" t="s">
        <v>368</v>
      </c>
      <c r="D228" s="148" t="s">
        <v>152</v>
      </c>
      <c r="E228" s="154">
        <v>52.356000000000002</v>
      </c>
      <c r="F228" s="158"/>
      <c r="G228" s="159">
        <f>ROUND(E228*F228,2)</f>
        <v>0</v>
      </c>
      <c r="H228" s="158"/>
      <c r="I228" s="159">
        <f>ROUND(E228*H228,2)</f>
        <v>0</v>
      </c>
      <c r="J228" s="158"/>
      <c r="K228" s="159">
        <f>ROUND(E228*J228,2)</f>
        <v>0</v>
      </c>
      <c r="L228" s="159">
        <v>21</v>
      </c>
      <c r="M228" s="159">
        <f>G228*(1+L228/100)</f>
        <v>0</v>
      </c>
      <c r="N228" s="148">
        <v>0</v>
      </c>
      <c r="O228" s="148">
        <f>ROUND(E228*N228,5)</f>
        <v>0</v>
      </c>
      <c r="P228" s="148">
        <v>0</v>
      </c>
      <c r="Q228" s="148">
        <f>ROUND(E228*P228,5)</f>
        <v>0</v>
      </c>
      <c r="R228" s="148"/>
      <c r="S228" s="148"/>
      <c r="T228" s="149">
        <v>0.09</v>
      </c>
      <c r="U228" s="148">
        <f>ROUND(E228*T228,2)</f>
        <v>4.71</v>
      </c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 t="s">
        <v>160</v>
      </c>
      <c r="AF228" s="140"/>
      <c r="AG228" s="140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  <c r="AZ228" s="140"/>
      <c r="BA228" s="140"/>
      <c r="BB228" s="140"/>
      <c r="BC228" s="140"/>
      <c r="BD228" s="140"/>
      <c r="BE228" s="140"/>
      <c r="BF228" s="140"/>
      <c r="BG228" s="140"/>
      <c r="BH228" s="140"/>
    </row>
    <row r="229" spans="1:60" outlineLevel="1" x14ac:dyDescent="0.2">
      <c r="A229" s="141"/>
      <c r="B229" s="141"/>
      <c r="C229" s="180" t="s">
        <v>369</v>
      </c>
      <c r="D229" s="150"/>
      <c r="E229" s="155">
        <v>52.356000000000002</v>
      </c>
      <c r="F229" s="159"/>
      <c r="G229" s="159"/>
      <c r="H229" s="159"/>
      <c r="I229" s="159"/>
      <c r="J229" s="159"/>
      <c r="K229" s="159"/>
      <c r="L229" s="159"/>
      <c r="M229" s="159"/>
      <c r="N229" s="148"/>
      <c r="O229" s="148"/>
      <c r="P229" s="148"/>
      <c r="Q229" s="148"/>
      <c r="R229" s="148"/>
      <c r="S229" s="148"/>
      <c r="T229" s="149"/>
      <c r="U229" s="148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 t="s">
        <v>157</v>
      </c>
      <c r="AF229" s="140">
        <v>0</v>
      </c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40"/>
      <c r="BC229" s="140"/>
      <c r="BD229" s="140"/>
      <c r="BE229" s="140"/>
      <c r="BF229" s="140"/>
      <c r="BG229" s="140"/>
      <c r="BH229" s="140"/>
    </row>
    <row r="230" spans="1:60" ht="22.5" outlineLevel="1" x14ac:dyDescent="0.2">
      <c r="A230" s="141">
        <v>65</v>
      </c>
      <c r="B230" s="141" t="s">
        <v>370</v>
      </c>
      <c r="C230" s="179" t="s">
        <v>371</v>
      </c>
      <c r="D230" s="148" t="s">
        <v>152</v>
      </c>
      <c r="E230" s="154">
        <v>337.25990000000002</v>
      </c>
      <c r="F230" s="158"/>
      <c r="G230" s="159">
        <f>ROUND(E230*F230,2)</f>
        <v>0</v>
      </c>
      <c r="H230" s="158"/>
      <c r="I230" s="159">
        <f>ROUND(E230*H230,2)</f>
        <v>0</v>
      </c>
      <c r="J230" s="158"/>
      <c r="K230" s="159">
        <f>ROUND(E230*J230,2)</f>
        <v>0</v>
      </c>
      <c r="L230" s="159">
        <v>21</v>
      </c>
      <c r="M230" s="159">
        <f>G230*(1+L230/100)</f>
        <v>0</v>
      </c>
      <c r="N230" s="148">
        <v>0</v>
      </c>
      <c r="O230" s="148">
        <f>ROUND(E230*N230,5)</f>
        <v>0</v>
      </c>
      <c r="P230" s="148">
        <v>0</v>
      </c>
      <c r="Q230" s="148">
        <f>ROUND(E230*P230,5)</f>
        <v>0</v>
      </c>
      <c r="R230" s="148"/>
      <c r="S230" s="148"/>
      <c r="T230" s="149">
        <v>0.18</v>
      </c>
      <c r="U230" s="148">
        <f>ROUND(E230*T230,2)</f>
        <v>60.71</v>
      </c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 t="s">
        <v>160</v>
      </c>
      <c r="AF230" s="140"/>
      <c r="AG230" s="140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</row>
    <row r="231" spans="1:60" outlineLevel="1" x14ac:dyDescent="0.2">
      <c r="A231" s="141"/>
      <c r="B231" s="141"/>
      <c r="C231" s="180" t="s">
        <v>372</v>
      </c>
      <c r="D231" s="150"/>
      <c r="E231" s="155">
        <v>337.25990000000002</v>
      </c>
      <c r="F231" s="159"/>
      <c r="G231" s="159"/>
      <c r="H231" s="159"/>
      <c r="I231" s="159"/>
      <c r="J231" s="159"/>
      <c r="K231" s="159"/>
      <c r="L231" s="159"/>
      <c r="M231" s="159"/>
      <c r="N231" s="148"/>
      <c r="O231" s="148"/>
      <c r="P231" s="148"/>
      <c r="Q231" s="148"/>
      <c r="R231" s="148"/>
      <c r="S231" s="148"/>
      <c r="T231" s="149"/>
      <c r="U231" s="148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 t="s">
        <v>157</v>
      </c>
      <c r="AF231" s="140">
        <v>0</v>
      </c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</row>
    <row r="232" spans="1:60" ht="22.5" outlineLevel="1" x14ac:dyDescent="0.2">
      <c r="A232" s="141">
        <v>66</v>
      </c>
      <c r="B232" s="141" t="s">
        <v>373</v>
      </c>
      <c r="C232" s="179" t="s">
        <v>374</v>
      </c>
      <c r="D232" s="148" t="s">
        <v>152</v>
      </c>
      <c r="E232" s="154">
        <v>11.39</v>
      </c>
      <c r="F232" s="158"/>
      <c r="G232" s="159">
        <f>ROUND(E232*F232,2)</f>
        <v>0</v>
      </c>
      <c r="H232" s="158"/>
      <c r="I232" s="159">
        <f>ROUND(E232*H232,2)</f>
        <v>0</v>
      </c>
      <c r="J232" s="158"/>
      <c r="K232" s="159">
        <f>ROUND(E232*J232,2)</f>
        <v>0</v>
      </c>
      <c r="L232" s="159">
        <v>21</v>
      </c>
      <c r="M232" s="159">
        <f>G232*(1+L232/100)</f>
        <v>0</v>
      </c>
      <c r="N232" s="148">
        <v>3.3E-4</v>
      </c>
      <c r="O232" s="148">
        <f>ROUND(E232*N232,5)</f>
        <v>3.7599999999999999E-3</v>
      </c>
      <c r="P232" s="148">
        <v>0</v>
      </c>
      <c r="Q232" s="148">
        <f>ROUND(E232*P232,5)</f>
        <v>0</v>
      </c>
      <c r="R232" s="148"/>
      <c r="S232" s="148"/>
      <c r="T232" s="149">
        <v>0.16</v>
      </c>
      <c r="U232" s="148">
        <f>ROUND(E232*T232,2)</f>
        <v>1.82</v>
      </c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 t="s">
        <v>160</v>
      </c>
      <c r="AF232" s="140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</row>
    <row r="233" spans="1:60" outlineLevel="1" x14ac:dyDescent="0.2">
      <c r="A233" s="141"/>
      <c r="B233" s="141"/>
      <c r="C233" s="241" t="s">
        <v>349</v>
      </c>
      <c r="D233" s="242"/>
      <c r="E233" s="243"/>
      <c r="F233" s="244"/>
      <c r="G233" s="245"/>
      <c r="H233" s="159"/>
      <c r="I233" s="159"/>
      <c r="J233" s="159"/>
      <c r="K233" s="159"/>
      <c r="L233" s="159"/>
      <c r="M233" s="159"/>
      <c r="N233" s="148"/>
      <c r="O233" s="148"/>
      <c r="P233" s="148"/>
      <c r="Q233" s="148"/>
      <c r="R233" s="148"/>
      <c r="S233" s="148"/>
      <c r="T233" s="149"/>
      <c r="U233" s="148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 t="s">
        <v>166</v>
      </c>
      <c r="AF233" s="140"/>
      <c r="AG233" s="140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3" t="str">
        <f>C233</f>
        <v>vstup</v>
      </c>
      <c r="BB233" s="140"/>
      <c r="BC233" s="140"/>
      <c r="BD233" s="140"/>
      <c r="BE233" s="140"/>
      <c r="BF233" s="140"/>
      <c r="BG233" s="140"/>
      <c r="BH233" s="140"/>
    </row>
    <row r="234" spans="1:60" outlineLevel="1" x14ac:dyDescent="0.2">
      <c r="A234" s="141">
        <v>67</v>
      </c>
      <c r="B234" s="141" t="s">
        <v>375</v>
      </c>
      <c r="C234" s="179" t="s">
        <v>376</v>
      </c>
      <c r="D234" s="148" t="s">
        <v>181</v>
      </c>
      <c r="E234" s="154">
        <v>4.6398799999999998</v>
      </c>
      <c r="F234" s="158"/>
      <c r="G234" s="159">
        <f>ROUND(E234*F234,2)</f>
        <v>0</v>
      </c>
      <c r="H234" s="158"/>
      <c r="I234" s="159">
        <f>ROUND(E234*H234,2)</f>
        <v>0</v>
      </c>
      <c r="J234" s="158"/>
      <c r="K234" s="159">
        <f>ROUND(E234*J234,2)</f>
        <v>0</v>
      </c>
      <c r="L234" s="159">
        <v>21</v>
      </c>
      <c r="M234" s="159">
        <f>G234*(1+L234/100)</f>
        <v>0</v>
      </c>
      <c r="N234" s="148">
        <v>0</v>
      </c>
      <c r="O234" s="148">
        <f>ROUND(E234*N234,5)</f>
        <v>0</v>
      </c>
      <c r="P234" s="148">
        <v>0</v>
      </c>
      <c r="Q234" s="148">
        <f>ROUND(E234*P234,5)</f>
        <v>0</v>
      </c>
      <c r="R234" s="148"/>
      <c r="S234" s="148"/>
      <c r="T234" s="149">
        <v>1.74</v>
      </c>
      <c r="U234" s="148">
        <f>ROUND(E234*T234,2)</f>
        <v>8.07</v>
      </c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 t="s">
        <v>160</v>
      </c>
      <c r="AF234" s="140"/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</row>
    <row r="235" spans="1:60" x14ac:dyDescent="0.2">
      <c r="A235" s="142" t="s">
        <v>144</v>
      </c>
      <c r="B235" s="142" t="s">
        <v>93</v>
      </c>
      <c r="C235" s="181" t="s">
        <v>94</v>
      </c>
      <c r="D235" s="151"/>
      <c r="E235" s="156"/>
      <c r="F235" s="160"/>
      <c r="G235" s="160">
        <f>SUMIF(AE236:AE243,"&lt;&gt;NOR",G236:G243)</f>
        <v>0</v>
      </c>
      <c r="H235" s="160"/>
      <c r="I235" s="160">
        <f>SUM(I236:I243)</f>
        <v>0</v>
      </c>
      <c r="J235" s="160"/>
      <c r="K235" s="160">
        <f>SUM(K236:K243)</f>
        <v>0</v>
      </c>
      <c r="L235" s="160"/>
      <c r="M235" s="160">
        <f>SUM(M236:M243)</f>
        <v>0</v>
      </c>
      <c r="N235" s="151"/>
      <c r="O235" s="151">
        <f>SUM(O236:O243)</f>
        <v>0.24148</v>
      </c>
      <c r="P235" s="151"/>
      <c r="Q235" s="151">
        <f>SUM(Q236:Q243)</f>
        <v>6.3390000000000002E-2</v>
      </c>
      <c r="R235" s="151"/>
      <c r="S235" s="151"/>
      <c r="T235" s="152"/>
      <c r="U235" s="151">
        <f>SUM(U236:U243)</f>
        <v>13.97</v>
      </c>
      <c r="AE235" t="s">
        <v>145</v>
      </c>
    </row>
    <row r="236" spans="1:60" outlineLevel="1" x14ac:dyDescent="0.2">
      <c r="A236" s="141">
        <v>68</v>
      </c>
      <c r="B236" s="141" t="s">
        <v>377</v>
      </c>
      <c r="C236" s="179" t="s">
        <v>378</v>
      </c>
      <c r="D236" s="148" t="s">
        <v>148</v>
      </c>
      <c r="E236" s="154">
        <v>34.1</v>
      </c>
      <c r="F236" s="158"/>
      <c r="G236" s="159">
        <f>ROUND(E236*F236,2)</f>
        <v>0</v>
      </c>
      <c r="H236" s="158"/>
      <c r="I236" s="159">
        <f>ROUND(E236*H236,2)</f>
        <v>0</v>
      </c>
      <c r="J236" s="158"/>
      <c r="K236" s="159">
        <f>ROUND(E236*J236,2)</f>
        <v>0</v>
      </c>
      <c r="L236" s="159">
        <v>21</v>
      </c>
      <c r="M236" s="159">
        <f>G236*(1+L236/100)</f>
        <v>0</v>
      </c>
      <c r="N236" s="148">
        <v>3.4000000000000002E-4</v>
      </c>
      <c r="O236" s="148">
        <f>ROUND(E236*N236,5)</f>
        <v>1.159E-2</v>
      </c>
      <c r="P236" s="148">
        <v>0</v>
      </c>
      <c r="Q236" s="148">
        <f>ROUND(E236*P236,5)</f>
        <v>0</v>
      </c>
      <c r="R236" s="148"/>
      <c r="S236" s="148"/>
      <c r="T236" s="149">
        <v>0.32</v>
      </c>
      <c r="U236" s="148">
        <f>ROUND(E236*T236,2)</f>
        <v>10.91</v>
      </c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 t="s">
        <v>160</v>
      </c>
      <c r="AF236" s="140"/>
      <c r="AG236" s="140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  <c r="AZ236" s="140"/>
      <c r="BA236" s="140"/>
      <c r="BB236" s="140"/>
      <c r="BC236" s="140"/>
      <c r="BD236" s="140"/>
      <c r="BE236" s="140"/>
      <c r="BF236" s="140"/>
      <c r="BG236" s="140"/>
      <c r="BH236" s="140"/>
    </row>
    <row r="237" spans="1:60" outlineLevel="1" x14ac:dyDescent="0.2">
      <c r="A237" s="141"/>
      <c r="B237" s="141"/>
      <c r="C237" s="180" t="s">
        <v>302</v>
      </c>
      <c r="D237" s="150"/>
      <c r="E237" s="155">
        <v>34.1</v>
      </c>
      <c r="F237" s="159"/>
      <c r="G237" s="159"/>
      <c r="H237" s="159"/>
      <c r="I237" s="159"/>
      <c r="J237" s="159"/>
      <c r="K237" s="159"/>
      <c r="L237" s="159"/>
      <c r="M237" s="159"/>
      <c r="N237" s="148"/>
      <c r="O237" s="148"/>
      <c r="P237" s="148"/>
      <c r="Q237" s="148"/>
      <c r="R237" s="148"/>
      <c r="S237" s="148"/>
      <c r="T237" s="149"/>
      <c r="U237" s="148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 t="s">
        <v>157</v>
      </c>
      <c r="AF237" s="140">
        <v>0</v>
      </c>
      <c r="AG237" s="140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40"/>
      <c r="BB237" s="140"/>
      <c r="BC237" s="140"/>
      <c r="BD237" s="140"/>
      <c r="BE237" s="140"/>
      <c r="BF237" s="140"/>
      <c r="BG237" s="140"/>
      <c r="BH237" s="140"/>
    </row>
    <row r="238" spans="1:60" ht="22.5" outlineLevel="1" x14ac:dyDescent="0.2">
      <c r="A238" s="141">
        <v>69</v>
      </c>
      <c r="B238" s="141" t="s">
        <v>63</v>
      </c>
      <c r="C238" s="179" t="s">
        <v>379</v>
      </c>
      <c r="D238" s="148" t="s">
        <v>269</v>
      </c>
      <c r="E238" s="154">
        <v>5</v>
      </c>
      <c r="F238" s="158"/>
      <c r="G238" s="159">
        <f>ROUND(E238*F238,2)</f>
        <v>0</v>
      </c>
      <c r="H238" s="158"/>
      <c r="I238" s="159">
        <f>ROUND(E238*H238,2)</f>
        <v>0</v>
      </c>
      <c r="J238" s="158"/>
      <c r="K238" s="159">
        <f>ROUND(E238*J238,2)</f>
        <v>0</v>
      </c>
      <c r="L238" s="159">
        <v>21</v>
      </c>
      <c r="M238" s="159">
        <f>G238*(1+L238/100)</f>
        <v>0</v>
      </c>
      <c r="N238" s="148">
        <v>0</v>
      </c>
      <c r="O238" s="148">
        <f>ROUND(E238*N238,5)</f>
        <v>0</v>
      </c>
      <c r="P238" s="148">
        <v>0</v>
      </c>
      <c r="Q238" s="148">
        <f>ROUND(E238*P238,5)</f>
        <v>0</v>
      </c>
      <c r="R238" s="148"/>
      <c r="S238" s="148"/>
      <c r="T238" s="149">
        <v>0</v>
      </c>
      <c r="U238" s="148">
        <f>ROUND(E238*T238,2)</f>
        <v>0</v>
      </c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 t="s">
        <v>160</v>
      </c>
      <c r="AF238" s="140"/>
      <c r="AG238" s="140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  <c r="AZ238" s="140"/>
      <c r="BA238" s="140"/>
      <c r="BB238" s="140"/>
      <c r="BC238" s="140"/>
      <c r="BD238" s="140"/>
      <c r="BE238" s="140"/>
      <c r="BF238" s="140"/>
      <c r="BG238" s="140"/>
      <c r="BH238" s="140"/>
    </row>
    <row r="239" spans="1:60" outlineLevel="1" x14ac:dyDescent="0.2">
      <c r="A239" s="141">
        <v>70</v>
      </c>
      <c r="B239" s="141" t="s">
        <v>65</v>
      </c>
      <c r="C239" s="179" t="s">
        <v>380</v>
      </c>
      <c r="D239" s="148" t="s">
        <v>269</v>
      </c>
      <c r="E239" s="154">
        <v>5</v>
      </c>
      <c r="F239" s="158"/>
      <c r="G239" s="159">
        <f>ROUND(E239*F239,2)</f>
        <v>0</v>
      </c>
      <c r="H239" s="158"/>
      <c r="I239" s="159">
        <f>ROUND(E239*H239,2)</f>
        <v>0</v>
      </c>
      <c r="J239" s="158"/>
      <c r="K239" s="159">
        <f>ROUND(E239*J239,2)</f>
        <v>0</v>
      </c>
      <c r="L239" s="159">
        <v>21</v>
      </c>
      <c r="M239" s="159">
        <f>G239*(1+L239/100)</f>
        <v>0</v>
      </c>
      <c r="N239" s="148">
        <v>0</v>
      </c>
      <c r="O239" s="148">
        <f>ROUND(E239*N239,5)</f>
        <v>0</v>
      </c>
      <c r="P239" s="148">
        <v>0</v>
      </c>
      <c r="Q239" s="148">
        <f>ROUND(E239*P239,5)</f>
        <v>0</v>
      </c>
      <c r="R239" s="148"/>
      <c r="S239" s="148"/>
      <c r="T239" s="149">
        <v>0</v>
      </c>
      <c r="U239" s="148">
        <f>ROUND(E239*T239,2)</f>
        <v>0</v>
      </c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 t="s">
        <v>160</v>
      </c>
      <c r="AF239" s="140"/>
      <c r="AG239" s="140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  <c r="AZ239" s="140"/>
      <c r="BA239" s="140"/>
      <c r="BB239" s="140"/>
      <c r="BC239" s="140"/>
      <c r="BD239" s="140"/>
      <c r="BE239" s="140"/>
      <c r="BF239" s="140"/>
      <c r="BG239" s="140"/>
      <c r="BH239" s="140"/>
    </row>
    <row r="240" spans="1:60" outlineLevel="1" x14ac:dyDescent="0.2">
      <c r="A240" s="141">
        <v>71</v>
      </c>
      <c r="B240" s="141" t="s">
        <v>381</v>
      </c>
      <c r="C240" s="179" t="s">
        <v>382</v>
      </c>
      <c r="D240" s="148" t="s">
        <v>269</v>
      </c>
      <c r="E240" s="154">
        <v>3</v>
      </c>
      <c r="F240" s="158"/>
      <c r="G240" s="159">
        <f>ROUND(E240*F240,2)</f>
        <v>0</v>
      </c>
      <c r="H240" s="158"/>
      <c r="I240" s="159">
        <f>ROUND(E240*H240,2)</f>
        <v>0</v>
      </c>
      <c r="J240" s="158"/>
      <c r="K240" s="159">
        <f>ROUND(E240*J240,2)</f>
        <v>0</v>
      </c>
      <c r="L240" s="159">
        <v>21</v>
      </c>
      <c r="M240" s="159">
        <f>G240*(1+L240/100)</f>
        <v>0</v>
      </c>
      <c r="N240" s="148">
        <v>0</v>
      </c>
      <c r="O240" s="148">
        <f>ROUND(E240*N240,5)</f>
        <v>0</v>
      </c>
      <c r="P240" s="148">
        <v>2.1129999999999999E-2</v>
      </c>
      <c r="Q240" s="148">
        <f>ROUND(E240*P240,5)</f>
        <v>6.3390000000000002E-2</v>
      </c>
      <c r="R240" s="148"/>
      <c r="S240" s="148"/>
      <c r="T240" s="149">
        <v>0.40300000000000002</v>
      </c>
      <c r="U240" s="148">
        <f>ROUND(E240*T240,2)</f>
        <v>1.21</v>
      </c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 t="s">
        <v>160</v>
      </c>
      <c r="AF240" s="140"/>
      <c r="AG240" s="140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</row>
    <row r="241" spans="1:60" ht="22.5" outlineLevel="1" x14ac:dyDescent="0.2">
      <c r="A241" s="141">
        <v>72</v>
      </c>
      <c r="B241" s="141" t="s">
        <v>383</v>
      </c>
      <c r="C241" s="179" t="s">
        <v>384</v>
      </c>
      <c r="D241" s="148" t="s">
        <v>269</v>
      </c>
      <c r="E241" s="154">
        <v>3</v>
      </c>
      <c r="F241" s="158"/>
      <c r="G241" s="159">
        <f>ROUND(E241*F241,2)</f>
        <v>0</v>
      </c>
      <c r="H241" s="158"/>
      <c r="I241" s="159">
        <f>ROUND(E241*H241,2)</f>
        <v>0</v>
      </c>
      <c r="J241" s="158"/>
      <c r="K241" s="159">
        <f>ROUND(E241*J241,2)</f>
        <v>0</v>
      </c>
      <c r="L241" s="159">
        <v>21</v>
      </c>
      <c r="M241" s="159">
        <f>G241*(1+L241/100)</f>
        <v>0</v>
      </c>
      <c r="N241" s="148">
        <v>7.6630000000000004E-2</v>
      </c>
      <c r="O241" s="148">
        <f>ROUND(E241*N241,5)</f>
        <v>0.22989000000000001</v>
      </c>
      <c r="P241" s="148">
        <v>0</v>
      </c>
      <c r="Q241" s="148">
        <f>ROUND(E241*P241,5)</f>
        <v>0</v>
      </c>
      <c r="R241" s="148"/>
      <c r="S241" s="148"/>
      <c r="T241" s="149">
        <v>0.5</v>
      </c>
      <c r="U241" s="148">
        <f>ROUND(E241*T241,2)</f>
        <v>1.5</v>
      </c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 t="s">
        <v>160</v>
      </c>
      <c r="AF241" s="140"/>
      <c r="AG241" s="140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</row>
    <row r="242" spans="1:60" outlineLevel="1" x14ac:dyDescent="0.2">
      <c r="A242" s="141"/>
      <c r="B242" s="141"/>
      <c r="C242" s="241" t="s">
        <v>385</v>
      </c>
      <c r="D242" s="242"/>
      <c r="E242" s="243"/>
      <c r="F242" s="244"/>
      <c r="G242" s="245"/>
      <c r="H242" s="159"/>
      <c r="I242" s="159"/>
      <c r="J242" s="159"/>
      <c r="K242" s="159"/>
      <c r="L242" s="159"/>
      <c r="M242" s="159"/>
      <c r="N242" s="148"/>
      <c r="O242" s="148"/>
      <c r="P242" s="148"/>
      <c r="Q242" s="148"/>
      <c r="R242" s="148"/>
      <c r="S242" s="148"/>
      <c r="T242" s="149"/>
      <c r="U242" s="148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 t="s">
        <v>166</v>
      </c>
      <c r="AF242" s="140"/>
      <c r="AG242" s="140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  <c r="AZ242" s="140"/>
      <c r="BA242" s="143" t="str">
        <f>C242</f>
        <v>litinový, včetně obetonování</v>
      </c>
      <c r="BB242" s="140"/>
      <c r="BC242" s="140"/>
      <c r="BD242" s="140"/>
      <c r="BE242" s="140"/>
      <c r="BF242" s="140"/>
      <c r="BG242" s="140"/>
      <c r="BH242" s="140"/>
    </row>
    <row r="243" spans="1:60" outlineLevel="1" x14ac:dyDescent="0.2">
      <c r="A243" s="141">
        <v>73</v>
      </c>
      <c r="B243" s="141" t="s">
        <v>386</v>
      </c>
      <c r="C243" s="179" t="s">
        <v>387</v>
      </c>
      <c r="D243" s="148" t="s">
        <v>181</v>
      </c>
      <c r="E243" s="154">
        <v>0.24148</v>
      </c>
      <c r="F243" s="158"/>
      <c r="G243" s="159">
        <f>ROUND(E243*F243,2)</f>
        <v>0</v>
      </c>
      <c r="H243" s="158"/>
      <c r="I243" s="159">
        <f>ROUND(E243*H243,2)</f>
        <v>0</v>
      </c>
      <c r="J243" s="158"/>
      <c r="K243" s="159">
        <f>ROUND(E243*J243,2)</f>
        <v>0</v>
      </c>
      <c r="L243" s="159">
        <v>21</v>
      </c>
      <c r="M243" s="159">
        <f>G243*(1+L243/100)</f>
        <v>0</v>
      </c>
      <c r="N243" s="148">
        <v>0</v>
      </c>
      <c r="O243" s="148">
        <f>ROUND(E243*N243,5)</f>
        <v>0</v>
      </c>
      <c r="P243" s="148">
        <v>0</v>
      </c>
      <c r="Q243" s="148">
        <f>ROUND(E243*P243,5)</f>
        <v>0</v>
      </c>
      <c r="R243" s="148"/>
      <c r="S243" s="148"/>
      <c r="T243" s="149">
        <v>1.47</v>
      </c>
      <c r="U243" s="148">
        <f>ROUND(E243*T243,2)</f>
        <v>0.35</v>
      </c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 t="s">
        <v>160</v>
      </c>
      <c r="AF243" s="140"/>
      <c r="AG243" s="140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</row>
    <row r="244" spans="1:60" x14ac:dyDescent="0.2">
      <c r="A244" s="142" t="s">
        <v>144</v>
      </c>
      <c r="B244" s="142" t="s">
        <v>95</v>
      </c>
      <c r="C244" s="181" t="s">
        <v>96</v>
      </c>
      <c r="D244" s="151"/>
      <c r="E244" s="156"/>
      <c r="F244" s="160"/>
      <c r="G244" s="160">
        <f>SUMIF(AE245:AE245,"&lt;&gt;NOR",G245:G245)</f>
        <v>0</v>
      </c>
      <c r="H244" s="160"/>
      <c r="I244" s="160">
        <f>SUM(I245:I245)</f>
        <v>0</v>
      </c>
      <c r="J244" s="160"/>
      <c r="K244" s="160">
        <f>SUM(K245:K245)</f>
        <v>0</v>
      </c>
      <c r="L244" s="160"/>
      <c r="M244" s="160">
        <f>SUM(M245:M245)</f>
        <v>0</v>
      </c>
      <c r="N244" s="151"/>
      <c r="O244" s="151">
        <f>SUM(O245:O245)</f>
        <v>0</v>
      </c>
      <c r="P244" s="151"/>
      <c r="Q244" s="151">
        <f>SUM(Q245:Q245)</f>
        <v>0</v>
      </c>
      <c r="R244" s="151"/>
      <c r="S244" s="151"/>
      <c r="T244" s="152"/>
      <c r="U244" s="151">
        <f>SUM(U245:U245)</f>
        <v>0</v>
      </c>
      <c r="AE244" t="s">
        <v>145</v>
      </c>
    </row>
    <row r="245" spans="1:60" ht="22.5" outlineLevel="1" x14ac:dyDescent="0.2">
      <c r="A245" s="141">
        <v>74</v>
      </c>
      <c r="B245" s="141" t="s">
        <v>388</v>
      </c>
      <c r="C245" s="179" t="s">
        <v>389</v>
      </c>
      <c r="D245" s="148" t="s">
        <v>269</v>
      </c>
      <c r="E245" s="154">
        <v>5</v>
      </c>
      <c r="F245" s="158"/>
      <c r="G245" s="159">
        <f>ROUND(E245*F245,2)</f>
        <v>0</v>
      </c>
      <c r="H245" s="158"/>
      <c r="I245" s="159">
        <f>ROUND(E245*H245,2)</f>
        <v>0</v>
      </c>
      <c r="J245" s="158"/>
      <c r="K245" s="159">
        <f>ROUND(E245*J245,2)</f>
        <v>0</v>
      </c>
      <c r="L245" s="159">
        <v>21</v>
      </c>
      <c r="M245" s="159">
        <f>G245*(1+L245/100)</f>
        <v>0</v>
      </c>
      <c r="N245" s="148">
        <v>0</v>
      </c>
      <c r="O245" s="148">
        <f>ROUND(E245*N245,5)</f>
        <v>0</v>
      </c>
      <c r="P245" s="148">
        <v>0</v>
      </c>
      <c r="Q245" s="148">
        <f>ROUND(E245*P245,5)</f>
        <v>0</v>
      </c>
      <c r="R245" s="148"/>
      <c r="S245" s="148"/>
      <c r="T245" s="149">
        <v>0</v>
      </c>
      <c r="U245" s="148">
        <f>ROUND(E245*T245,2)</f>
        <v>0</v>
      </c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 t="s">
        <v>160</v>
      </c>
      <c r="AF245" s="140"/>
      <c r="AG245" s="140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40"/>
      <c r="AY245" s="140"/>
      <c r="AZ245" s="140"/>
      <c r="BA245" s="140"/>
      <c r="BB245" s="140"/>
      <c r="BC245" s="140"/>
      <c r="BD245" s="140"/>
      <c r="BE245" s="140"/>
      <c r="BF245" s="140"/>
      <c r="BG245" s="140"/>
      <c r="BH245" s="140"/>
    </row>
    <row r="246" spans="1:60" x14ac:dyDescent="0.2">
      <c r="A246" s="142" t="s">
        <v>144</v>
      </c>
      <c r="B246" s="142" t="s">
        <v>97</v>
      </c>
      <c r="C246" s="181" t="s">
        <v>98</v>
      </c>
      <c r="D246" s="151"/>
      <c r="E246" s="156"/>
      <c r="F246" s="160"/>
      <c r="G246" s="160">
        <f>SUMIF(AE247:AE267,"&lt;&gt;NOR",G247:G267)</f>
        <v>0</v>
      </c>
      <c r="H246" s="160"/>
      <c r="I246" s="160">
        <f>SUM(I247:I267)</f>
        <v>0</v>
      </c>
      <c r="J246" s="160"/>
      <c r="K246" s="160">
        <f>SUM(K247:K267)</f>
        <v>0</v>
      </c>
      <c r="L246" s="160"/>
      <c r="M246" s="160">
        <f>SUM(M247:M267)</f>
        <v>0</v>
      </c>
      <c r="N246" s="151"/>
      <c r="O246" s="151">
        <f>SUM(O247:O267)</f>
        <v>0.99104000000000003</v>
      </c>
      <c r="P246" s="151"/>
      <c r="Q246" s="151">
        <f>SUM(Q247:Q267)</f>
        <v>0</v>
      </c>
      <c r="R246" s="151"/>
      <c r="S246" s="151"/>
      <c r="T246" s="152"/>
      <c r="U246" s="151">
        <f>SUM(U247:U267)</f>
        <v>14.34</v>
      </c>
      <c r="AE246" t="s">
        <v>145</v>
      </c>
    </row>
    <row r="247" spans="1:60" outlineLevel="1" x14ac:dyDescent="0.2">
      <c r="A247" s="141">
        <v>75</v>
      </c>
      <c r="B247" s="141" t="s">
        <v>390</v>
      </c>
      <c r="C247" s="179" t="s">
        <v>391</v>
      </c>
      <c r="D247" s="148" t="s">
        <v>269</v>
      </c>
      <c r="E247" s="154">
        <v>6</v>
      </c>
      <c r="F247" s="158"/>
      <c r="G247" s="159">
        <f>ROUND(E247*F247,2)</f>
        <v>0</v>
      </c>
      <c r="H247" s="158"/>
      <c r="I247" s="159">
        <f>ROUND(E247*H247,2)</f>
        <v>0</v>
      </c>
      <c r="J247" s="158"/>
      <c r="K247" s="159">
        <f>ROUND(E247*J247,2)</f>
        <v>0</v>
      </c>
      <c r="L247" s="159">
        <v>21</v>
      </c>
      <c r="M247" s="159">
        <f>G247*(1+L247/100)</f>
        <v>0</v>
      </c>
      <c r="N247" s="148">
        <v>5.1999999999999998E-3</v>
      </c>
      <c r="O247" s="148">
        <f>ROUND(E247*N247,5)</f>
        <v>3.1199999999999999E-2</v>
      </c>
      <c r="P247" s="148">
        <v>0</v>
      </c>
      <c r="Q247" s="148">
        <f>ROUND(E247*P247,5)</f>
        <v>0</v>
      </c>
      <c r="R247" s="148"/>
      <c r="S247" s="148"/>
      <c r="T247" s="149">
        <v>0</v>
      </c>
      <c r="U247" s="148">
        <f>ROUND(E247*T247,2)</f>
        <v>0</v>
      </c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 t="s">
        <v>258</v>
      </c>
      <c r="AF247" s="140"/>
      <c r="AG247" s="140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  <c r="AZ247" s="140"/>
      <c r="BA247" s="140"/>
      <c r="BB247" s="140"/>
      <c r="BC247" s="140"/>
      <c r="BD247" s="140"/>
      <c r="BE247" s="140"/>
      <c r="BF247" s="140"/>
      <c r="BG247" s="140"/>
      <c r="BH247" s="140"/>
    </row>
    <row r="248" spans="1:60" outlineLevel="1" x14ac:dyDescent="0.2">
      <c r="A248" s="141">
        <v>76</v>
      </c>
      <c r="B248" s="141" t="s">
        <v>392</v>
      </c>
      <c r="C248" s="179" t="s">
        <v>393</v>
      </c>
      <c r="D248" s="148" t="s">
        <v>269</v>
      </c>
      <c r="E248" s="154">
        <v>6</v>
      </c>
      <c r="F248" s="158"/>
      <c r="G248" s="159">
        <f>ROUND(E248*F248,2)</f>
        <v>0</v>
      </c>
      <c r="H248" s="158"/>
      <c r="I248" s="159">
        <f>ROUND(E248*H248,2)</f>
        <v>0</v>
      </c>
      <c r="J248" s="158"/>
      <c r="K248" s="159">
        <f>ROUND(E248*J248,2)</f>
        <v>0</v>
      </c>
      <c r="L248" s="159">
        <v>21</v>
      </c>
      <c r="M248" s="159">
        <f>G248*(1+L248/100)</f>
        <v>0</v>
      </c>
      <c r="N248" s="148">
        <v>0</v>
      </c>
      <c r="O248" s="148">
        <f>ROUND(E248*N248,5)</f>
        <v>0</v>
      </c>
      <c r="P248" s="148">
        <v>0</v>
      </c>
      <c r="Q248" s="148">
        <f>ROUND(E248*P248,5)</f>
        <v>0</v>
      </c>
      <c r="R248" s="148"/>
      <c r="S248" s="148"/>
      <c r="T248" s="149">
        <v>0.83</v>
      </c>
      <c r="U248" s="148">
        <f>ROUND(E248*T248,2)</f>
        <v>4.9800000000000004</v>
      </c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 t="s">
        <v>160</v>
      </c>
      <c r="AF248" s="140"/>
      <c r="AG248" s="140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  <c r="AZ248" s="140"/>
      <c r="BA248" s="140"/>
      <c r="BB248" s="140"/>
      <c r="BC248" s="140"/>
      <c r="BD248" s="140"/>
      <c r="BE248" s="140"/>
      <c r="BF248" s="140"/>
      <c r="BG248" s="140"/>
      <c r="BH248" s="140"/>
    </row>
    <row r="249" spans="1:60" outlineLevel="1" x14ac:dyDescent="0.2">
      <c r="A249" s="141">
        <v>77</v>
      </c>
      <c r="B249" s="141" t="s">
        <v>67</v>
      </c>
      <c r="C249" s="179" t="s">
        <v>394</v>
      </c>
      <c r="D249" s="148" t="s">
        <v>269</v>
      </c>
      <c r="E249" s="154">
        <v>2</v>
      </c>
      <c r="F249" s="158"/>
      <c r="G249" s="159">
        <f>ROUND(E249*F249,2)</f>
        <v>0</v>
      </c>
      <c r="H249" s="158"/>
      <c r="I249" s="159">
        <f>ROUND(E249*H249,2)</f>
        <v>0</v>
      </c>
      <c r="J249" s="158"/>
      <c r="K249" s="159">
        <f>ROUND(E249*J249,2)</f>
        <v>0</v>
      </c>
      <c r="L249" s="159">
        <v>21</v>
      </c>
      <c r="M249" s="159">
        <f>G249*(1+L249/100)</f>
        <v>0</v>
      </c>
      <c r="N249" s="148">
        <v>0</v>
      </c>
      <c r="O249" s="148">
        <f>ROUND(E249*N249,5)</f>
        <v>0</v>
      </c>
      <c r="P249" s="148">
        <v>0</v>
      </c>
      <c r="Q249" s="148">
        <f>ROUND(E249*P249,5)</f>
        <v>0</v>
      </c>
      <c r="R249" s="148"/>
      <c r="S249" s="148"/>
      <c r="T249" s="149">
        <v>0</v>
      </c>
      <c r="U249" s="148">
        <f>ROUND(E249*T249,2)</f>
        <v>0</v>
      </c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0" t="s">
        <v>160</v>
      </c>
      <c r="AF249" s="140"/>
      <c r="AG249" s="140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  <c r="AZ249" s="140"/>
      <c r="BA249" s="140"/>
      <c r="BB249" s="140"/>
      <c r="BC249" s="140"/>
      <c r="BD249" s="140"/>
      <c r="BE249" s="140"/>
      <c r="BF249" s="140"/>
      <c r="BG249" s="140"/>
      <c r="BH249" s="140"/>
    </row>
    <row r="250" spans="1:60" outlineLevel="1" x14ac:dyDescent="0.2">
      <c r="A250" s="141"/>
      <c r="B250" s="141"/>
      <c r="C250" s="241" t="s">
        <v>395</v>
      </c>
      <c r="D250" s="242"/>
      <c r="E250" s="243"/>
      <c r="F250" s="244"/>
      <c r="G250" s="245"/>
      <c r="H250" s="159"/>
      <c r="I250" s="159"/>
      <c r="J250" s="159"/>
      <c r="K250" s="159"/>
      <c r="L250" s="159"/>
      <c r="M250" s="159"/>
      <c r="N250" s="148"/>
      <c r="O250" s="148"/>
      <c r="P250" s="148"/>
      <c r="Q250" s="148"/>
      <c r="R250" s="148"/>
      <c r="S250" s="148"/>
      <c r="T250" s="149"/>
      <c r="U250" s="148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 t="s">
        <v>166</v>
      </c>
      <c r="AF250" s="140"/>
      <c r="AG250" s="140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3" t="str">
        <f>C250</f>
        <v>Z04</v>
      </c>
      <c r="BB250" s="140"/>
      <c r="BC250" s="140"/>
      <c r="BD250" s="140"/>
      <c r="BE250" s="140"/>
      <c r="BF250" s="140"/>
      <c r="BG250" s="140"/>
      <c r="BH250" s="140"/>
    </row>
    <row r="251" spans="1:60" outlineLevel="1" x14ac:dyDescent="0.2">
      <c r="A251" s="141"/>
      <c r="B251" s="141"/>
      <c r="C251" s="241" t="s">
        <v>396</v>
      </c>
      <c r="D251" s="242"/>
      <c r="E251" s="243"/>
      <c r="F251" s="244"/>
      <c r="G251" s="245"/>
      <c r="H251" s="159"/>
      <c r="I251" s="159"/>
      <c r="J251" s="159"/>
      <c r="K251" s="159"/>
      <c r="L251" s="159"/>
      <c r="M251" s="159"/>
      <c r="N251" s="148"/>
      <c r="O251" s="148"/>
      <c r="P251" s="148"/>
      <c r="Q251" s="148"/>
      <c r="R251" s="148"/>
      <c r="S251" s="148"/>
      <c r="T251" s="149"/>
      <c r="U251" s="148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 t="s">
        <v>166</v>
      </c>
      <c r="AF251" s="140"/>
      <c r="AG251" s="140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  <c r="AZ251" s="140"/>
      <c r="BA251" s="143" t="str">
        <f>C251</f>
        <v>hliníková, povrchová úprava lakováním, barva antracitová</v>
      </c>
      <c r="BB251" s="140"/>
      <c r="BC251" s="140"/>
      <c r="BD251" s="140"/>
      <c r="BE251" s="140"/>
      <c r="BF251" s="140"/>
      <c r="BG251" s="140"/>
      <c r="BH251" s="140"/>
    </row>
    <row r="252" spans="1:60" outlineLevel="1" x14ac:dyDescent="0.2">
      <c r="A252" s="141">
        <v>78</v>
      </c>
      <c r="B252" s="141" t="s">
        <v>397</v>
      </c>
      <c r="C252" s="179" t="s">
        <v>398</v>
      </c>
      <c r="D252" s="148" t="s">
        <v>269</v>
      </c>
      <c r="E252" s="154">
        <v>2</v>
      </c>
      <c r="F252" s="158"/>
      <c r="G252" s="159">
        <f>ROUND(E252*F252,2)</f>
        <v>0</v>
      </c>
      <c r="H252" s="158"/>
      <c r="I252" s="159">
        <f>ROUND(E252*H252,2)</f>
        <v>0</v>
      </c>
      <c r="J252" s="158"/>
      <c r="K252" s="159">
        <f>ROUND(E252*J252,2)</f>
        <v>0</v>
      </c>
      <c r="L252" s="159">
        <v>21</v>
      </c>
      <c r="M252" s="159">
        <f>G252*(1+L252/100)</f>
        <v>0</v>
      </c>
      <c r="N252" s="148">
        <v>0</v>
      </c>
      <c r="O252" s="148">
        <f>ROUND(E252*N252,5)</f>
        <v>0</v>
      </c>
      <c r="P252" s="148">
        <v>0</v>
      </c>
      <c r="Q252" s="148">
        <f>ROUND(E252*P252,5)</f>
        <v>0</v>
      </c>
      <c r="R252" s="148"/>
      <c r="S252" s="148"/>
      <c r="T252" s="149">
        <v>0.67</v>
      </c>
      <c r="U252" s="148">
        <f>ROUND(E252*T252,2)</f>
        <v>1.34</v>
      </c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 t="s">
        <v>160</v>
      </c>
      <c r="AF252" s="140"/>
      <c r="AG252" s="140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  <c r="AZ252" s="140"/>
      <c r="BA252" s="140"/>
      <c r="BB252" s="140"/>
      <c r="BC252" s="140"/>
      <c r="BD252" s="140"/>
      <c r="BE252" s="140"/>
      <c r="BF252" s="140"/>
      <c r="BG252" s="140"/>
      <c r="BH252" s="140"/>
    </row>
    <row r="253" spans="1:60" outlineLevel="1" x14ac:dyDescent="0.2">
      <c r="A253" s="141">
        <v>79</v>
      </c>
      <c r="B253" s="141" t="s">
        <v>399</v>
      </c>
      <c r="C253" s="179" t="s">
        <v>400</v>
      </c>
      <c r="D253" s="148" t="s">
        <v>269</v>
      </c>
      <c r="E253" s="154">
        <v>4</v>
      </c>
      <c r="F253" s="158"/>
      <c r="G253" s="159">
        <f>ROUND(E253*F253,2)</f>
        <v>0</v>
      </c>
      <c r="H253" s="158"/>
      <c r="I253" s="159">
        <f>ROUND(E253*H253,2)</f>
        <v>0</v>
      </c>
      <c r="J253" s="158"/>
      <c r="K253" s="159">
        <f>ROUND(E253*J253,2)</f>
        <v>0</v>
      </c>
      <c r="L253" s="159">
        <v>21</v>
      </c>
      <c r="M253" s="159">
        <f>G253*(1+L253/100)</f>
        <v>0</v>
      </c>
      <c r="N253" s="148">
        <v>0</v>
      </c>
      <c r="O253" s="148">
        <f>ROUND(E253*N253,5)</f>
        <v>0</v>
      </c>
      <c r="P253" s="148">
        <v>0</v>
      </c>
      <c r="Q253" s="148">
        <f>ROUND(E253*P253,5)</f>
        <v>0</v>
      </c>
      <c r="R253" s="148"/>
      <c r="S253" s="148"/>
      <c r="T253" s="149">
        <v>0</v>
      </c>
      <c r="U253" s="148">
        <f>ROUND(E253*T253,2)</f>
        <v>0</v>
      </c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 t="s">
        <v>160</v>
      </c>
      <c r="AF253" s="140"/>
      <c r="AG253" s="140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  <c r="AZ253" s="140"/>
      <c r="BA253" s="140"/>
      <c r="BB253" s="140"/>
      <c r="BC253" s="140"/>
      <c r="BD253" s="140"/>
      <c r="BE253" s="140"/>
      <c r="BF253" s="140"/>
      <c r="BG253" s="140"/>
      <c r="BH253" s="140"/>
    </row>
    <row r="254" spans="1:60" outlineLevel="1" x14ac:dyDescent="0.2">
      <c r="A254" s="141"/>
      <c r="B254" s="141"/>
      <c r="C254" s="241" t="s">
        <v>401</v>
      </c>
      <c r="D254" s="242"/>
      <c r="E254" s="243"/>
      <c r="F254" s="244"/>
      <c r="G254" s="245"/>
      <c r="H254" s="159"/>
      <c r="I254" s="159"/>
      <c r="J254" s="159"/>
      <c r="K254" s="159"/>
      <c r="L254" s="159"/>
      <c r="M254" s="159"/>
      <c r="N254" s="148"/>
      <c r="O254" s="148"/>
      <c r="P254" s="148"/>
      <c r="Q254" s="148"/>
      <c r="R254" s="148"/>
      <c r="S254" s="148"/>
      <c r="T254" s="149"/>
      <c r="U254" s="148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 t="s">
        <v>166</v>
      </c>
      <c r="AF254" s="140"/>
      <c r="AG254" s="140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  <c r="AZ254" s="140"/>
      <c r="BA254" s="143" t="str">
        <f>C254</f>
        <v>Z03</v>
      </c>
      <c r="BB254" s="140"/>
      <c r="BC254" s="140"/>
      <c r="BD254" s="140"/>
      <c r="BE254" s="140"/>
      <c r="BF254" s="140"/>
      <c r="BG254" s="140"/>
      <c r="BH254" s="140"/>
    </row>
    <row r="255" spans="1:60" outlineLevel="1" x14ac:dyDescent="0.2">
      <c r="A255" s="141"/>
      <c r="B255" s="141"/>
      <c r="C255" s="241" t="s">
        <v>396</v>
      </c>
      <c r="D255" s="242"/>
      <c r="E255" s="243"/>
      <c r="F255" s="244"/>
      <c r="G255" s="245"/>
      <c r="H255" s="159"/>
      <c r="I255" s="159"/>
      <c r="J255" s="159"/>
      <c r="K255" s="159"/>
      <c r="L255" s="159"/>
      <c r="M255" s="159"/>
      <c r="N255" s="148"/>
      <c r="O255" s="148"/>
      <c r="P255" s="148"/>
      <c r="Q255" s="148"/>
      <c r="R255" s="148"/>
      <c r="S255" s="148"/>
      <c r="T255" s="149"/>
      <c r="U255" s="148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 t="s">
        <v>166</v>
      </c>
      <c r="AF255" s="140"/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  <c r="AZ255" s="140"/>
      <c r="BA255" s="143" t="str">
        <f>C255</f>
        <v>hliníková, povrchová úprava lakováním, barva antracitová</v>
      </c>
      <c r="BB255" s="140"/>
      <c r="BC255" s="140"/>
      <c r="BD255" s="140"/>
      <c r="BE255" s="140"/>
      <c r="BF255" s="140"/>
      <c r="BG255" s="140"/>
      <c r="BH255" s="140"/>
    </row>
    <row r="256" spans="1:60" outlineLevel="1" x14ac:dyDescent="0.2">
      <c r="A256" s="141">
        <v>80</v>
      </c>
      <c r="B256" s="141" t="s">
        <v>402</v>
      </c>
      <c r="C256" s="179" t="s">
        <v>403</v>
      </c>
      <c r="D256" s="148" t="s">
        <v>269</v>
      </c>
      <c r="E256" s="154">
        <v>4</v>
      </c>
      <c r="F256" s="158"/>
      <c r="G256" s="159">
        <f>ROUND(E256*F256,2)</f>
        <v>0</v>
      </c>
      <c r="H256" s="158"/>
      <c r="I256" s="159">
        <f>ROUND(E256*H256,2)</f>
        <v>0</v>
      </c>
      <c r="J256" s="158"/>
      <c r="K256" s="159">
        <f>ROUND(E256*J256,2)</f>
        <v>0</v>
      </c>
      <c r="L256" s="159">
        <v>21</v>
      </c>
      <c r="M256" s="159">
        <f>G256*(1+L256/100)</f>
        <v>0</v>
      </c>
      <c r="N256" s="148">
        <v>0</v>
      </c>
      <c r="O256" s="148">
        <f>ROUND(E256*N256,5)</f>
        <v>0</v>
      </c>
      <c r="P256" s="148">
        <v>0</v>
      </c>
      <c r="Q256" s="148">
        <f>ROUND(E256*P256,5)</f>
        <v>0</v>
      </c>
      <c r="R256" s="148"/>
      <c r="S256" s="148"/>
      <c r="T256" s="149">
        <v>0.75</v>
      </c>
      <c r="U256" s="148">
        <f>ROUND(E256*T256,2)</f>
        <v>3</v>
      </c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 t="s">
        <v>160</v>
      </c>
      <c r="AF256" s="140"/>
      <c r="AG256" s="140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  <c r="AZ256" s="140"/>
      <c r="BA256" s="140"/>
      <c r="BB256" s="140"/>
      <c r="BC256" s="140"/>
      <c r="BD256" s="140"/>
      <c r="BE256" s="140"/>
      <c r="BF256" s="140"/>
      <c r="BG256" s="140"/>
      <c r="BH256" s="140"/>
    </row>
    <row r="257" spans="1:60" outlineLevel="1" x14ac:dyDescent="0.2">
      <c r="A257" s="141">
        <v>81</v>
      </c>
      <c r="B257" s="141" t="s">
        <v>404</v>
      </c>
      <c r="C257" s="179" t="s">
        <v>595</v>
      </c>
      <c r="D257" s="148" t="s">
        <v>269</v>
      </c>
      <c r="E257" s="154">
        <v>5</v>
      </c>
      <c r="F257" s="158"/>
      <c r="G257" s="159">
        <f>ROUND(E257*F257,2)</f>
        <v>0</v>
      </c>
      <c r="H257" s="158"/>
      <c r="I257" s="159">
        <f>ROUND(E257*H257,2)</f>
        <v>0</v>
      </c>
      <c r="J257" s="158"/>
      <c r="K257" s="159">
        <f>ROUND(E257*J257,2)</f>
        <v>0</v>
      </c>
      <c r="L257" s="159">
        <v>21</v>
      </c>
      <c r="M257" s="159">
        <f>G257*(1+L257/100)</f>
        <v>0</v>
      </c>
      <c r="N257" s="148">
        <v>0.17499999999999999</v>
      </c>
      <c r="O257" s="148">
        <f>ROUND(E257*N257,5)</f>
        <v>0.875</v>
      </c>
      <c r="P257" s="148">
        <v>0</v>
      </c>
      <c r="Q257" s="148">
        <f>ROUND(E257*P257,5)</f>
        <v>0</v>
      </c>
      <c r="R257" s="148"/>
      <c r="S257" s="148"/>
      <c r="T257" s="149">
        <v>0</v>
      </c>
      <c r="U257" s="148">
        <f>ROUND(E257*T257,2)</f>
        <v>0</v>
      </c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 t="s">
        <v>160</v>
      </c>
      <c r="AF257" s="140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  <c r="AZ257" s="140"/>
      <c r="BA257" s="140"/>
      <c r="BB257" s="140"/>
      <c r="BC257" s="140"/>
      <c r="BD257" s="140"/>
      <c r="BE257" s="140"/>
      <c r="BF257" s="140"/>
      <c r="BG257" s="140"/>
      <c r="BH257" s="140"/>
    </row>
    <row r="258" spans="1:60" outlineLevel="1" x14ac:dyDescent="0.2">
      <c r="A258" s="141"/>
      <c r="B258" s="141"/>
      <c r="C258" s="265" t="s">
        <v>596</v>
      </c>
      <c r="D258" s="242"/>
      <c r="E258" s="243"/>
      <c r="F258" s="244"/>
      <c r="G258" s="245"/>
      <c r="H258" s="159"/>
      <c r="I258" s="159"/>
      <c r="J258" s="159"/>
      <c r="K258" s="159"/>
      <c r="L258" s="159"/>
      <c r="M258" s="159"/>
      <c r="N258" s="148"/>
      <c r="O258" s="148"/>
      <c r="P258" s="148"/>
      <c r="Q258" s="148"/>
      <c r="R258" s="148"/>
      <c r="S258" s="148"/>
      <c r="T258" s="149"/>
      <c r="U258" s="148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 t="s">
        <v>166</v>
      </c>
      <c r="AF258" s="140"/>
      <c r="AG258" s="140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  <c r="AZ258" s="140"/>
      <c r="BA258" s="143" t="str">
        <f>C258</f>
        <v>například: HRWA2-070CB-ES0-B</v>
      </c>
      <c r="BB258" s="140"/>
      <c r="BC258" s="140"/>
      <c r="BD258" s="140"/>
      <c r="BE258" s="140"/>
      <c r="BF258" s="140"/>
      <c r="BG258" s="140"/>
      <c r="BH258" s="140"/>
    </row>
    <row r="259" spans="1:60" outlineLevel="1" x14ac:dyDescent="0.2">
      <c r="A259" s="141"/>
      <c r="B259" s="141"/>
      <c r="C259" s="241" t="s">
        <v>405</v>
      </c>
      <c r="D259" s="242"/>
      <c r="E259" s="243"/>
      <c r="F259" s="244"/>
      <c r="G259" s="245"/>
      <c r="H259" s="159"/>
      <c r="I259" s="159"/>
      <c r="J259" s="159"/>
      <c r="K259" s="159"/>
      <c r="L259" s="159"/>
      <c r="M259" s="159"/>
      <c r="N259" s="148"/>
      <c r="O259" s="148"/>
      <c r="P259" s="148"/>
      <c r="Q259" s="148"/>
      <c r="R259" s="148"/>
      <c r="S259" s="148"/>
      <c r="T259" s="149"/>
      <c r="U259" s="148"/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 t="s">
        <v>166</v>
      </c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  <c r="AZ259" s="140"/>
      <c r="BA259" s="143" t="str">
        <f>C259</f>
        <v>WHISPER AIR 700m3/h, elektrický předehřev, bez dohřevu, hliníkový rekuperátor, plášť DESIGN</v>
      </c>
      <c r="BB259" s="140"/>
      <c r="BC259" s="140"/>
      <c r="BD259" s="140"/>
      <c r="BE259" s="140"/>
      <c r="BF259" s="140"/>
      <c r="BG259" s="140"/>
      <c r="BH259" s="140"/>
    </row>
    <row r="260" spans="1:60" outlineLevel="1" x14ac:dyDescent="0.2">
      <c r="A260" s="141"/>
      <c r="B260" s="141"/>
      <c r="C260" s="241" t="s">
        <v>406</v>
      </c>
      <c r="D260" s="242"/>
      <c r="E260" s="243"/>
      <c r="F260" s="244"/>
      <c r="G260" s="245"/>
      <c r="H260" s="159"/>
      <c r="I260" s="159"/>
      <c r="J260" s="159"/>
      <c r="K260" s="159"/>
      <c r="L260" s="159"/>
      <c r="M260" s="159"/>
      <c r="N260" s="148"/>
      <c r="O260" s="148"/>
      <c r="P260" s="148"/>
      <c r="Q260" s="148"/>
      <c r="R260" s="148"/>
      <c r="S260" s="148"/>
      <c r="T260" s="149"/>
      <c r="U260" s="148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 t="s">
        <v>166</v>
      </c>
      <c r="AF260" s="140"/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  <c r="AZ260" s="140"/>
      <c r="BA260" s="143" t="str">
        <f>C260</f>
        <v>prostorové infračervené čidlo</v>
      </c>
      <c r="BB260" s="140"/>
      <c r="BC260" s="140"/>
      <c r="BD260" s="140"/>
      <c r="BE260" s="140"/>
      <c r="BF260" s="140"/>
      <c r="BG260" s="140"/>
      <c r="BH260" s="140"/>
    </row>
    <row r="261" spans="1:60" outlineLevel="1" x14ac:dyDescent="0.2">
      <c r="A261" s="141"/>
      <c r="B261" s="141"/>
      <c r="C261" s="241" t="s">
        <v>407</v>
      </c>
      <c r="D261" s="242"/>
      <c r="E261" s="243"/>
      <c r="F261" s="244"/>
      <c r="G261" s="245"/>
      <c r="H261" s="159"/>
      <c r="I261" s="159"/>
      <c r="J261" s="159"/>
      <c r="K261" s="159"/>
      <c r="L261" s="159"/>
      <c r="M261" s="159"/>
      <c r="N261" s="148"/>
      <c r="O261" s="148"/>
      <c r="P261" s="148"/>
      <c r="Q261" s="148"/>
      <c r="R261" s="148"/>
      <c r="S261" s="148"/>
      <c r="T261" s="149"/>
      <c r="U261" s="148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 t="s">
        <v>166</v>
      </c>
      <c r="AF261" s="140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40"/>
      <c r="AY261" s="140"/>
      <c r="AZ261" s="140"/>
      <c r="BA261" s="143" t="str">
        <f>C261</f>
        <v>ovládání AirGENIO SUPERIOR</v>
      </c>
      <c r="BB261" s="140"/>
      <c r="BC261" s="140"/>
      <c r="BD261" s="140"/>
      <c r="BE261" s="140"/>
      <c r="BF261" s="140"/>
      <c r="BG261" s="140"/>
      <c r="BH261" s="140"/>
    </row>
    <row r="262" spans="1:60" outlineLevel="1" x14ac:dyDescent="0.2">
      <c r="A262" s="141">
        <v>82</v>
      </c>
      <c r="B262" s="141" t="s">
        <v>408</v>
      </c>
      <c r="C262" s="179" t="s">
        <v>409</v>
      </c>
      <c r="D262" s="148" t="s">
        <v>269</v>
      </c>
      <c r="E262" s="154">
        <v>12</v>
      </c>
      <c r="F262" s="158"/>
      <c r="G262" s="159">
        <f>ROUND(E262*F262,2)</f>
        <v>0</v>
      </c>
      <c r="H262" s="158"/>
      <c r="I262" s="159">
        <f>ROUND(E262*H262,2)</f>
        <v>0</v>
      </c>
      <c r="J262" s="158"/>
      <c r="K262" s="159">
        <f>ROUND(E262*J262,2)</f>
        <v>0</v>
      </c>
      <c r="L262" s="159">
        <v>21</v>
      </c>
      <c r="M262" s="159">
        <f>G262*(1+L262/100)</f>
        <v>0</v>
      </c>
      <c r="N262" s="148">
        <v>7.0699999999999999E-3</v>
      </c>
      <c r="O262" s="148">
        <f>ROUND(E262*N262,5)</f>
        <v>8.4839999999999999E-2</v>
      </c>
      <c r="P262" s="148">
        <v>0</v>
      </c>
      <c r="Q262" s="148">
        <f>ROUND(E262*P262,5)</f>
        <v>0</v>
      </c>
      <c r="R262" s="148"/>
      <c r="S262" s="148"/>
      <c r="T262" s="149">
        <v>0</v>
      </c>
      <c r="U262" s="148">
        <f>ROUND(E262*T262,2)</f>
        <v>0</v>
      </c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 t="s">
        <v>258</v>
      </c>
      <c r="AF262" s="140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  <c r="AZ262" s="140"/>
      <c r="BA262" s="140"/>
      <c r="BB262" s="140"/>
      <c r="BC262" s="140"/>
      <c r="BD262" s="140"/>
      <c r="BE262" s="140"/>
      <c r="BF262" s="140"/>
      <c r="BG262" s="140"/>
      <c r="BH262" s="140"/>
    </row>
    <row r="263" spans="1:60" outlineLevel="1" x14ac:dyDescent="0.2">
      <c r="A263" s="141"/>
      <c r="B263" s="141"/>
      <c r="C263" s="241" t="s">
        <v>410</v>
      </c>
      <c r="D263" s="242"/>
      <c r="E263" s="243"/>
      <c r="F263" s="244"/>
      <c r="G263" s="245"/>
      <c r="H263" s="159"/>
      <c r="I263" s="159"/>
      <c r="J263" s="159"/>
      <c r="K263" s="159"/>
      <c r="L263" s="159"/>
      <c r="M263" s="159"/>
      <c r="N263" s="148"/>
      <c r="O263" s="148"/>
      <c r="P263" s="148"/>
      <c r="Q263" s="148"/>
      <c r="R263" s="148"/>
      <c r="S263" s="148"/>
      <c r="T263" s="149"/>
      <c r="U263" s="148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 t="s">
        <v>166</v>
      </c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  <c r="AZ263" s="140"/>
      <c r="BA263" s="143" t="str">
        <f>C263</f>
        <v>s těsnící gumou</v>
      </c>
      <c r="BB263" s="140"/>
      <c r="BC263" s="140"/>
      <c r="BD263" s="140"/>
      <c r="BE263" s="140"/>
      <c r="BF263" s="140"/>
      <c r="BG263" s="140"/>
      <c r="BH263" s="140"/>
    </row>
    <row r="264" spans="1:60" outlineLevel="1" x14ac:dyDescent="0.2">
      <c r="A264" s="141">
        <v>83</v>
      </c>
      <c r="B264" s="141" t="s">
        <v>411</v>
      </c>
      <c r="C264" s="179" t="s">
        <v>412</v>
      </c>
      <c r="D264" s="148" t="s">
        <v>269</v>
      </c>
      <c r="E264" s="154">
        <v>10</v>
      </c>
      <c r="F264" s="158"/>
      <c r="G264" s="159">
        <f>ROUND(E264*F264,2)</f>
        <v>0</v>
      </c>
      <c r="H264" s="158"/>
      <c r="I264" s="159">
        <f>ROUND(E264*H264,2)</f>
        <v>0</v>
      </c>
      <c r="J264" s="158"/>
      <c r="K264" s="159">
        <f>ROUND(E264*J264,2)</f>
        <v>0</v>
      </c>
      <c r="L264" s="159">
        <v>21</v>
      </c>
      <c r="M264" s="159">
        <f>G264*(1+L264/100)</f>
        <v>0</v>
      </c>
      <c r="N264" s="148">
        <v>0</v>
      </c>
      <c r="O264" s="148">
        <f>ROUND(E264*N264,5)</f>
        <v>0</v>
      </c>
      <c r="P264" s="148">
        <v>0</v>
      </c>
      <c r="Q264" s="148">
        <f>ROUND(E264*P264,5)</f>
        <v>0</v>
      </c>
      <c r="R264" s="148"/>
      <c r="S264" s="148"/>
      <c r="T264" s="149">
        <v>0</v>
      </c>
      <c r="U264" s="148">
        <f>ROUND(E264*T264,2)</f>
        <v>0</v>
      </c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 t="s">
        <v>160</v>
      </c>
      <c r="AF264" s="140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  <c r="AV264" s="140"/>
      <c r="AW264" s="140"/>
      <c r="AX264" s="140"/>
      <c r="AY264" s="140"/>
      <c r="AZ264" s="140"/>
      <c r="BA264" s="140"/>
      <c r="BB264" s="140"/>
      <c r="BC264" s="140"/>
      <c r="BD264" s="140"/>
      <c r="BE264" s="140"/>
      <c r="BF264" s="140"/>
      <c r="BG264" s="140"/>
      <c r="BH264" s="140"/>
    </row>
    <row r="265" spans="1:60" outlineLevel="1" x14ac:dyDescent="0.2">
      <c r="A265" s="141"/>
      <c r="B265" s="141"/>
      <c r="C265" s="241" t="s">
        <v>410</v>
      </c>
      <c r="D265" s="242"/>
      <c r="E265" s="243"/>
      <c r="F265" s="244"/>
      <c r="G265" s="245"/>
      <c r="H265" s="159"/>
      <c r="I265" s="159"/>
      <c r="J265" s="159"/>
      <c r="K265" s="159"/>
      <c r="L265" s="159"/>
      <c r="M265" s="159"/>
      <c r="N265" s="148"/>
      <c r="O265" s="148"/>
      <c r="P265" s="148"/>
      <c r="Q265" s="148"/>
      <c r="R265" s="148"/>
      <c r="S265" s="148"/>
      <c r="T265" s="149"/>
      <c r="U265" s="148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 t="s">
        <v>166</v>
      </c>
      <c r="AF265" s="140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40"/>
      <c r="AY265" s="140"/>
      <c r="AZ265" s="140"/>
      <c r="BA265" s="143" t="str">
        <f>C265</f>
        <v>s těsnící gumou</v>
      </c>
      <c r="BB265" s="140"/>
      <c r="BC265" s="140"/>
      <c r="BD265" s="140"/>
      <c r="BE265" s="140"/>
      <c r="BF265" s="140"/>
      <c r="BG265" s="140"/>
      <c r="BH265" s="140"/>
    </row>
    <row r="266" spans="1:60" outlineLevel="1" x14ac:dyDescent="0.2">
      <c r="A266" s="141">
        <v>84</v>
      </c>
      <c r="B266" s="141" t="s">
        <v>413</v>
      </c>
      <c r="C266" s="179" t="s">
        <v>414</v>
      </c>
      <c r="D266" s="148" t="s">
        <v>269</v>
      </c>
      <c r="E266" s="154">
        <v>1</v>
      </c>
      <c r="F266" s="158"/>
      <c r="G266" s="159">
        <f>ROUND(E266*F266,2)</f>
        <v>0</v>
      </c>
      <c r="H266" s="158"/>
      <c r="I266" s="159">
        <f>ROUND(E266*H266,2)</f>
        <v>0</v>
      </c>
      <c r="J266" s="158"/>
      <c r="K266" s="159">
        <f>ROUND(E266*J266,2)</f>
        <v>0</v>
      </c>
      <c r="L266" s="159">
        <v>21</v>
      </c>
      <c r="M266" s="159">
        <f>G266*(1+L266/100)</f>
        <v>0</v>
      </c>
      <c r="N266" s="148">
        <v>0</v>
      </c>
      <c r="O266" s="148">
        <f>ROUND(E266*N266,5)</f>
        <v>0</v>
      </c>
      <c r="P266" s="148">
        <v>0</v>
      </c>
      <c r="Q266" s="148">
        <f>ROUND(E266*P266,5)</f>
        <v>0</v>
      </c>
      <c r="R266" s="148"/>
      <c r="S266" s="148"/>
      <c r="T266" s="149">
        <v>0</v>
      </c>
      <c r="U266" s="148">
        <f>ROUND(E266*T266,2)</f>
        <v>0</v>
      </c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 t="s">
        <v>160</v>
      </c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</row>
    <row r="267" spans="1:60" outlineLevel="1" x14ac:dyDescent="0.2">
      <c r="A267" s="141">
        <v>85</v>
      </c>
      <c r="B267" s="141" t="s">
        <v>415</v>
      </c>
      <c r="C267" s="179" t="s">
        <v>416</v>
      </c>
      <c r="D267" s="148" t="s">
        <v>181</v>
      </c>
      <c r="E267" s="154">
        <v>0.99104000000000003</v>
      </c>
      <c r="F267" s="158"/>
      <c r="G267" s="159">
        <f>ROUND(E267*F267,2)</f>
        <v>0</v>
      </c>
      <c r="H267" s="158"/>
      <c r="I267" s="159">
        <f>ROUND(E267*H267,2)</f>
        <v>0</v>
      </c>
      <c r="J267" s="158"/>
      <c r="K267" s="159">
        <f>ROUND(E267*J267,2)</f>
        <v>0</v>
      </c>
      <c r="L267" s="159">
        <v>21</v>
      </c>
      <c r="M267" s="159">
        <f>G267*(1+L267/100)</f>
        <v>0</v>
      </c>
      <c r="N267" s="148">
        <v>0</v>
      </c>
      <c r="O267" s="148">
        <f>ROUND(E267*N267,5)</f>
        <v>0</v>
      </c>
      <c r="P267" s="148">
        <v>0</v>
      </c>
      <c r="Q267" s="148">
        <f>ROUND(E267*P267,5)</f>
        <v>0</v>
      </c>
      <c r="R267" s="148"/>
      <c r="S267" s="148"/>
      <c r="T267" s="149">
        <v>5.0640000000000001</v>
      </c>
      <c r="U267" s="148">
        <f>ROUND(E267*T267,2)</f>
        <v>5.0199999999999996</v>
      </c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0" t="s">
        <v>160</v>
      </c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</row>
    <row r="268" spans="1:60" x14ac:dyDescent="0.2">
      <c r="A268" s="142" t="s">
        <v>144</v>
      </c>
      <c r="B268" s="142" t="s">
        <v>99</v>
      </c>
      <c r="C268" s="181" t="s">
        <v>100</v>
      </c>
      <c r="D268" s="151"/>
      <c r="E268" s="156"/>
      <c r="F268" s="160"/>
      <c r="G268" s="160">
        <f>SUMIF(AE269:AE287,"&lt;&gt;NOR",G269:G287)</f>
        <v>0</v>
      </c>
      <c r="H268" s="160"/>
      <c r="I268" s="160">
        <f>SUM(I269:I287)</f>
        <v>0</v>
      </c>
      <c r="J268" s="160"/>
      <c r="K268" s="160">
        <f>SUM(K269:K287)</f>
        <v>0</v>
      </c>
      <c r="L268" s="160"/>
      <c r="M268" s="160">
        <f>SUM(M269:M287)</f>
        <v>0</v>
      </c>
      <c r="N268" s="151"/>
      <c r="O268" s="151">
        <f>SUM(O269:O287)</f>
        <v>10.1919</v>
      </c>
      <c r="P268" s="151"/>
      <c r="Q268" s="151">
        <f>SUM(Q269:Q287)</f>
        <v>8.0342000000000002</v>
      </c>
      <c r="R268" s="151"/>
      <c r="S268" s="151"/>
      <c r="T268" s="152"/>
      <c r="U268" s="151">
        <f>SUM(U269:U287)</f>
        <v>405.36</v>
      </c>
      <c r="AE268" t="s">
        <v>145</v>
      </c>
    </row>
    <row r="269" spans="1:60" outlineLevel="1" x14ac:dyDescent="0.2">
      <c r="A269" s="141">
        <v>86</v>
      </c>
      <c r="B269" s="141" t="s">
        <v>417</v>
      </c>
      <c r="C269" s="179" t="s">
        <v>418</v>
      </c>
      <c r="D269" s="148" t="s">
        <v>152</v>
      </c>
      <c r="E269" s="154">
        <v>450.702</v>
      </c>
      <c r="F269" s="158"/>
      <c r="G269" s="159">
        <f>ROUND(E269*F269,2)</f>
        <v>0</v>
      </c>
      <c r="H269" s="158"/>
      <c r="I269" s="159">
        <f>ROUND(E269*H269,2)</f>
        <v>0</v>
      </c>
      <c r="J269" s="158"/>
      <c r="K269" s="159">
        <f>ROUND(E269*J269,2)</f>
        <v>0</v>
      </c>
      <c r="L269" s="159">
        <v>21</v>
      </c>
      <c r="M269" s="159">
        <f>G269*(1+L269/100)</f>
        <v>0</v>
      </c>
      <c r="N269" s="148">
        <v>1.4999999999999999E-2</v>
      </c>
      <c r="O269" s="148">
        <f>ROUND(E269*N269,5)</f>
        <v>6.7605300000000002</v>
      </c>
      <c r="P269" s="148">
        <v>0</v>
      </c>
      <c r="Q269" s="148">
        <f>ROUND(E269*P269,5)</f>
        <v>0</v>
      </c>
      <c r="R269" s="148"/>
      <c r="S269" s="148"/>
      <c r="T269" s="149">
        <v>0</v>
      </c>
      <c r="U269" s="148">
        <f>ROUND(E269*T269,2)</f>
        <v>0</v>
      </c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 t="s">
        <v>258</v>
      </c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  <c r="AZ269" s="140"/>
      <c r="BA269" s="140"/>
      <c r="BB269" s="140"/>
      <c r="BC269" s="140"/>
      <c r="BD269" s="140"/>
      <c r="BE269" s="140"/>
      <c r="BF269" s="140"/>
      <c r="BG269" s="140"/>
      <c r="BH269" s="140"/>
    </row>
    <row r="270" spans="1:60" outlineLevel="1" x14ac:dyDescent="0.2">
      <c r="A270" s="141"/>
      <c r="B270" s="141"/>
      <c r="C270" s="180" t="s">
        <v>419</v>
      </c>
      <c r="D270" s="150"/>
      <c r="E270" s="155">
        <v>450.702</v>
      </c>
      <c r="F270" s="159"/>
      <c r="G270" s="159"/>
      <c r="H270" s="159"/>
      <c r="I270" s="159"/>
      <c r="J270" s="159"/>
      <c r="K270" s="159"/>
      <c r="L270" s="159"/>
      <c r="M270" s="159"/>
      <c r="N270" s="148"/>
      <c r="O270" s="148"/>
      <c r="P270" s="148"/>
      <c r="Q270" s="148"/>
      <c r="R270" s="148"/>
      <c r="S270" s="148"/>
      <c r="T270" s="149"/>
      <c r="U270" s="148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 t="s">
        <v>157</v>
      </c>
      <c r="AF270" s="140">
        <v>0</v>
      </c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  <c r="AZ270" s="140"/>
      <c r="BA270" s="140"/>
      <c r="BB270" s="140"/>
      <c r="BC270" s="140"/>
      <c r="BD270" s="140"/>
      <c r="BE270" s="140"/>
      <c r="BF270" s="140"/>
      <c r="BG270" s="140"/>
      <c r="BH270" s="140"/>
    </row>
    <row r="271" spans="1:60" outlineLevel="1" x14ac:dyDescent="0.2">
      <c r="A271" s="141">
        <v>87</v>
      </c>
      <c r="B271" s="141" t="s">
        <v>420</v>
      </c>
      <c r="C271" s="179" t="s">
        <v>421</v>
      </c>
      <c r="D271" s="148" t="s">
        <v>269</v>
      </c>
      <c r="E271" s="154">
        <v>3</v>
      </c>
      <c r="F271" s="158"/>
      <c r="G271" s="159">
        <f>ROUND(E271*F271,2)</f>
        <v>0</v>
      </c>
      <c r="H271" s="158"/>
      <c r="I271" s="159">
        <f>ROUND(E271*H271,2)</f>
        <v>0</v>
      </c>
      <c r="J271" s="158"/>
      <c r="K271" s="159">
        <f>ROUND(E271*J271,2)</f>
        <v>0</v>
      </c>
      <c r="L271" s="159">
        <v>21</v>
      </c>
      <c r="M271" s="159">
        <f>G271*(1+L271/100)</f>
        <v>0</v>
      </c>
      <c r="N271" s="148">
        <v>8.4709999999999994E-2</v>
      </c>
      <c r="O271" s="148">
        <f>ROUND(E271*N271,5)</f>
        <v>0.25413000000000002</v>
      </c>
      <c r="P271" s="148">
        <v>0</v>
      </c>
      <c r="Q271" s="148">
        <f>ROUND(E271*P271,5)</f>
        <v>0</v>
      </c>
      <c r="R271" s="148"/>
      <c r="S271" s="148"/>
      <c r="T271" s="149">
        <v>26</v>
      </c>
      <c r="U271" s="148">
        <f>ROUND(E271*T271,2)</f>
        <v>78</v>
      </c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 t="s">
        <v>160</v>
      </c>
      <c r="AF271" s="140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  <c r="AZ271" s="140"/>
      <c r="BA271" s="140"/>
      <c r="BB271" s="140"/>
      <c r="BC271" s="140"/>
      <c r="BD271" s="140"/>
      <c r="BE271" s="140"/>
      <c r="BF271" s="140"/>
      <c r="BG271" s="140"/>
      <c r="BH271" s="140"/>
    </row>
    <row r="272" spans="1:60" ht="22.5" outlineLevel="1" x14ac:dyDescent="0.2">
      <c r="A272" s="141">
        <v>88</v>
      </c>
      <c r="B272" s="141" t="s">
        <v>422</v>
      </c>
      <c r="C272" s="179" t="s">
        <v>423</v>
      </c>
      <c r="D272" s="148" t="s">
        <v>148</v>
      </c>
      <c r="E272" s="154">
        <v>100</v>
      </c>
      <c r="F272" s="158"/>
      <c r="G272" s="159">
        <f>ROUND(E272*F272,2)</f>
        <v>0</v>
      </c>
      <c r="H272" s="158"/>
      <c r="I272" s="159">
        <f>ROUND(E272*H272,2)</f>
        <v>0</v>
      </c>
      <c r="J272" s="158"/>
      <c r="K272" s="159">
        <f>ROUND(E272*J272,2)</f>
        <v>0</v>
      </c>
      <c r="L272" s="159">
        <v>21</v>
      </c>
      <c r="M272" s="159">
        <f>G272*(1+L272/100)</f>
        <v>0</v>
      </c>
      <c r="N272" s="148">
        <v>8.2500000000000004E-3</v>
      </c>
      <c r="O272" s="148">
        <f>ROUND(E272*N272,5)</f>
        <v>0.82499999999999996</v>
      </c>
      <c r="P272" s="148">
        <v>0</v>
      </c>
      <c r="Q272" s="148">
        <f>ROUND(E272*P272,5)</f>
        <v>0</v>
      </c>
      <c r="R272" s="148"/>
      <c r="S272" s="148"/>
      <c r="T272" s="149">
        <v>0.26200000000000001</v>
      </c>
      <c r="U272" s="148">
        <f>ROUND(E272*T272,2)</f>
        <v>26.2</v>
      </c>
      <c r="V272" s="140"/>
      <c r="W272" s="140"/>
      <c r="X272" s="140"/>
      <c r="Y272" s="140"/>
      <c r="Z272" s="140"/>
      <c r="AA272" s="140"/>
      <c r="AB272" s="140"/>
      <c r="AC272" s="140"/>
      <c r="AD272" s="140"/>
      <c r="AE272" s="140" t="s">
        <v>160</v>
      </c>
      <c r="AF272" s="140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40"/>
      <c r="AY272" s="140"/>
      <c r="AZ272" s="140"/>
      <c r="BA272" s="140"/>
      <c r="BB272" s="140"/>
      <c r="BC272" s="140"/>
      <c r="BD272" s="140"/>
      <c r="BE272" s="140"/>
      <c r="BF272" s="140"/>
      <c r="BG272" s="140"/>
      <c r="BH272" s="140"/>
    </row>
    <row r="273" spans="1:60" outlineLevel="1" x14ac:dyDescent="0.2">
      <c r="A273" s="141"/>
      <c r="B273" s="141"/>
      <c r="C273" s="241" t="s">
        <v>424</v>
      </c>
      <c r="D273" s="242"/>
      <c r="E273" s="243"/>
      <c r="F273" s="244"/>
      <c r="G273" s="245"/>
      <c r="H273" s="159"/>
      <c r="I273" s="159"/>
      <c r="J273" s="159"/>
      <c r="K273" s="159"/>
      <c r="L273" s="159"/>
      <c r="M273" s="159"/>
      <c r="N273" s="148"/>
      <c r="O273" s="148"/>
      <c r="P273" s="148"/>
      <c r="Q273" s="148"/>
      <c r="R273" s="148"/>
      <c r="S273" s="148"/>
      <c r="T273" s="149"/>
      <c r="U273" s="148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 t="s">
        <v>166</v>
      </c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  <c r="BA273" s="143" t="str">
        <f>C273</f>
        <v>rezerva, případné úpravy nebo zesílení konstrukce krovu</v>
      </c>
      <c r="BB273" s="140"/>
      <c r="BC273" s="140"/>
      <c r="BD273" s="140"/>
      <c r="BE273" s="140"/>
      <c r="BF273" s="140"/>
      <c r="BG273" s="140"/>
      <c r="BH273" s="140"/>
    </row>
    <row r="274" spans="1:60" outlineLevel="1" x14ac:dyDescent="0.2">
      <c r="A274" s="141">
        <v>89</v>
      </c>
      <c r="B274" s="141" t="s">
        <v>425</v>
      </c>
      <c r="C274" s="179" t="s">
        <v>426</v>
      </c>
      <c r="D274" s="148" t="s">
        <v>152</v>
      </c>
      <c r="E274" s="154">
        <v>429.24</v>
      </c>
      <c r="F274" s="158"/>
      <c r="G274" s="159">
        <f>ROUND(E274*F274,2)</f>
        <v>0</v>
      </c>
      <c r="H274" s="158"/>
      <c r="I274" s="159">
        <f>ROUND(E274*H274,2)</f>
        <v>0</v>
      </c>
      <c r="J274" s="158"/>
      <c r="K274" s="159">
        <f>ROUND(E274*J274,2)</f>
        <v>0</v>
      </c>
      <c r="L274" s="159">
        <v>21</v>
      </c>
      <c r="M274" s="159">
        <f>G274*(1+L274/100)</f>
        <v>0</v>
      </c>
      <c r="N274" s="148">
        <v>0</v>
      </c>
      <c r="O274" s="148">
        <f>ROUND(E274*N274,5)</f>
        <v>0</v>
      </c>
      <c r="P274" s="148">
        <v>0</v>
      </c>
      <c r="Q274" s="148">
        <f>ROUND(E274*P274,5)</f>
        <v>0</v>
      </c>
      <c r="R274" s="148"/>
      <c r="S274" s="148"/>
      <c r="T274" s="149">
        <v>0.32500000000000001</v>
      </c>
      <c r="U274" s="148">
        <f>ROUND(E274*T274,2)</f>
        <v>139.5</v>
      </c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 t="s">
        <v>160</v>
      </c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  <c r="AZ274" s="140"/>
      <c r="BA274" s="140"/>
      <c r="BB274" s="140"/>
      <c r="BC274" s="140"/>
      <c r="BD274" s="140"/>
      <c r="BE274" s="140"/>
      <c r="BF274" s="140"/>
      <c r="BG274" s="140"/>
      <c r="BH274" s="140"/>
    </row>
    <row r="275" spans="1:60" outlineLevel="1" x14ac:dyDescent="0.2">
      <c r="A275" s="141"/>
      <c r="B275" s="141"/>
      <c r="C275" s="180" t="s">
        <v>427</v>
      </c>
      <c r="D275" s="150"/>
      <c r="E275" s="155">
        <v>429.24</v>
      </c>
      <c r="F275" s="159"/>
      <c r="G275" s="159"/>
      <c r="H275" s="159"/>
      <c r="I275" s="159"/>
      <c r="J275" s="159"/>
      <c r="K275" s="159"/>
      <c r="L275" s="159"/>
      <c r="M275" s="159"/>
      <c r="N275" s="148"/>
      <c r="O275" s="148"/>
      <c r="P275" s="148"/>
      <c r="Q275" s="148"/>
      <c r="R275" s="148"/>
      <c r="S275" s="148"/>
      <c r="T275" s="149"/>
      <c r="U275" s="148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 t="s">
        <v>157</v>
      </c>
      <c r="AF275" s="140">
        <v>0</v>
      </c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  <c r="AZ275" s="140"/>
      <c r="BA275" s="140"/>
      <c r="BB275" s="140"/>
      <c r="BC275" s="140"/>
      <c r="BD275" s="140"/>
      <c r="BE275" s="140"/>
      <c r="BF275" s="140"/>
      <c r="BG275" s="140"/>
      <c r="BH275" s="140"/>
    </row>
    <row r="276" spans="1:60" outlineLevel="1" x14ac:dyDescent="0.2">
      <c r="A276" s="141">
        <v>90</v>
      </c>
      <c r="B276" s="141" t="s">
        <v>428</v>
      </c>
      <c r="C276" s="179" t="s">
        <v>429</v>
      </c>
      <c r="D276" s="148" t="s">
        <v>152</v>
      </c>
      <c r="E276" s="154">
        <v>437.8</v>
      </c>
      <c r="F276" s="158"/>
      <c r="G276" s="159">
        <f>ROUND(E276*F276,2)</f>
        <v>0</v>
      </c>
      <c r="H276" s="158"/>
      <c r="I276" s="159">
        <f>ROUND(E276*H276,2)</f>
        <v>0</v>
      </c>
      <c r="J276" s="158"/>
      <c r="K276" s="159">
        <f>ROUND(E276*J276,2)</f>
        <v>0</v>
      </c>
      <c r="L276" s="159">
        <v>21</v>
      </c>
      <c r="M276" s="159">
        <f>G276*(1+L276/100)</f>
        <v>0</v>
      </c>
      <c r="N276" s="148">
        <v>0</v>
      </c>
      <c r="O276" s="148">
        <f>ROUND(E276*N276,5)</f>
        <v>0</v>
      </c>
      <c r="P276" s="148">
        <v>1.7000000000000001E-2</v>
      </c>
      <c r="Q276" s="148">
        <f>ROUND(E276*P276,5)</f>
        <v>7.4425999999999997</v>
      </c>
      <c r="R276" s="148"/>
      <c r="S276" s="148"/>
      <c r="T276" s="149">
        <v>0.11</v>
      </c>
      <c r="U276" s="148">
        <f>ROUND(E276*T276,2)</f>
        <v>48.16</v>
      </c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 t="s">
        <v>160</v>
      </c>
      <c r="AF276" s="140"/>
      <c r="AG276" s="140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  <c r="AZ276" s="140"/>
      <c r="BA276" s="140"/>
      <c r="BB276" s="140"/>
      <c r="BC276" s="140"/>
      <c r="BD276" s="140"/>
      <c r="BE276" s="140"/>
      <c r="BF276" s="140"/>
      <c r="BG276" s="140"/>
      <c r="BH276" s="140"/>
    </row>
    <row r="277" spans="1:60" outlineLevel="1" x14ac:dyDescent="0.2">
      <c r="A277" s="141"/>
      <c r="B277" s="141"/>
      <c r="C277" s="180" t="s">
        <v>345</v>
      </c>
      <c r="D277" s="150"/>
      <c r="E277" s="155">
        <v>426.3</v>
      </c>
      <c r="F277" s="159"/>
      <c r="G277" s="159"/>
      <c r="H277" s="159"/>
      <c r="I277" s="159"/>
      <c r="J277" s="159"/>
      <c r="K277" s="159"/>
      <c r="L277" s="159"/>
      <c r="M277" s="159"/>
      <c r="N277" s="148"/>
      <c r="O277" s="148"/>
      <c r="P277" s="148"/>
      <c r="Q277" s="148"/>
      <c r="R277" s="148"/>
      <c r="S277" s="148"/>
      <c r="T277" s="149"/>
      <c r="U277" s="148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 t="s">
        <v>157</v>
      </c>
      <c r="AF277" s="140">
        <v>0</v>
      </c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40"/>
      <c r="BG277" s="140"/>
      <c r="BH277" s="140"/>
    </row>
    <row r="278" spans="1:60" outlineLevel="1" x14ac:dyDescent="0.2">
      <c r="A278" s="141"/>
      <c r="B278" s="141"/>
      <c r="C278" s="180" t="s">
        <v>346</v>
      </c>
      <c r="D278" s="150"/>
      <c r="E278" s="155">
        <v>11.5</v>
      </c>
      <c r="F278" s="159"/>
      <c r="G278" s="159"/>
      <c r="H278" s="159"/>
      <c r="I278" s="159"/>
      <c r="J278" s="159"/>
      <c r="K278" s="159"/>
      <c r="L278" s="159"/>
      <c r="M278" s="159"/>
      <c r="N278" s="148"/>
      <c r="O278" s="148"/>
      <c r="P278" s="148"/>
      <c r="Q278" s="148"/>
      <c r="R278" s="148"/>
      <c r="S278" s="148"/>
      <c r="T278" s="149"/>
      <c r="U278" s="148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 t="s">
        <v>157</v>
      </c>
      <c r="AF278" s="140">
        <v>0</v>
      </c>
      <c r="AG278" s="140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  <c r="AZ278" s="140"/>
      <c r="BA278" s="140"/>
      <c r="BB278" s="140"/>
      <c r="BC278" s="140"/>
      <c r="BD278" s="140"/>
      <c r="BE278" s="140"/>
      <c r="BF278" s="140"/>
      <c r="BG278" s="140"/>
      <c r="BH278" s="140"/>
    </row>
    <row r="279" spans="1:60" ht="22.5" outlineLevel="1" x14ac:dyDescent="0.2">
      <c r="A279" s="141">
        <v>91</v>
      </c>
      <c r="B279" s="141" t="s">
        <v>430</v>
      </c>
      <c r="C279" s="179" t="s">
        <v>431</v>
      </c>
      <c r="D279" s="148" t="s">
        <v>152</v>
      </c>
      <c r="E279" s="154">
        <v>429.24</v>
      </c>
      <c r="F279" s="158"/>
      <c r="G279" s="159">
        <f>ROUND(E279*F279,2)</f>
        <v>0</v>
      </c>
      <c r="H279" s="158"/>
      <c r="I279" s="159">
        <f>ROUND(E279*H279,2)</f>
        <v>0</v>
      </c>
      <c r="J279" s="158"/>
      <c r="K279" s="159">
        <f>ROUND(E279*J279,2)</f>
        <v>0</v>
      </c>
      <c r="L279" s="159">
        <v>21</v>
      </c>
      <c r="M279" s="159">
        <f>G279*(1+L279/100)</f>
        <v>0</v>
      </c>
      <c r="N279" s="148">
        <v>4.0299999999999997E-3</v>
      </c>
      <c r="O279" s="148">
        <f>ROUND(E279*N279,5)</f>
        <v>1.72984</v>
      </c>
      <c r="P279" s="148">
        <v>0</v>
      </c>
      <c r="Q279" s="148">
        <f>ROUND(E279*P279,5)</f>
        <v>0</v>
      </c>
      <c r="R279" s="148"/>
      <c r="S279" s="148"/>
      <c r="T279" s="149">
        <v>0.156</v>
      </c>
      <c r="U279" s="148">
        <f>ROUND(E279*T279,2)</f>
        <v>66.959999999999994</v>
      </c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 t="s">
        <v>160</v>
      </c>
      <c r="AF279" s="140"/>
      <c r="AG279" s="140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  <c r="AZ279" s="140"/>
      <c r="BA279" s="140"/>
      <c r="BB279" s="140"/>
      <c r="BC279" s="140"/>
      <c r="BD279" s="140"/>
      <c r="BE279" s="140"/>
      <c r="BF279" s="140"/>
      <c r="BG279" s="140"/>
      <c r="BH279" s="140"/>
    </row>
    <row r="280" spans="1:60" outlineLevel="1" x14ac:dyDescent="0.2">
      <c r="A280" s="141"/>
      <c r="B280" s="141"/>
      <c r="C280" s="180" t="s">
        <v>427</v>
      </c>
      <c r="D280" s="150"/>
      <c r="E280" s="155">
        <v>429.24</v>
      </c>
      <c r="F280" s="159"/>
      <c r="G280" s="159"/>
      <c r="H280" s="159"/>
      <c r="I280" s="159"/>
      <c r="J280" s="159"/>
      <c r="K280" s="159"/>
      <c r="L280" s="159"/>
      <c r="M280" s="159"/>
      <c r="N280" s="148"/>
      <c r="O280" s="148"/>
      <c r="P280" s="148"/>
      <c r="Q280" s="148"/>
      <c r="R280" s="148"/>
      <c r="S280" s="148"/>
      <c r="T280" s="149"/>
      <c r="U280" s="148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 t="s">
        <v>157</v>
      </c>
      <c r="AF280" s="140">
        <v>0</v>
      </c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  <c r="AZ280" s="140"/>
      <c r="BA280" s="140"/>
      <c r="BB280" s="140"/>
      <c r="BC280" s="140"/>
      <c r="BD280" s="140"/>
      <c r="BE280" s="140"/>
      <c r="BF280" s="140"/>
      <c r="BG280" s="140"/>
      <c r="BH280" s="140"/>
    </row>
    <row r="281" spans="1:60" ht="22.5" outlineLevel="1" x14ac:dyDescent="0.2">
      <c r="A281" s="141">
        <v>92</v>
      </c>
      <c r="B281" s="141" t="s">
        <v>432</v>
      </c>
      <c r="C281" s="179" t="s">
        <v>433</v>
      </c>
      <c r="D281" s="148" t="s">
        <v>152</v>
      </c>
      <c r="E281" s="154">
        <v>429.24</v>
      </c>
      <c r="F281" s="158"/>
      <c r="G281" s="159">
        <f>ROUND(E281*F281,2)</f>
        <v>0</v>
      </c>
      <c r="H281" s="158"/>
      <c r="I281" s="159">
        <f>ROUND(E281*H281,2)</f>
        <v>0</v>
      </c>
      <c r="J281" s="158"/>
      <c r="K281" s="159">
        <f>ROUND(E281*J281,2)</f>
        <v>0</v>
      </c>
      <c r="L281" s="159">
        <v>21</v>
      </c>
      <c r="M281" s="159">
        <f>G281*(1+L281/100)</f>
        <v>0</v>
      </c>
      <c r="N281" s="148">
        <v>1.4499999999999999E-3</v>
      </c>
      <c r="O281" s="148">
        <f>ROUND(E281*N281,5)</f>
        <v>0.62239999999999995</v>
      </c>
      <c r="P281" s="148">
        <v>0</v>
      </c>
      <c r="Q281" s="148">
        <f>ROUND(E281*P281,5)</f>
        <v>0</v>
      </c>
      <c r="R281" s="148"/>
      <c r="S281" s="148"/>
      <c r="T281" s="149">
        <v>5.5E-2</v>
      </c>
      <c r="U281" s="148">
        <f>ROUND(E281*T281,2)</f>
        <v>23.61</v>
      </c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 t="s">
        <v>160</v>
      </c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40"/>
      <c r="BD281" s="140"/>
      <c r="BE281" s="140"/>
      <c r="BF281" s="140"/>
      <c r="BG281" s="140"/>
      <c r="BH281" s="140"/>
    </row>
    <row r="282" spans="1:60" outlineLevel="1" x14ac:dyDescent="0.2">
      <c r="A282" s="141"/>
      <c r="B282" s="141"/>
      <c r="C282" s="180" t="s">
        <v>427</v>
      </c>
      <c r="D282" s="150"/>
      <c r="E282" s="155">
        <v>429.24</v>
      </c>
      <c r="F282" s="159"/>
      <c r="G282" s="159"/>
      <c r="H282" s="159"/>
      <c r="I282" s="159"/>
      <c r="J282" s="159"/>
      <c r="K282" s="159"/>
      <c r="L282" s="159"/>
      <c r="M282" s="159"/>
      <c r="N282" s="148"/>
      <c r="O282" s="148"/>
      <c r="P282" s="148"/>
      <c r="Q282" s="148"/>
      <c r="R282" s="148"/>
      <c r="S282" s="148"/>
      <c r="T282" s="149"/>
      <c r="U282" s="148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 t="s">
        <v>157</v>
      </c>
      <c r="AF282" s="140">
        <v>0</v>
      </c>
      <c r="AG282" s="140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  <c r="AZ282" s="140"/>
      <c r="BA282" s="140"/>
      <c r="BB282" s="140"/>
      <c r="BC282" s="140"/>
      <c r="BD282" s="140"/>
      <c r="BE282" s="140"/>
      <c r="BF282" s="140"/>
      <c r="BG282" s="140"/>
      <c r="BH282" s="140"/>
    </row>
    <row r="283" spans="1:60" outlineLevel="1" x14ac:dyDescent="0.2">
      <c r="A283" s="141">
        <v>93</v>
      </c>
      <c r="B283" s="141" t="s">
        <v>434</v>
      </c>
      <c r="C283" s="179" t="s">
        <v>435</v>
      </c>
      <c r="D283" s="148" t="s">
        <v>152</v>
      </c>
      <c r="E283" s="154">
        <v>34.799999999999997</v>
      </c>
      <c r="F283" s="158"/>
      <c r="G283" s="159">
        <f>ROUND(E283*F283,2)</f>
        <v>0</v>
      </c>
      <c r="H283" s="158"/>
      <c r="I283" s="159">
        <f>ROUND(E283*H283,2)</f>
        <v>0</v>
      </c>
      <c r="J283" s="158"/>
      <c r="K283" s="159">
        <f>ROUND(E283*J283,2)</f>
        <v>0</v>
      </c>
      <c r="L283" s="159">
        <v>21</v>
      </c>
      <c r="M283" s="159">
        <f>G283*(1+L283/100)</f>
        <v>0</v>
      </c>
      <c r="N283" s="148">
        <v>0</v>
      </c>
      <c r="O283" s="148">
        <f>ROUND(E283*N283,5)</f>
        <v>0</v>
      </c>
      <c r="P283" s="148">
        <v>1.7000000000000001E-2</v>
      </c>
      <c r="Q283" s="148">
        <f>ROUND(E283*P283,5)</f>
        <v>0.59160000000000001</v>
      </c>
      <c r="R283" s="148"/>
      <c r="S283" s="148"/>
      <c r="T283" s="149">
        <v>0.14599999999999999</v>
      </c>
      <c r="U283" s="148">
        <f>ROUND(E283*T283,2)</f>
        <v>5.08</v>
      </c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 t="s">
        <v>160</v>
      </c>
      <c r="AF283" s="140"/>
      <c r="AG283" s="140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  <c r="AZ283" s="140"/>
      <c r="BA283" s="140"/>
      <c r="BB283" s="140"/>
      <c r="BC283" s="140"/>
      <c r="BD283" s="140"/>
      <c r="BE283" s="140"/>
      <c r="BF283" s="140"/>
      <c r="BG283" s="140"/>
      <c r="BH283" s="140"/>
    </row>
    <row r="284" spans="1:60" outlineLevel="1" x14ac:dyDescent="0.2">
      <c r="A284" s="141"/>
      <c r="B284" s="141"/>
      <c r="C284" s="241" t="s">
        <v>436</v>
      </c>
      <c r="D284" s="242"/>
      <c r="E284" s="243"/>
      <c r="F284" s="244"/>
      <c r="G284" s="245"/>
      <c r="H284" s="159"/>
      <c r="I284" s="159"/>
      <c r="J284" s="159"/>
      <c r="K284" s="159"/>
      <c r="L284" s="159"/>
      <c r="M284" s="159"/>
      <c r="N284" s="148"/>
      <c r="O284" s="148"/>
      <c r="P284" s="148"/>
      <c r="Q284" s="148"/>
      <c r="R284" s="148"/>
      <c r="S284" s="148"/>
      <c r="T284" s="149"/>
      <c r="U284" s="148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 t="s">
        <v>166</v>
      </c>
      <c r="AF284" s="140"/>
      <c r="AG284" s="140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  <c r="AZ284" s="140"/>
      <c r="BA284" s="143" t="str">
        <f>C284</f>
        <v>přesah střechy</v>
      </c>
      <c r="BB284" s="140"/>
      <c r="BC284" s="140"/>
      <c r="BD284" s="140"/>
      <c r="BE284" s="140"/>
      <c r="BF284" s="140"/>
      <c r="BG284" s="140"/>
      <c r="BH284" s="140"/>
    </row>
    <row r="285" spans="1:60" outlineLevel="1" x14ac:dyDescent="0.2">
      <c r="A285" s="141"/>
      <c r="B285" s="141"/>
      <c r="C285" s="180" t="s">
        <v>437</v>
      </c>
      <c r="D285" s="150"/>
      <c r="E285" s="155">
        <v>34.799999999999997</v>
      </c>
      <c r="F285" s="159"/>
      <c r="G285" s="159"/>
      <c r="H285" s="159"/>
      <c r="I285" s="159"/>
      <c r="J285" s="159"/>
      <c r="K285" s="159"/>
      <c r="L285" s="159"/>
      <c r="M285" s="159"/>
      <c r="N285" s="148"/>
      <c r="O285" s="148"/>
      <c r="P285" s="148"/>
      <c r="Q285" s="148"/>
      <c r="R285" s="148"/>
      <c r="S285" s="148"/>
      <c r="T285" s="149"/>
      <c r="U285" s="148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 t="s">
        <v>157</v>
      </c>
      <c r="AF285" s="140">
        <v>0</v>
      </c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140"/>
      <c r="BF285" s="140"/>
      <c r="BG285" s="140"/>
      <c r="BH285" s="140"/>
    </row>
    <row r="286" spans="1:60" ht="22.5" outlineLevel="1" x14ac:dyDescent="0.2">
      <c r="A286" s="141">
        <v>94</v>
      </c>
      <c r="B286" s="141" t="s">
        <v>438</v>
      </c>
      <c r="C286" s="179" t="s">
        <v>439</v>
      </c>
      <c r="D286" s="148" t="s">
        <v>181</v>
      </c>
      <c r="E286" s="154">
        <v>10.1919</v>
      </c>
      <c r="F286" s="158"/>
      <c r="G286" s="159">
        <f>ROUND(E286*F286,2)</f>
        <v>0</v>
      </c>
      <c r="H286" s="158"/>
      <c r="I286" s="159">
        <f>ROUND(E286*H286,2)</f>
        <v>0</v>
      </c>
      <c r="J286" s="158"/>
      <c r="K286" s="159">
        <f>ROUND(E286*J286,2)</f>
        <v>0</v>
      </c>
      <c r="L286" s="159">
        <v>21</v>
      </c>
      <c r="M286" s="159">
        <f>G286*(1+L286/100)</f>
        <v>0</v>
      </c>
      <c r="N286" s="148">
        <v>0</v>
      </c>
      <c r="O286" s="148">
        <f>ROUND(E286*N286,5)</f>
        <v>0</v>
      </c>
      <c r="P286" s="148">
        <v>0</v>
      </c>
      <c r="Q286" s="148">
        <f>ROUND(E286*P286,5)</f>
        <v>0</v>
      </c>
      <c r="R286" s="148"/>
      <c r="S286" s="148"/>
      <c r="T286" s="149">
        <v>1.7509999999999999</v>
      </c>
      <c r="U286" s="148">
        <f>ROUND(E286*T286,2)</f>
        <v>17.850000000000001</v>
      </c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 t="s">
        <v>160</v>
      </c>
      <c r="AF286" s="140"/>
      <c r="AG286" s="140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  <c r="AZ286" s="140"/>
      <c r="BA286" s="140"/>
      <c r="BB286" s="140"/>
      <c r="BC286" s="140"/>
      <c r="BD286" s="140"/>
      <c r="BE286" s="140"/>
      <c r="BF286" s="140"/>
      <c r="BG286" s="140"/>
      <c r="BH286" s="140"/>
    </row>
    <row r="287" spans="1:60" outlineLevel="1" x14ac:dyDescent="0.2">
      <c r="A287" s="141"/>
      <c r="B287" s="141"/>
      <c r="C287" s="180" t="s">
        <v>440</v>
      </c>
      <c r="D287" s="150"/>
      <c r="E287" s="155">
        <v>10.1919</v>
      </c>
      <c r="F287" s="159"/>
      <c r="G287" s="159"/>
      <c r="H287" s="159"/>
      <c r="I287" s="159"/>
      <c r="J287" s="159"/>
      <c r="K287" s="159"/>
      <c r="L287" s="159"/>
      <c r="M287" s="159"/>
      <c r="N287" s="148"/>
      <c r="O287" s="148"/>
      <c r="P287" s="148"/>
      <c r="Q287" s="148"/>
      <c r="R287" s="148"/>
      <c r="S287" s="148"/>
      <c r="T287" s="149"/>
      <c r="U287" s="148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 t="s">
        <v>157</v>
      </c>
      <c r="AF287" s="140">
        <v>0</v>
      </c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  <c r="BA287" s="140"/>
      <c r="BB287" s="140"/>
      <c r="BC287" s="140"/>
      <c r="BD287" s="140"/>
      <c r="BE287" s="140"/>
      <c r="BF287" s="140"/>
      <c r="BG287" s="140"/>
      <c r="BH287" s="140"/>
    </row>
    <row r="288" spans="1:60" x14ac:dyDescent="0.2">
      <c r="A288" s="142" t="s">
        <v>144</v>
      </c>
      <c r="B288" s="142" t="s">
        <v>101</v>
      </c>
      <c r="C288" s="181" t="s">
        <v>102</v>
      </c>
      <c r="D288" s="151"/>
      <c r="E288" s="156"/>
      <c r="F288" s="160"/>
      <c r="G288" s="160">
        <f>SUMIF(AE289:AE331,"&lt;&gt;NOR",G289:G331)</f>
        <v>0</v>
      </c>
      <c r="H288" s="160"/>
      <c r="I288" s="160">
        <f>SUM(I289:I331)</f>
        <v>0</v>
      </c>
      <c r="J288" s="160"/>
      <c r="K288" s="160">
        <f>SUM(K289:K331)</f>
        <v>0</v>
      </c>
      <c r="L288" s="160"/>
      <c r="M288" s="160">
        <f>SUM(M289:M331)</f>
        <v>0</v>
      </c>
      <c r="N288" s="151"/>
      <c r="O288" s="151">
        <f>SUM(O289:O331)</f>
        <v>8.9026900000000015</v>
      </c>
      <c r="P288" s="151"/>
      <c r="Q288" s="151">
        <f>SUM(Q289:Q331)</f>
        <v>0.86957999999999991</v>
      </c>
      <c r="R288" s="151"/>
      <c r="S288" s="151"/>
      <c r="T288" s="152"/>
      <c r="U288" s="151">
        <f>SUM(U289:U331)</f>
        <v>891.77999999999986</v>
      </c>
      <c r="AE288" t="s">
        <v>145</v>
      </c>
    </row>
    <row r="289" spans="1:60" outlineLevel="1" x14ac:dyDescent="0.2">
      <c r="A289" s="141">
        <v>95</v>
      </c>
      <c r="B289" s="141" t="s">
        <v>441</v>
      </c>
      <c r="C289" s="179" t="s">
        <v>442</v>
      </c>
      <c r="D289" s="148" t="s">
        <v>148</v>
      </c>
      <c r="E289" s="154">
        <v>87</v>
      </c>
      <c r="F289" s="158"/>
      <c r="G289" s="159">
        <f t="shared" ref="G289:G294" si="4">ROUND(E289*F289,2)</f>
        <v>0</v>
      </c>
      <c r="H289" s="158"/>
      <c r="I289" s="159">
        <f t="shared" ref="I289:I294" si="5">ROUND(E289*H289,2)</f>
        <v>0</v>
      </c>
      <c r="J289" s="158"/>
      <c r="K289" s="159">
        <f t="shared" ref="K289:K294" si="6">ROUND(E289*J289,2)</f>
        <v>0</v>
      </c>
      <c r="L289" s="159">
        <v>21</v>
      </c>
      <c r="M289" s="159">
        <f t="shared" ref="M289:M294" si="7">G289*(1+L289/100)</f>
        <v>0</v>
      </c>
      <c r="N289" s="148">
        <v>0</v>
      </c>
      <c r="O289" s="148">
        <f t="shared" ref="O289:O294" si="8">ROUND(E289*N289,5)</f>
        <v>0</v>
      </c>
      <c r="P289" s="148">
        <v>3.2000000000000002E-3</v>
      </c>
      <c r="Q289" s="148">
        <f t="shared" ref="Q289:Q294" si="9">ROUND(E289*P289,5)</f>
        <v>0.27839999999999998</v>
      </c>
      <c r="R289" s="148"/>
      <c r="S289" s="148"/>
      <c r="T289" s="149">
        <v>8.0500000000000002E-2</v>
      </c>
      <c r="U289" s="148">
        <f t="shared" ref="U289:U294" si="10">ROUND(E289*T289,2)</f>
        <v>7</v>
      </c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 t="s">
        <v>160</v>
      </c>
      <c r="AF289" s="140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140"/>
      <c r="BF289" s="140"/>
      <c r="BG289" s="140"/>
      <c r="BH289" s="140"/>
    </row>
    <row r="290" spans="1:60" outlineLevel="1" x14ac:dyDescent="0.2">
      <c r="A290" s="141">
        <v>96</v>
      </c>
      <c r="B290" s="141" t="s">
        <v>443</v>
      </c>
      <c r="C290" s="179" t="s">
        <v>444</v>
      </c>
      <c r="D290" s="148" t="s">
        <v>148</v>
      </c>
      <c r="E290" s="154">
        <v>87</v>
      </c>
      <c r="F290" s="158"/>
      <c r="G290" s="159">
        <f t="shared" si="4"/>
        <v>0</v>
      </c>
      <c r="H290" s="158"/>
      <c r="I290" s="159">
        <f t="shared" si="5"/>
        <v>0</v>
      </c>
      <c r="J290" s="158"/>
      <c r="K290" s="159">
        <f t="shared" si="6"/>
        <v>0</v>
      </c>
      <c r="L290" s="159">
        <v>21</v>
      </c>
      <c r="M290" s="159">
        <f t="shared" si="7"/>
        <v>0</v>
      </c>
      <c r="N290" s="148">
        <v>0</v>
      </c>
      <c r="O290" s="148">
        <f t="shared" si="8"/>
        <v>0</v>
      </c>
      <c r="P290" s="148">
        <v>3.47E-3</v>
      </c>
      <c r="Q290" s="148">
        <f t="shared" si="9"/>
        <v>0.30188999999999999</v>
      </c>
      <c r="R290" s="148"/>
      <c r="S290" s="148"/>
      <c r="T290" s="149">
        <v>7.9350000000000004E-2</v>
      </c>
      <c r="U290" s="148">
        <f t="shared" si="10"/>
        <v>6.9</v>
      </c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 t="s">
        <v>160</v>
      </c>
      <c r="AF290" s="140"/>
      <c r="AG290" s="140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  <c r="AZ290" s="140"/>
      <c r="BA290" s="140"/>
      <c r="BB290" s="140"/>
      <c r="BC290" s="140"/>
      <c r="BD290" s="140"/>
      <c r="BE290" s="140"/>
      <c r="BF290" s="140"/>
      <c r="BG290" s="140"/>
      <c r="BH290" s="140"/>
    </row>
    <row r="291" spans="1:60" outlineLevel="1" x14ac:dyDescent="0.2">
      <c r="A291" s="141">
        <v>97</v>
      </c>
      <c r="B291" s="141" t="s">
        <v>445</v>
      </c>
      <c r="C291" s="179" t="s">
        <v>446</v>
      </c>
      <c r="D291" s="148" t="s">
        <v>269</v>
      </c>
      <c r="E291" s="154">
        <v>95</v>
      </c>
      <c r="F291" s="158"/>
      <c r="G291" s="159">
        <f t="shared" si="4"/>
        <v>0</v>
      </c>
      <c r="H291" s="158"/>
      <c r="I291" s="159">
        <f t="shared" si="5"/>
        <v>0</v>
      </c>
      <c r="J291" s="158"/>
      <c r="K291" s="159">
        <f t="shared" si="6"/>
        <v>0</v>
      </c>
      <c r="L291" s="159">
        <v>21</v>
      </c>
      <c r="M291" s="159">
        <f t="shared" si="7"/>
        <v>0</v>
      </c>
      <c r="N291" s="148">
        <v>0</v>
      </c>
      <c r="O291" s="148">
        <f t="shared" si="8"/>
        <v>0</v>
      </c>
      <c r="P291" s="148">
        <v>9.6000000000000002E-4</v>
      </c>
      <c r="Q291" s="148">
        <f t="shared" si="9"/>
        <v>9.1200000000000003E-2</v>
      </c>
      <c r="R291" s="148"/>
      <c r="S291" s="148"/>
      <c r="T291" s="149">
        <v>5.7500000000000002E-2</v>
      </c>
      <c r="U291" s="148">
        <f t="shared" si="10"/>
        <v>5.46</v>
      </c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 t="s">
        <v>160</v>
      </c>
      <c r="AF291" s="140"/>
      <c r="AG291" s="140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  <c r="AZ291" s="140"/>
      <c r="BA291" s="140"/>
      <c r="BB291" s="140"/>
      <c r="BC291" s="140"/>
      <c r="BD291" s="140"/>
      <c r="BE291" s="140"/>
      <c r="BF291" s="140"/>
      <c r="BG291" s="140"/>
      <c r="BH291" s="140"/>
    </row>
    <row r="292" spans="1:60" outlineLevel="1" x14ac:dyDescent="0.2">
      <c r="A292" s="141">
        <v>98</v>
      </c>
      <c r="B292" s="141" t="s">
        <v>447</v>
      </c>
      <c r="C292" s="179" t="s">
        <v>448</v>
      </c>
      <c r="D292" s="148" t="s">
        <v>269</v>
      </c>
      <c r="E292" s="154">
        <v>5</v>
      </c>
      <c r="F292" s="158"/>
      <c r="G292" s="159">
        <f t="shared" si="4"/>
        <v>0</v>
      </c>
      <c r="H292" s="158"/>
      <c r="I292" s="159">
        <f t="shared" si="5"/>
        <v>0</v>
      </c>
      <c r="J292" s="158"/>
      <c r="K292" s="159">
        <f t="shared" si="6"/>
        <v>0</v>
      </c>
      <c r="L292" s="159">
        <v>21</v>
      </c>
      <c r="M292" s="159">
        <f t="shared" si="7"/>
        <v>0</v>
      </c>
      <c r="N292" s="148">
        <v>0</v>
      </c>
      <c r="O292" s="148">
        <f t="shared" si="8"/>
        <v>0</v>
      </c>
      <c r="P292" s="148">
        <v>1.15E-3</v>
      </c>
      <c r="Q292" s="148">
        <f t="shared" si="9"/>
        <v>5.7499999999999999E-3</v>
      </c>
      <c r="R292" s="148"/>
      <c r="S292" s="148"/>
      <c r="T292" s="149">
        <v>9.1999999999999998E-2</v>
      </c>
      <c r="U292" s="148">
        <f t="shared" si="10"/>
        <v>0.46</v>
      </c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 t="s">
        <v>160</v>
      </c>
      <c r="AF292" s="140"/>
      <c r="AG292" s="140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  <c r="AZ292" s="140"/>
      <c r="BA292" s="140"/>
      <c r="BB292" s="140"/>
      <c r="BC292" s="140"/>
      <c r="BD292" s="140"/>
      <c r="BE292" s="140"/>
      <c r="BF292" s="140"/>
      <c r="BG292" s="140"/>
      <c r="BH292" s="140"/>
    </row>
    <row r="293" spans="1:60" outlineLevel="1" x14ac:dyDescent="0.2">
      <c r="A293" s="141">
        <v>99</v>
      </c>
      <c r="B293" s="141" t="s">
        <v>449</v>
      </c>
      <c r="C293" s="179" t="s">
        <v>450</v>
      </c>
      <c r="D293" s="148" t="s">
        <v>148</v>
      </c>
      <c r="E293" s="154">
        <v>26.6</v>
      </c>
      <c r="F293" s="158"/>
      <c r="G293" s="159">
        <f t="shared" si="4"/>
        <v>0</v>
      </c>
      <c r="H293" s="158"/>
      <c r="I293" s="159">
        <f t="shared" si="5"/>
        <v>0</v>
      </c>
      <c r="J293" s="158"/>
      <c r="K293" s="159">
        <f t="shared" si="6"/>
        <v>0</v>
      </c>
      <c r="L293" s="159">
        <v>21</v>
      </c>
      <c r="M293" s="159">
        <f t="shared" si="7"/>
        <v>0</v>
      </c>
      <c r="N293" s="148">
        <v>0</v>
      </c>
      <c r="O293" s="148">
        <f t="shared" si="8"/>
        <v>0</v>
      </c>
      <c r="P293" s="148">
        <v>1.92E-3</v>
      </c>
      <c r="Q293" s="148">
        <f t="shared" si="9"/>
        <v>5.1069999999999997E-2</v>
      </c>
      <c r="R293" s="148"/>
      <c r="S293" s="148"/>
      <c r="T293" s="149">
        <v>5.7500000000000002E-2</v>
      </c>
      <c r="U293" s="148">
        <f t="shared" si="10"/>
        <v>1.53</v>
      </c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 t="s">
        <v>160</v>
      </c>
      <c r="AF293" s="140"/>
      <c r="AG293" s="140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  <c r="AZ293" s="140"/>
      <c r="BA293" s="140"/>
      <c r="BB293" s="140"/>
      <c r="BC293" s="140"/>
      <c r="BD293" s="140"/>
      <c r="BE293" s="140"/>
      <c r="BF293" s="140"/>
      <c r="BG293" s="140"/>
      <c r="BH293" s="140"/>
    </row>
    <row r="294" spans="1:60" ht="22.5" outlineLevel="1" x14ac:dyDescent="0.2">
      <c r="A294" s="141">
        <v>100</v>
      </c>
      <c r="B294" s="141" t="s">
        <v>451</v>
      </c>
      <c r="C294" s="179" t="s">
        <v>452</v>
      </c>
      <c r="D294" s="148" t="s">
        <v>148</v>
      </c>
      <c r="E294" s="154">
        <v>52.32</v>
      </c>
      <c r="F294" s="158"/>
      <c r="G294" s="159">
        <f t="shared" si="4"/>
        <v>0</v>
      </c>
      <c r="H294" s="158"/>
      <c r="I294" s="159">
        <f t="shared" si="5"/>
        <v>0</v>
      </c>
      <c r="J294" s="158"/>
      <c r="K294" s="159">
        <f t="shared" si="6"/>
        <v>0</v>
      </c>
      <c r="L294" s="159">
        <v>21</v>
      </c>
      <c r="M294" s="159">
        <f t="shared" si="7"/>
        <v>0</v>
      </c>
      <c r="N294" s="148">
        <v>0</v>
      </c>
      <c r="O294" s="148">
        <f t="shared" si="8"/>
        <v>0</v>
      </c>
      <c r="P294" s="148">
        <v>1.3500000000000001E-3</v>
      </c>
      <c r="Q294" s="148">
        <f t="shared" si="9"/>
        <v>7.0629999999999998E-2</v>
      </c>
      <c r="R294" s="148"/>
      <c r="S294" s="148"/>
      <c r="T294" s="149">
        <v>9.1999999999999998E-2</v>
      </c>
      <c r="U294" s="148">
        <f t="shared" si="10"/>
        <v>4.8099999999999996</v>
      </c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 t="s">
        <v>160</v>
      </c>
      <c r="AF294" s="140"/>
      <c r="AG294" s="140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  <c r="AZ294" s="140"/>
      <c r="BA294" s="140"/>
      <c r="BB294" s="140"/>
      <c r="BC294" s="140"/>
      <c r="BD294" s="140"/>
      <c r="BE294" s="140"/>
      <c r="BF294" s="140"/>
      <c r="BG294" s="140"/>
      <c r="BH294" s="140"/>
    </row>
    <row r="295" spans="1:60" outlineLevel="1" x14ac:dyDescent="0.2">
      <c r="A295" s="141"/>
      <c r="B295" s="141"/>
      <c r="C295" s="180" t="s">
        <v>453</v>
      </c>
      <c r="D295" s="150"/>
      <c r="E295" s="155">
        <v>52.32</v>
      </c>
      <c r="F295" s="159"/>
      <c r="G295" s="159"/>
      <c r="H295" s="159"/>
      <c r="I295" s="159"/>
      <c r="J295" s="159"/>
      <c r="K295" s="159"/>
      <c r="L295" s="159"/>
      <c r="M295" s="159"/>
      <c r="N295" s="148"/>
      <c r="O295" s="148"/>
      <c r="P295" s="148"/>
      <c r="Q295" s="148"/>
      <c r="R295" s="148"/>
      <c r="S295" s="148"/>
      <c r="T295" s="149"/>
      <c r="U295" s="148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 t="s">
        <v>157</v>
      </c>
      <c r="AF295" s="140">
        <v>0</v>
      </c>
      <c r="AG295" s="140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  <c r="AZ295" s="140"/>
      <c r="BA295" s="140"/>
      <c r="BB295" s="140"/>
      <c r="BC295" s="140"/>
      <c r="BD295" s="140"/>
      <c r="BE295" s="140"/>
      <c r="BF295" s="140"/>
      <c r="BG295" s="140"/>
      <c r="BH295" s="140"/>
    </row>
    <row r="296" spans="1:60" outlineLevel="1" x14ac:dyDescent="0.2">
      <c r="A296" s="141">
        <v>101</v>
      </c>
      <c r="B296" s="141" t="s">
        <v>454</v>
      </c>
      <c r="C296" s="179" t="s">
        <v>455</v>
      </c>
      <c r="D296" s="148" t="s">
        <v>269</v>
      </c>
      <c r="E296" s="154">
        <v>10</v>
      </c>
      <c r="F296" s="158"/>
      <c r="G296" s="159">
        <f>ROUND(E296*F296,2)</f>
        <v>0</v>
      </c>
      <c r="H296" s="158"/>
      <c r="I296" s="159">
        <f>ROUND(E296*H296,2)</f>
        <v>0</v>
      </c>
      <c r="J296" s="158"/>
      <c r="K296" s="159">
        <f>ROUND(E296*J296,2)</f>
        <v>0</v>
      </c>
      <c r="L296" s="159">
        <v>21</v>
      </c>
      <c r="M296" s="159">
        <f>G296*(1+L296/100)</f>
        <v>0</v>
      </c>
      <c r="N296" s="148">
        <v>0</v>
      </c>
      <c r="O296" s="148">
        <f>ROUND(E296*N296,5)</f>
        <v>0</v>
      </c>
      <c r="P296" s="148">
        <v>2.1800000000000001E-3</v>
      </c>
      <c r="Q296" s="148">
        <f>ROUND(E296*P296,5)</f>
        <v>2.18E-2</v>
      </c>
      <c r="R296" s="148"/>
      <c r="S296" s="148"/>
      <c r="T296" s="149">
        <v>0.115</v>
      </c>
      <c r="U296" s="148">
        <f>ROUND(E296*T296,2)</f>
        <v>1.1499999999999999</v>
      </c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 t="s">
        <v>160</v>
      </c>
      <c r="AF296" s="140"/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  <c r="AZ296" s="140"/>
      <c r="BA296" s="140"/>
      <c r="BB296" s="140"/>
      <c r="BC296" s="140"/>
      <c r="BD296" s="140"/>
      <c r="BE296" s="140"/>
      <c r="BF296" s="140"/>
      <c r="BG296" s="140"/>
      <c r="BH296" s="140"/>
    </row>
    <row r="297" spans="1:60" outlineLevel="1" x14ac:dyDescent="0.2">
      <c r="A297" s="141">
        <v>102</v>
      </c>
      <c r="B297" s="141" t="s">
        <v>456</v>
      </c>
      <c r="C297" s="179" t="s">
        <v>457</v>
      </c>
      <c r="D297" s="148" t="s">
        <v>148</v>
      </c>
      <c r="E297" s="154">
        <v>21</v>
      </c>
      <c r="F297" s="158"/>
      <c r="G297" s="159">
        <f>ROUND(E297*F297,2)</f>
        <v>0</v>
      </c>
      <c r="H297" s="158"/>
      <c r="I297" s="159">
        <f>ROUND(E297*H297,2)</f>
        <v>0</v>
      </c>
      <c r="J297" s="158"/>
      <c r="K297" s="159">
        <f>ROUND(E297*J297,2)</f>
        <v>0</v>
      </c>
      <c r="L297" s="159">
        <v>21</v>
      </c>
      <c r="M297" s="159">
        <f>G297*(1+L297/100)</f>
        <v>0</v>
      </c>
      <c r="N297" s="148">
        <v>0</v>
      </c>
      <c r="O297" s="148">
        <f>ROUND(E297*N297,5)</f>
        <v>0</v>
      </c>
      <c r="P297" s="148">
        <v>2.2599999999999999E-3</v>
      </c>
      <c r="Q297" s="148">
        <f>ROUND(E297*P297,5)</f>
        <v>4.7460000000000002E-2</v>
      </c>
      <c r="R297" s="148"/>
      <c r="S297" s="148"/>
      <c r="T297" s="149">
        <v>5.7500000000000002E-2</v>
      </c>
      <c r="U297" s="148">
        <f>ROUND(E297*T297,2)</f>
        <v>1.21</v>
      </c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 t="s">
        <v>160</v>
      </c>
      <c r="AF297" s="140"/>
      <c r="AG297" s="140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  <c r="AZ297" s="140"/>
      <c r="BA297" s="140"/>
      <c r="BB297" s="140"/>
      <c r="BC297" s="140"/>
      <c r="BD297" s="140"/>
      <c r="BE297" s="140"/>
      <c r="BF297" s="140"/>
      <c r="BG297" s="140"/>
      <c r="BH297" s="140"/>
    </row>
    <row r="298" spans="1:60" outlineLevel="1" x14ac:dyDescent="0.2">
      <c r="A298" s="141">
        <v>103</v>
      </c>
      <c r="B298" s="141" t="s">
        <v>458</v>
      </c>
      <c r="C298" s="179" t="s">
        <v>459</v>
      </c>
      <c r="D298" s="148" t="s">
        <v>269</v>
      </c>
      <c r="E298" s="154">
        <v>2</v>
      </c>
      <c r="F298" s="158"/>
      <c r="G298" s="159">
        <f>ROUND(E298*F298,2)</f>
        <v>0</v>
      </c>
      <c r="H298" s="158"/>
      <c r="I298" s="159">
        <f>ROUND(E298*H298,2)</f>
        <v>0</v>
      </c>
      <c r="J298" s="158"/>
      <c r="K298" s="159">
        <f>ROUND(E298*J298,2)</f>
        <v>0</v>
      </c>
      <c r="L298" s="159">
        <v>21</v>
      </c>
      <c r="M298" s="159">
        <f>G298*(1+L298/100)</f>
        <v>0</v>
      </c>
      <c r="N298" s="148">
        <v>0</v>
      </c>
      <c r="O298" s="148">
        <f>ROUND(E298*N298,5)</f>
        <v>0</v>
      </c>
      <c r="P298" s="148">
        <v>6.8999999999999997E-4</v>
      </c>
      <c r="Q298" s="148">
        <f>ROUND(E298*P298,5)</f>
        <v>1.3799999999999999E-3</v>
      </c>
      <c r="R298" s="148"/>
      <c r="S298" s="148"/>
      <c r="T298" s="149">
        <v>8.0500000000000002E-2</v>
      </c>
      <c r="U298" s="148">
        <f>ROUND(E298*T298,2)</f>
        <v>0.16</v>
      </c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 t="s">
        <v>160</v>
      </c>
      <c r="AF298" s="140"/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  <c r="AZ298" s="140"/>
      <c r="BA298" s="140"/>
      <c r="BB298" s="140"/>
      <c r="BC298" s="140"/>
      <c r="BD298" s="140"/>
      <c r="BE298" s="140"/>
      <c r="BF298" s="140"/>
      <c r="BG298" s="140"/>
      <c r="BH298" s="140"/>
    </row>
    <row r="299" spans="1:60" outlineLevel="1" x14ac:dyDescent="0.2">
      <c r="A299" s="141">
        <v>104</v>
      </c>
      <c r="B299" s="141" t="s">
        <v>460</v>
      </c>
      <c r="C299" s="179" t="s">
        <v>461</v>
      </c>
      <c r="D299" s="148" t="s">
        <v>152</v>
      </c>
      <c r="E299" s="154">
        <v>429.24</v>
      </c>
      <c r="F299" s="158"/>
      <c r="G299" s="159">
        <f>ROUND(E299*F299,2)</f>
        <v>0</v>
      </c>
      <c r="H299" s="158"/>
      <c r="I299" s="159">
        <f>ROUND(E299*H299,2)</f>
        <v>0</v>
      </c>
      <c r="J299" s="158"/>
      <c r="K299" s="159">
        <f>ROUND(E299*J299,2)</f>
        <v>0</v>
      </c>
      <c r="L299" s="159">
        <v>21</v>
      </c>
      <c r="M299" s="159">
        <f>G299*(1+L299/100)</f>
        <v>0</v>
      </c>
      <c r="N299" s="148">
        <v>1.8870000000000001E-2</v>
      </c>
      <c r="O299" s="148">
        <f>ROUND(E299*N299,5)</f>
        <v>8.0997599999999998</v>
      </c>
      <c r="P299" s="148">
        <v>0</v>
      </c>
      <c r="Q299" s="148">
        <f>ROUND(E299*P299,5)</f>
        <v>0</v>
      </c>
      <c r="R299" s="148"/>
      <c r="S299" s="148"/>
      <c r="T299" s="149">
        <v>1.5542</v>
      </c>
      <c r="U299" s="148">
        <f>ROUND(E299*T299,2)</f>
        <v>667.12</v>
      </c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 t="s">
        <v>149</v>
      </c>
      <c r="AF299" s="140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  <c r="AZ299" s="140"/>
      <c r="BA299" s="140"/>
      <c r="BB299" s="140"/>
      <c r="BC299" s="140"/>
      <c r="BD299" s="140"/>
      <c r="BE299" s="140"/>
      <c r="BF299" s="140"/>
      <c r="BG299" s="140"/>
      <c r="BH299" s="140"/>
    </row>
    <row r="300" spans="1:60" outlineLevel="1" x14ac:dyDescent="0.2">
      <c r="A300" s="141"/>
      <c r="B300" s="141"/>
      <c r="C300" s="241" t="s">
        <v>462</v>
      </c>
      <c r="D300" s="242"/>
      <c r="E300" s="243"/>
      <c r="F300" s="244"/>
      <c r="G300" s="245"/>
      <c r="H300" s="159"/>
      <c r="I300" s="159"/>
      <c r="J300" s="159"/>
      <c r="K300" s="159"/>
      <c r="L300" s="159"/>
      <c r="M300" s="159"/>
      <c r="N300" s="148"/>
      <c r="O300" s="148"/>
      <c r="P300" s="148"/>
      <c r="Q300" s="148"/>
      <c r="R300" s="148"/>
      <c r="S300" s="148"/>
      <c r="T300" s="149"/>
      <c r="U300" s="148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 t="s">
        <v>166</v>
      </c>
      <c r="AF300" s="140"/>
      <c r="AG300" s="140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  <c r="AZ300" s="140"/>
      <c r="BA300" s="143" t="str">
        <f>C300</f>
        <v>Falcovaná střešní krytina, lakovaná, barva antracit</v>
      </c>
      <c r="BB300" s="140"/>
      <c r="BC300" s="140"/>
      <c r="BD300" s="140"/>
      <c r="BE300" s="140"/>
      <c r="BF300" s="140"/>
      <c r="BG300" s="140"/>
      <c r="BH300" s="140"/>
    </row>
    <row r="301" spans="1:60" outlineLevel="1" x14ac:dyDescent="0.2">
      <c r="A301" s="141"/>
      <c r="B301" s="141"/>
      <c r="C301" s="180" t="s">
        <v>427</v>
      </c>
      <c r="D301" s="150"/>
      <c r="E301" s="155">
        <v>429.24</v>
      </c>
      <c r="F301" s="159"/>
      <c r="G301" s="159"/>
      <c r="H301" s="159"/>
      <c r="I301" s="159"/>
      <c r="J301" s="159"/>
      <c r="K301" s="159"/>
      <c r="L301" s="159"/>
      <c r="M301" s="159"/>
      <c r="N301" s="148"/>
      <c r="O301" s="148"/>
      <c r="P301" s="148"/>
      <c r="Q301" s="148"/>
      <c r="R301" s="148"/>
      <c r="S301" s="148"/>
      <c r="T301" s="149"/>
      <c r="U301" s="148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 t="s">
        <v>157</v>
      </c>
      <c r="AF301" s="140">
        <v>0</v>
      </c>
      <c r="AG301" s="140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  <c r="AZ301" s="140"/>
      <c r="BA301" s="140"/>
      <c r="BB301" s="140"/>
      <c r="BC301" s="140"/>
      <c r="BD301" s="140"/>
      <c r="BE301" s="140"/>
      <c r="BF301" s="140"/>
      <c r="BG301" s="140"/>
      <c r="BH301" s="140"/>
    </row>
    <row r="302" spans="1:60" ht="22.5" outlineLevel="1" x14ac:dyDescent="0.2">
      <c r="A302" s="141">
        <v>105</v>
      </c>
      <c r="B302" s="141" t="s">
        <v>463</v>
      </c>
      <c r="C302" s="179" t="s">
        <v>464</v>
      </c>
      <c r="D302" s="148" t="s">
        <v>148</v>
      </c>
      <c r="E302" s="154">
        <v>87.6</v>
      </c>
      <c r="F302" s="158"/>
      <c r="G302" s="159">
        <f>ROUND(E302*F302,2)</f>
        <v>0</v>
      </c>
      <c r="H302" s="158"/>
      <c r="I302" s="159">
        <f>ROUND(E302*H302,2)</f>
        <v>0</v>
      </c>
      <c r="J302" s="158"/>
      <c r="K302" s="159">
        <f>ROUND(E302*J302,2)</f>
        <v>0</v>
      </c>
      <c r="L302" s="159">
        <v>21</v>
      </c>
      <c r="M302" s="159">
        <f>G302*(1+L302/100)</f>
        <v>0</v>
      </c>
      <c r="N302" s="148">
        <v>0</v>
      </c>
      <c r="O302" s="148">
        <f>ROUND(E302*N302,5)</f>
        <v>0</v>
      </c>
      <c r="P302" s="148">
        <v>0</v>
      </c>
      <c r="Q302" s="148">
        <f>ROUND(E302*P302,5)</f>
        <v>0</v>
      </c>
      <c r="R302" s="148"/>
      <c r="S302" s="148"/>
      <c r="T302" s="149">
        <v>0</v>
      </c>
      <c r="U302" s="148">
        <f>ROUND(E302*T302,2)</f>
        <v>0</v>
      </c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 t="s">
        <v>160</v>
      </c>
      <c r="AF302" s="140"/>
      <c r="AG302" s="140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  <c r="AZ302" s="140"/>
      <c r="BA302" s="140"/>
      <c r="BB302" s="140"/>
      <c r="BC302" s="140"/>
      <c r="BD302" s="140"/>
      <c r="BE302" s="140"/>
      <c r="BF302" s="140"/>
      <c r="BG302" s="140"/>
      <c r="BH302" s="140"/>
    </row>
    <row r="303" spans="1:60" ht="22.5" outlineLevel="1" x14ac:dyDescent="0.2">
      <c r="A303" s="141"/>
      <c r="B303" s="141"/>
      <c r="C303" s="241" t="s">
        <v>465</v>
      </c>
      <c r="D303" s="242"/>
      <c r="E303" s="243"/>
      <c r="F303" s="244"/>
      <c r="G303" s="245"/>
      <c r="H303" s="159"/>
      <c r="I303" s="159"/>
      <c r="J303" s="159"/>
      <c r="K303" s="159"/>
      <c r="L303" s="159"/>
      <c r="M303" s="159"/>
      <c r="N303" s="148"/>
      <c r="O303" s="148"/>
      <c r="P303" s="148"/>
      <c r="Q303" s="148"/>
      <c r="R303" s="148"/>
      <c r="S303" s="148"/>
      <c r="T303" s="149"/>
      <c r="U303" s="148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 t="s">
        <v>166</v>
      </c>
      <c r="AF303" s="140"/>
      <c r="AG303" s="140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  <c r="AZ303" s="140"/>
      <c r="BA303" s="143" t="str">
        <f>C303</f>
        <v>ocelový pozinkovaný plech + 2 x pozinkovaná trubka prům 28 mm, povrchová úprava lakováním, barva antracit</v>
      </c>
      <c r="BB303" s="140"/>
      <c r="BC303" s="140"/>
      <c r="BD303" s="140"/>
      <c r="BE303" s="140"/>
      <c r="BF303" s="140"/>
      <c r="BG303" s="140"/>
      <c r="BH303" s="140"/>
    </row>
    <row r="304" spans="1:60" outlineLevel="1" x14ac:dyDescent="0.2">
      <c r="A304" s="141"/>
      <c r="B304" s="141"/>
      <c r="C304" s="180" t="s">
        <v>466</v>
      </c>
      <c r="D304" s="150"/>
      <c r="E304" s="155">
        <v>87.6</v>
      </c>
      <c r="F304" s="159"/>
      <c r="G304" s="159"/>
      <c r="H304" s="159"/>
      <c r="I304" s="159"/>
      <c r="J304" s="159"/>
      <c r="K304" s="159"/>
      <c r="L304" s="159"/>
      <c r="M304" s="159"/>
      <c r="N304" s="148"/>
      <c r="O304" s="148"/>
      <c r="P304" s="148"/>
      <c r="Q304" s="148"/>
      <c r="R304" s="148"/>
      <c r="S304" s="148"/>
      <c r="T304" s="149"/>
      <c r="U304" s="148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 t="s">
        <v>157</v>
      </c>
      <c r="AF304" s="140">
        <v>0</v>
      </c>
      <c r="AG304" s="140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  <c r="AZ304" s="140"/>
      <c r="BA304" s="140"/>
      <c r="BB304" s="140"/>
      <c r="BC304" s="140"/>
      <c r="BD304" s="140"/>
      <c r="BE304" s="140"/>
      <c r="BF304" s="140"/>
      <c r="BG304" s="140"/>
      <c r="BH304" s="140"/>
    </row>
    <row r="305" spans="1:60" outlineLevel="1" x14ac:dyDescent="0.2">
      <c r="A305" s="141">
        <v>106</v>
      </c>
      <c r="B305" s="141" t="s">
        <v>467</v>
      </c>
      <c r="C305" s="179" t="s">
        <v>468</v>
      </c>
      <c r="D305" s="148" t="s">
        <v>148</v>
      </c>
      <c r="E305" s="154">
        <v>91.2</v>
      </c>
      <c r="F305" s="158"/>
      <c r="G305" s="159">
        <f>ROUND(E305*F305,2)</f>
        <v>0</v>
      </c>
      <c r="H305" s="158"/>
      <c r="I305" s="159">
        <f>ROUND(E305*H305,2)</f>
        <v>0</v>
      </c>
      <c r="J305" s="158"/>
      <c r="K305" s="159">
        <f>ROUND(E305*J305,2)</f>
        <v>0</v>
      </c>
      <c r="L305" s="159">
        <v>21</v>
      </c>
      <c r="M305" s="159">
        <f>G305*(1+L305/100)</f>
        <v>0</v>
      </c>
      <c r="N305" s="148">
        <v>3.2499999999999999E-3</v>
      </c>
      <c r="O305" s="148">
        <f>ROUND(E305*N305,5)</f>
        <v>0.2964</v>
      </c>
      <c r="P305" s="148">
        <v>0</v>
      </c>
      <c r="Q305" s="148">
        <f>ROUND(E305*P305,5)</f>
        <v>0</v>
      </c>
      <c r="R305" s="148"/>
      <c r="S305" s="148"/>
      <c r="T305" s="149">
        <v>0.69716</v>
      </c>
      <c r="U305" s="148">
        <f>ROUND(E305*T305,2)</f>
        <v>63.58</v>
      </c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 t="s">
        <v>149</v>
      </c>
      <c r="AF305" s="140"/>
      <c r="AG305" s="140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  <c r="AZ305" s="140"/>
      <c r="BA305" s="140"/>
      <c r="BB305" s="140"/>
      <c r="BC305" s="140"/>
      <c r="BD305" s="140"/>
      <c r="BE305" s="140"/>
      <c r="BF305" s="140"/>
      <c r="BG305" s="140"/>
      <c r="BH305" s="140"/>
    </row>
    <row r="306" spans="1:60" outlineLevel="1" x14ac:dyDescent="0.2">
      <c r="A306" s="141"/>
      <c r="B306" s="141"/>
      <c r="C306" s="241" t="s">
        <v>469</v>
      </c>
      <c r="D306" s="242"/>
      <c r="E306" s="243"/>
      <c r="F306" s="244"/>
      <c r="G306" s="245"/>
      <c r="H306" s="159"/>
      <c r="I306" s="159"/>
      <c r="J306" s="159"/>
      <c r="K306" s="159"/>
      <c r="L306" s="159"/>
      <c r="M306" s="159"/>
      <c r="N306" s="148"/>
      <c r="O306" s="148"/>
      <c r="P306" s="148"/>
      <c r="Q306" s="148"/>
      <c r="R306" s="148"/>
      <c r="S306" s="148"/>
      <c r="T306" s="149"/>
      <c r="U306" s="148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0" t="s">
        <v>166</v>
      </c>
      <c r="AF306" s="140"/>
      <c r="AG306" s="140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  <c r="AZ306" s="140"/>
      <c r="BA306" s="143" t="str">
        <f>C306</f>
        <v>K1</v>
      </c>
      <c r="BB306" s="140"/>
      <c r="BC306" s="140"/>
      <c r="BD306" s="140"/>
      <c r="BE306" s="140"/>
      <c r="BF306" s="140"/>
      <c r="BG306" s="140"/>
      <c r="BH306" s="140"/>
    </row>
    <row r="307" spans="1:60" outlineLevel="1" x14ac:dyDescent="0.2">
      <c r="A307" s="141"/>
      <c r="B307" s="141"/>
      <c r="C307" s="241" t="s">
        <v>470</v>
      </c>
      <c r="D307" s="242"/>
      <c r="E307" s="243"/>
      <c r="F307" s="244"/>
      <c r="G307" s="245"/>
      <c r="H307" s="159"/>
      <c r="I307" s="159"/>
      <c r="J307" s="159"/>
      <c r="K307" s="159"/>
      <c r="L307" s="159"/>
      <c r="M307" s="159"/>
      <c r="N307" s="148"/>
      <c r="O307" s="148"/>
      <c r="P307" s="148"/>
      <c r="Q307" s="148"/>
      <c r="R307" s="148"/>
      <c r="S307" s="148"/>
      <c r="T307" s="149"/>
      <c r="U307" s="148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 t="s">
        <v>166</v>
      </c>
      <c r="AF307" s="140"/>
      <c r="AG307" s="140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/>
      <c r="AX307" s="140"/>
      <c r="AY307" s="140"/>
      <c r="AZ307" s="140"/>
      <c r="BA307" s="143" t="str">
        <f>C307</f>
        <v>povrchová úprava lakováním, barva antracit</v>
      </c>
      <c r="BB307" s="140"/>
      <c r="BC307" s="140"/>
      <c r="BD307" s="140"/>
      <c r="BE307" s="140"/>
      <c r="BF307" s="140"/>
      <c r="BG307" s="140"/>
      <c r="BH307" s="140"/>
    </row>
    <row r="308" spans="1:60" outlineLevel="1" x14ac:dyDescent="0.2">
      <c r="A308" s="141"/>
      <c r="B308" s="141"/>
      <c r="C308" s="241" t="s">
        <v>471</v>
      </c>
      <c r="D308" s="242"/>
      <c r="E308" s="243"/>
      <c r="F308" s="244"/>
      <c r="G308" s="245"/>
      <c r="H308" s="159"/>
      <c r="I308" s="159"/>
      <c r="J308" s="159"/>
      <c r="K308" s="159"/>
      <c r="L308" s="159"/>
      <c r="M308" s="159"/>
      <c r="N308" s="148"/>
      <c r="O308" s="148"/>
      <c r="P308" s="148"/>
      <c r="Q308" s="148"/>
      <c r="R308" s="148"/>
      <c r="S308" s="148"/>
      <c r="T308" s="149"/>
      <c r="U308" s="148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 t="s">
        <v>166</v>
      </c>
      <c r="AF308" s="140"/>
      <c r="AG308" s="140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  <c r="AV308" s="140"/>
      <c r="AW308" s="140"/>
      <c r="AX308" s="140"/>
      <c r="AY308" s="140"/>
      <c r="AZ308" s="140"/>
      <c r="BA308" s="143" t="str">
        <f>C308</f>
        <v>včetně háků, čel, rohů, kotlíků a dilatací</v>
      </c>
      <c r="BB308" s="140"/>
      <c r="BC308" s="140"/>
      <c r="BD308" s="140"/>
      <c r="BE308" s="140"/>
      <c r="BF308" s="140"/>
      <c r="BG308" s="140"/>
      <c r="BH308" s="140"/>
    </row>
    <row r="309" spans="1:60" outlineLevel="1" x14ac:dyDescent="0.2">
      <c r="A309" s="141"/>
      <c r="B309" s="141"/>
      <c r="C309" s="180" t="s">
        <v>472</v>
      </c>
      <c r="D309" s="150"/>
      <c r="E309" s="155">
        <v>91.2</v>
      </c>
      <c r="F309" s="159"/>
      <c r="G309" s="159"/>
      <c r="H309" s="159"/>
      <c r="I309" s="159"/>
      <c r="J309" s="159"/>
      <c r="K309" s="159"/>
      <c r="L309" s="159"/>
      <c r="M309" s="159"/>
      <c r="N309" s="148"/>
      <c r="O309" s="148"/>
      <c r="P309" s="148"/>
      <c r="Q309" s="148"/>
      <c r="R309" s="148"/>
      <c r="S309" s="148"/>
      <c r="T309" s="149"/>
      <c r="U309" s="148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 t="s">
        <v>157</v>
      </c>
      <c r="AF309" s="140">
        <v>0</v>
      </c>
      <c r="AG309" s="140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  <c r="AV309" s="140"/>
      <c r="AW309" s="140"/>
      <c r="AX309" s="140"/>
      <c r="AY309" s="140"/>
      <c r="AZ309" s="140"/>
      <c r="BA309" s="140"/>
      <c r="BB309" s="140"/>
      <c r="BC309" s="140"/>
      <c r="BD309" s="140"/>
      <c r="BE309" s="140"/>
      <c r="BF309" s="140"/>
      <c r="BG309" s="140"/>
      <c r="BH309" s="140"/>
    </row>
    <row r="310" spans="1:60" ht="22.5" outlineLevel="1" x14ac:dyDescent="0.2">
      <c r="A310" s="141">
        <v>107</v>
      </c>
      <c r="B310" s="141" t="s">
        <v>473</v>
      </c>
      <c r="C310" s="179" t="s">
        <v>474</v>
      </c>
      <c r="D310" s="148" t="s">
        <v>148</v>
      </c>
      <c r="E310" s="154">
        <v>21</v>
      </c>
      <c r="F310" s="158"/>
      <c r="G310" s="159">
        <f>ROUND(E310*F310,2)</f>
        <v>0</v>
      </c>
      <c r="H310" s="158"/>
      <c r="I310" s="159">
        <f>ROUND(E310*H310,2)</f>
        <v>0</v>
      </c>
      <c r="J310" s="158"/>
      <c r="K310" s="159">
        <f>ROUND(E310*J310,2)</f>
        <v>0</v>
      </c>
      <c r="L310" s="159">
        <v>21</v>
      </c>
      <c r="M310" s="159">
        <f>G310*(1+L310/100)</f>
        <v>0</v>
      </c>
      <c r="N310" s="148">
        <v>2.63E-3</v>
      </c>
      <c r="O310" s="148">
        <f>ROUND(E310*N310,5)</f>
        <v>5.5230000000000001E-2</v>
      </c>
      <c r="P310" s="148">
        <v>0</v>
      </c>
      <c r="Q310" s="148">
        <f>ROUND(E310*P310,5)</f>
        <v>0</v>
      </c>
      <c r="R310" s="148"/>
      <c r="S310" s="148"/>
      <c r="T310" s="149">
        <v>0.55572999999999995</v>
      </c>
      <c r="U310" s="148">
        <f>ROUND(E310*T310,2)</f>
        <v>11.67</v>
      </c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 t="s">
        <v>149</v>
      </c>
      <c r="AF310" s="140"/>
      <c r="AG310" s="140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  <c r="AV310" s="140"/>
      <c r="AW310" s="140"/>
      <c r="AX310" s="140"/>
      <c r="AY310" s="140"/>
      <c r="AZ310" s="140"/>
      <c r="BA310" s="140"/>
      <c r="BB310" s="140"/>
      <c r="BC310" s="140"/>
      <c r="BD310" s="140"/>
      <c r="BE310" s="140"/>
      <c r="BF310" s="140"/>
      <c r="BG310" s="140"/>
      <c r="BH310" s="140"/>
    </row>
    <row r="311" spans="1:60" outlineLevel="1" x14ac:dyDescent="0.2">
      <c r="A311" s="141"/>
      <c r="B311" s="141"/>
      <c r="C311" s="241" t="s">
        <v>475</v>
      </c>
      <c r="D311" s="242"/>
      <c r="E311" s="243"/>
      <c r="F311" s="244"/>
      <c r="G311" s="245"/>
      <c r="H311" s="159"/>
      <c r="I311" s="159"/>
      <c r="J311" s="159"/>
      <c r="K311" s="159"/>
      <c r="L311" s="159"/>
      <c r="M311" s="159"/>
      <c r="N311" s="148"/>
      <c r="O311" s="148"/>
      <c r="P311" s="148"/>
      <c r="Q311" s="148"/>
      <c r="R311" s="148"/>
      <c r="S311" s="148"/>
      <c r="T311" s="149"/>
      <c r="U311" s="148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 t="s">
        <v>166</v>
      </c>
      <c r="AF311" s="140"/>
      <c r="AG311" s="140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  <c r="AV311" s="140"/>
      <c r="AW311" s="140"/>
      <c r="AX311" s="140"/>
      <c r="AY311" s="140"/>
      <c r="AZ311" s="140"/>
      <c r="BA311" s="143" t="str">
        <f>C311</f>
        <v>K2</v>
      </c>
      <c r="BB311" s="140"/>
      <c r="BC311" s="140"/>
      <c r="BD311" s="140"/>
      <c r="BE311" s="140"/>
      <c r="BF311" s="140"/>
      <c r="BG311" s="140"/>
      <c r="BH311" s="140"/>
    </row>
    <row r="312" spans="1:60" outlineLevel="1" x14ac:dyDescent="0.2">
      <c r="A312" s="141"/>
      <c r="B312" s="141"/>
      <c r="C312" s="241" t="s">
        <v>470</v>
      </c>
      <c r="D312" s="242"/>
      <c r="E312" s="243"/>
      <c r="F312" s="244"/>
      <c r="G312" s="245"/>
      <c r="H312" s="159"/>
      <c r="I312" s="159"/>
      <c r="J312" s="159"/>
      <c r="K312" s="159"/>
      <c r="L312" s="159"/>
      <c r="M312" s="159"/>
      <c r="N312" s="148"/>
      <c r="O312" s="148"/>
      <c r="P312" s="148"/>
      <c r="Q312" s="148"/>
      <c r="R312" s="148"/>
      <c r="S312" s="148"/>
      <c r="T312" s="149"/>
      <c r="U312" s="148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 t="s">
        <v>166</v>
      </c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3" t="str">
        <f>C312</f>
        <v>povrchová úprava lakováním, barva antracit</v>
      </c>
      <c r="BB312" s="140"/>
      <c r="BC312" s="140"/>
      <c r="BD312" s="140"/>
      <c r="BE312" s="140"/>
      <c r="BF312" s="140"/>
      <c r="BG312" s="140"/>
      <c r="BH312" s="140"/>
    </row>
    <row r="313" spans="1:60" outlineLevel="1" x14ac:dyDescent="0.2">
      <c r="A313" s="141"/>
      <c r="B313" s="141"/>
      <c r="C313" s="241" t="s">
        <v>476</v>
      </c>
      <c r="D313" s="242"/>
      <c r="E313" s="243"/>
      <c r="F313" s="244"/>
      <c r="G313" s="245"/>
      <c r="H313" s="159"/>
      <c r="I313" s="159"/>
      <c r="J313" s="159"/>
      <c r="K313" s="159"/>
      <c r="L313" s="159"/>
      <c r="M313" s="159"/>
      <c r="N313" s="148"/>
      <c r="O313" s="148"/>
      <c r="P313" s="148"/>
      <c r="Q313" s="148"/>
      <c r="R313" s="148"/>
      <c r="S313" s="148"/>
      <c r="T313" s="149"/>
      <c r="U313" s="148"/>
      <c r="V313" s="140"/>
      <c r="W313" s="140"/>
      <c r="X313" s="140"/>
      <c r="Y313" s="140"/>
      <c r="Z313" s="140"/>
      <c r="AA313" s="140"/>
      <c r="AB313" s="140"/>
      <c r="AC313" s="140"/>
      <c r="AD313" s="140"/>
      <c r="AE313" s="140" t="s">
        <v>166</v>
      </c>
      <c r="AF313" s="140"/>
      <c r="AG313" s="140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  <c r="AZ313" s="140"/>
      <c r="BA313" s="143" t="str">
        <f>C313</f>
        <v>včetně zděří, manžet, kolen, odskoků</v>
      </c>
      <c r="BB313" s="140"/>
      <c r="BC313" s="140"/>
      <c r="BD313" s="140"/>
      <c r="BE313" s="140"/>
      <c r="BF313" s="140"/>
      <c r="BG313" s="140"/>
      <c r="BH313" s="140"/>
    </row>
    <row r="314" spans="1:60" outlineLevel="1" x14ac:dyDescent="0.2">
      <c r="A314" s="141">
        <v>108</v>
      </c>
      <c r="B314" s="141" t="s">
        <v>477</v>
      </c>
      <c r="C314" s="179" t="s">
        <v>478</v>
      </c>
      <c r="D314" s="148" t="s">
        <v>148</v>
      </c>
      <c r="E314" s="154">
        <v>22.8</v>
      </c>
      <c r="F314" s="158"/>
      <c r="G314" s="159">
        <f>ROUND(E314*F314,2)</f>
        <v>0</v>
      </c>
      <c r="H314" s="158"/>
      <c r="I314" s="159">
        <f>ROUND(E314*H314,2)</f>
        <v>0</v>
      </c>
      <c r="J314" s="158"/>
      <c r="K314" s="159">
        <f>ROUND(E314*J314,2)</f>
        <v>0</v>
      </c>
      <c r="L314" s="159">
        <v>21</v>
      </c>
      <c r="M314" s="159">
        <f>G314*(1+L314/100)</f>
        <v>0</v>
      </c>
      <c r="N314" s="148">
        <v>3.8600000000000001E-3</v>
      </c>
      <c r="O314" s="148">
        <f>ROUND(E314*N314,5)</f>
        <v>8.8010000000000005E-2</v>
      </c>
      <c r="P314" s="148">
        <v>0</v>
      </c>
      <c r="Q314" s="148">
        <f>ROUND(E314*P314,5)</f>
        <v>0</v>
      </c>
      <c r="R314" s="148"/>
      <c r="S314" s="148"/>
      <c r="T314" s="149">
        <v>0.59325000000000006</v>
      </c>
      <c r="U314" s="148">
        <f>ROUND(E314*T314,2)</f>
        <v>13.53</v>
      </c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 t="s">
        <v>160</v>
      </c>
      <c r="AF314" s="140"/>
      <c r="AG314" s="140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  <c r="AV314" s="140"/>
      <c r="AW314" s="140"/>
      <c r="AX314" s="140"/>
      <c r="AY314" s="140"/>
      <c r="AZ314" s="140"/>
      <c r="BA314" s="140"/>
      <c r="BB314" s="140"/>
      <c r="BC314" s="140"/>
      <c r="BD314" s="140"/>
      <c r="BE314" s="140"/>
      <c r="BF314" s="140"/>
      <c r="BG314" s="140"/>
      <c r="BH314" s="140"/>
    </row>
    <row r="315" spans="1:60" outlineLevel="1" x14ac:dyDescent="0.2">
      <c r="A315" s="141"/>
      <c r="B315" s="141"/>
      <c r="C315" s="241" t="s">
        <v>479</v>
      </c>
      <c r="D315" s="242"/>
      <c r="E315" s="243"/>
      <c r="F315" s="244"/>
      <c r="G315" s="245"/>
      <c r="H315" s="159"/>
      <c r="I315" s="159"/>
      <c r="J315" s="159"/>
      <c r="K315" s="159"/>
      <c r="L315" s="159"/>
      <c r="M315" s="159"/>
      <c r="N315" s="148"/>
      <c r="O315" s="148"/>
      <c r="P315" s="148"/>
      <c r="Q315" s="148"/>
      <c r="R315" s="148"/>
      <c r="S315" s="148"/>
      <c r="T315" s="149"/>
      <c r="U315" s="148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 t="s">
        <v>166</v>
      </c>
      <c r="AF315" s="140"/>
      <c r="AG315" s="140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  <c r="AZ315" s="140"/>
      <c r="BA315" s="143" t="str">
        <f>C315</f>
        <v>K3</v>
      </c>
      <c r="BB315" s="140"/>
      <c r="BC315" s="140"/>
      <c r="BD315" s="140"/>
      <c r="BE315" s="140"/>
      <c r="BF315" s="140"/>
      <c r="BG315" s="140"/>
      <c r="BH315" s="140"/>
    </row>
    <row r="316" spans="1:60" outlineLevel="1" x14ac:dyDescent="0.2">
      <c r="A316" s="141"/>
      <c r="B316" s="141"/>
      <c r="C316" s="241" t="s">
        <v>470</v>
      </c>
      <c r="D316" s="242"/>
      <c r="E316" s="243"/>
      <c r="F316" s="244"/>
      <c r="G316" s="245"/>
      <c r="H316" s="159"/>
      <c r="I316" s="159"/>
      <c r="J316" s="159"/>
      <c r="K316" s="159"/>
      <c r="L316" s="159"/>
      <c r="M316" s="159"/>
      <c r="N316" s="148"/>
      <c r="O316" s="148"/>
      <c r="P316" s="148"/>
      <c r="Q316" s="148"/>
      <c r="R316" s="148"/>
      <c r="S316" s="148"/>
      <c r="T316" s="149"/>
      <c r="U316" s="148"/>
      <c r="V316" s="140"/>
      <c r="W316" s="140"/>
      <c r="X316" s="140"/>
      <c r="Y316" s="140"/>
      <c r="Z316" s="140"/>
      <c r="AA316" s="140"/>
      <c r="AB316" s="140"/>
      <c r="AC316" s="140"/>
      <c r="AD316" s="140"/>
      <c r="AE316" s="140" t="s">
        <v>166</v>
      </c>
      <c r="AF316" s="140"/>
      <c r="AG316" s="140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  <c r="AV316" s="140"/>
      <c r="AW316" s="140"/>
      <c r="AX316" s="140"/>
      <c r="AY316" s="140"/>
      <c r="AZ316" s="140"/>
      <c r="BA316" s="143" t="str">
        <f>C316</f>
        <v>povrchová úprava lakováním, barva antracit</v>
      </c>
      <c r="BB316" s="140"/>
      <c r="BC316" s="140"/>
      <c r="BD316" s="140"/>
      <c r="BE316" s="140"/>
      <c r="BF316" s="140"/>
      <c r="BG316" s="140"/>
      <c r="BH316" s="140"/>
    </row>
    <row r="317" spans="1:60" outlineLevel="1" x14ac:dyDescent="0.2">
      <c r="A317" s="141">
        <v>109</v>
      </c>
      <c r="B317" s="141" t="s">
        <v>480</v>
      </c>
      <c r="C317" s="179" t="s">
        <v>481</v>
      </c>
      <c r="D317" s="148" t="s">
        <v>148</v>
      </c>
      <c r="E317" s="154">
        <v>91.2</v>
      </c>
      <c r="F317" s="158"/>
      <c r="G317" s="159">
        <f>ROUND(E317*F317,2)</f>
        <v>0</v>
      </c>
      <c r="H317" s="158"/>
      <c r="I317" s="159">
        <f>ROUND(E317*H317,2)</f>
        <v>0</v>
      </c>
      <c r="J317" s="158"/>
      <c r="K317" s="159">
        <f>ROUND(E317*J317,2)</f>
        <v>0</v>
      </c>
      <c r="L317" s="159">
        <v>21</v>
      </c>
      <c r="M317" s="159">
        <f>G317*(1+L317/100)</f>
        <v>0</v>
      </c>
      <c r="N317" s="148">
        <v>0</v>
      </c>
      <c r="O317" s="148">
        <f>ROUND(E317*N317,5)</f>
        <v>0</v>
      </c>
      <c r="P317" s="148">
        <v>0</v>
      </c>
      <c r="Q317" s="148">
        <f>ROUND(E317*P317,5)</f>
        <v>0</v>
      </c>
      <c r="R317" s="148"/>
      <c r="S317" s="148"/>
      <c r="T317" s="149">
        <v>0</v>
      </c>
      <c r="U317" s="148">
        <f>ROUND(E317*T317,2)</f>
        <v>0</v>
      </c>
      <c r="V317" s="140"/>
      <c r="W317" s="140"/>
      <c r="X317" s="140"/>
      <c r="Y317" s="140"/>
      <c r="Z317" s="140"/>
      <c r="AA317" s="140"/>
      <c r="AB317" s="140"/>
      <c r="AC317" s="140"/>
      <c r="AD317" s="140"/>
      <c r="AE317" s="140" t="s">
        <v>160</v>
      </c>
      <c r="AF317" s="140"/>
      <c r="AG317" s="140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  <c r="AV317" s="140"/>
      <c r="AW317" s="140"/>
      <c r="AX317" s="140"/>
      <c r="AY317" s="140"/>
      <c r="AZ317" s="140"/>
      <c r="BA317" s="140"/>
      <c r="BB317" s="140"/>
      <c r="BC317" s="140"/>
      <c r="BD317" s="140"/>
      <c r="BE317" s="140"/>
      <c r="BF317" s="140"/>
      <c r="BG317" s="140"/>
      <c r="BH317" s="140"/>
    </row>
    <row r="318" spans="1:60" outlineLevel="1" x14ac:dyDescent="0.2">
      <c r="A318" s="141"/>
      <c r="B318" s="141"/>
      <c r="C318" s="241" t="s">
        <v>482</v>
      </c>
      <c r="D318" s="242"/>
      <c r="E318" s="243"/>
      <c r="F318" s="244"/>
      <c r="G318" s="245"/>
      <c r="H318" s="159"/>
      <c r="I318" s="159"/>
      <c r="J318" s="159"/>
      <c r="K318" s="159"/>
      <c r="L318" s="159"/>
      <c r="M318" s="159"/>
      <c r="N318" s="148"/>
      <c r="O318" s="148"/>
      <c r="P318" s="148"/>
      <c r="Q318" s="148"/>
      <c r="R318" s="148"/>
      <c r="S318" s="148"/>
      <c r="T318" s="149"/>
      <c r="U318" s="148"/>
      <c r="V318" s="140"/>
      <c r="W318" s="140"/>
      <c r="X318" s="140"/>
      <c r="Y318" s="140"/>
      <c r="Z318" s="140"/>
      <c r="AA318" s="140"/>
      <c r="AB318" s="140"/>
      <c r="AC318" s="140"/>
      <c r="AD318" s="140"/>
      <c r="AE318" s="140" t="s">
        <v>166</v>
      </c>
      <c r="AF318" s="140"/>
      <c r="AG318" s="140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  <c r="AV318" s="140"/>
      <c r="AW318" s="140"/>
      <c r="AX318" s="140"/>
      <c r="AY318" s="140"/>
      <c r="AZ318" s="140"/>
      <c r="BA318" s="143" t="str">
        <f>C318</f>
        <v>K4</v>
      </c>
      <c r="BB318" s="140"/>
      <c r="BC318" s="140"/>
      <c r="BD318" s="140"/>
      <c r="BE318" s="140"/>
      <c r="BF318" s="140"/>
      <c r="BG318" s="140"/>
      <c r="BH318" s="140"/>
    </row>
    <row r="319" spans="1:60" outlineLevel="1" x14ac:dyDescent="0.2">
      <c r="A319" s="141"/>
      <c r="B319" s="141"/>
      <c r="C319" s="241" t="s">
        <v>470</v>
      </c>
      <c r="D319" s="242"/>
      <c r="E319" s="243"/>
      <c r="F319" s="244"/>
      <c r="G319" s="245"/>
      <c r="H319" s="159"/>
      <c r="I319" s="159"/>
      <c r="J319" s="159"/>
      <c r="K319" s="159"/>
      <c r="L319" s="159"/>
      <c r="M319" s="159"/>
      <c r="N319" s="148"/>
      <c r="O319" s="148"/>
      <c r="P319" s="148"/>
      <c r="Q319" s="148"/>
      <c r="R319" s="148"/>
      <c r="S319" s="148"/>
      <c r="T319" s="149"/>
      <c r="U319" s="148"/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 t="s">
        <v>166</v>
      </c>
      <c r="AF319" s="140"/>
      <c r="AG319" s="140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  <c r="AZ319" s="140"/>
      <c r="BA319" s="143" t="str">
        <f>C319</f>
        <v>povrchová úprava lakováním, barva antracit</v>
      </c>
      <c r="BB319" s="140"/>
      <c r="BC319" s="140"/>
      <c r="BD319" s="140"/>
      <c r="BE319" s="140"/>
      <c r="BF319" s="140"/>
      <c r="BG319" s="140"/>
      <c r="BH319" s="140"/>
    </row>
    <row r="320" spans="1:60" outlineLevel="1" x14ac:dyDescent="0.2">
      <c r="A320" s="141">
        <v>110</v>
      </c>
      <c r="B320" s="141" t="s">
        <v>483</v>
      </c>
      <c r="C320" s="179" t="s">
        <v>484</v>
      </c>
      <c r="D320" s="148" t="s">
        <v>148</v>
      </c>
      <c r="E320" s="154">
        <v>43.8</v>
      </c>
      <c r="F320" s="158"/>
      <c r="G320" s="159">
        <f>ROUND(E320*F320,2)</f>
        <v>0</v>
      </c>
      <c r="H320" s="158"/>
      <c r="I320" s="159">
        <f>ROUND(E320*H320,2)</f>
        <v>0</v>
      </c>
      <c r="J320" s="158"/>
      <c r="K320" s="159">
        <f>ROUND(E320*J320,2)</f>
        <v>0</v>
      </c>
      <c r="L320" s="159">
        <v>21</v>
      </c>
      <c r="M320" s="159">
        <f>G320*(1+L320/100)</f>
        <v>0</v>
      </c>
      <c r="N320" s="148">
        <v>2.8400000000000001E-3</v>
      </c>
      <c r="O320" s="148">
        <f>ROUND(E320*N320,5)</f>
        <v>0.12439</v>
      </c>
      <c r="P320" s="148">
        <v>0</v>
      </c>
      <c r="Q320" s="148">
        <f>ROUND(E320*P320,5)</f>
        <v>0</v>
      </c>
      <c r="R320" s="148"/>
      <c r="S320" s="148"/>
      <c r="T320" s="149">
        <v>0.27139999999999997</v>
      </c>
      <c r="U320" s="148">
        <f>ROUND(E320*T320,2)</f>
        <v>11.89</v>
      </c>
      <c r="V320" s="140"/>
      <c r="W320" s="140"/>
      <c r="X320" s="140"/>
      <c r="Y320" s="140"/>
      <c r="Z320" s="140"/>
      <c r="AA320" s="140"/>
      <c r="AB320" s="140"/>
      <c r="AC320" s="140"/>
      <c r="AD320" s="140"/>
      <c r="AE320" s="140" t="s">
        <v>160</v>
      </c>
      <c r="AF320" s="140"/>
      <c r="AG320" s="140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  <c r="AV320" s="140"/>
      <c r="AW320" s="140"/>
      <c r="AX320" s="140"/>
      <c r="AY320" s="140"/>
      <c r="AZ320" s="140"/>
      <c r="BA320" s="140"/>
      <c r="BB320" s="140"/>
      <c r="BC320" s="140"/>
      <c r="BD320" s="140"/>
      <c r="BE320" s="140"/>
      <c r="BF320" s="140"/>
      <c r="BG320" s="140"/>
      <c r="BH320" s="140"/>
    </row>
    <row r="321" spans="1:60" outlineLevel="1" x14ac:dyDescent="0.2">
      <c r="A321" s="141"/>
      <c r="B321" s="141"/>
      <c r="C321" s="241" t="s">
        <v>485</v>
      </c>
      <c r="D321" s="242"/>
      <c r="E321" s="243"/>
      <c r="F321" s="244"/>
      <c r="G321" s="245"/>
      <c r="H321" s="159"/>
      <c r="I321" s="159"/>
      <c r="J321" s="159"/>
      <c r="K321" s="159"/>
      <c r="L321" s="159"/>
      <c r="M321" s="159"/>
      <c r="N321" s="148"/>
      <c r="O321" s="148"/>
      <c r="P321" s="148"/>
      <c r="Q321" s="148"/>
      <c r="R321" s="148"/>
      <c r="S321" s="148"/>
      <c r="T321" s="149"/>
      <c r="U321" s="148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 t="s">
        <v>166</v>
      </c>
      <c r="AF321" s="140"/>
      <c r="AG321" s="140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  <c r="AV321" s="140"/>
      <c r="AW321" s="140"/>
      <c r="AX321" s="140"/>
      <c r="AY321" s="140"/>
      <c r="AZ321" s="140"/>
      <c r="BA321" s="143" t="str">
        <f>C321</f>
        <v>K5</v>
      </c>
      <c r="BB321" s="140"/>
      <c r="BC321" s="140"/>
      <c r="BD321" s="140"/>
      <c r="BE321" s="140"/>
      <c r="BF321" s="140"/>
      <c r="BG321" s="140"/>
      <c r="BH321" s="140"/>
    </row>
    <row r="322" spans="1:60" outlineLevel="1" x14ac:dyDescent="0.2">
      <c r="A322" s="141"/>
      <c r="B322" s="141"/>
      <c r="C322" s="241" t="s">
        <v>486</v>
      </c>
      <c r="D322" s="242"/>
      <c r="E322" s="243"/>
      <c r="F322" s="244"/>
      <c r="G322" s="245"/>
      <c r="H322" s="159"/>
      <c r="I322" s="159"/>
      <c r="J322" s="159"/>
      <c r="K322" s="159"/>
      <c r="L322" s="159"/>
      <c r="M322" s="159"/>
      <c r="N322" s="148"/>
      <c r="O322" s="148"/>
      <c r="P322" s="148"/>
      <c r="Q322" s="148"/>
      <c r="R322" s="148"/>
      <c r="S322" s="148"/>
      <c r="T322" s="149"/>
      <c r="U322" s="148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 t="s">
        <v>166</v>
      </c>
      <c r="AF322" s="140"/>
      <c r="AG322" s="140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  <c r="AZ322" s="140"/>
      <c r="BA322" s="143" t="str">
        <f>C322</f>
        <v>povrchová úprava laková úprava lakováním, barva antracit</v>
      </c>
      <c r="BB322" s="140"/>
      <c r="BC322" s="140"/>
      <c r="BD322" s="140"/>
      <c r="BE322" s="140"/>
      <c r="BF322" s="140"/>
      <c r="BG322" s="140"/>
      <c r="BH322" s="140"/>
    </row>
    <row r="323" spans="1:60" outlineLevel="1" x14ac:dyDescent="0.2">
      <c r="A323" s="141">
        <v>111</v>
      </c>
      <c r="B323" s="141" t="s">
        <v>487</v>
      </c>
      <c r="C323" s="179" t="s">
        <v>488</v>
      </c>
      <c r="D323" s="148" t="s">
        <v>148</v>
      </c>
      <c r="E323" s="154">
        <v>3.6</v>
      </c>
      <c r="F323" s="158"/>
      <c r="G323" s="159">
        <f>ROUND(E323*F323,2)</f>
        <v>0</v>
      </c>
      <c r="H323" s="158"/>
      <c r="I323" s="159">
        <f>ROUND(E323*H323,2)</f>
        <v>0</v>
      </c>
      <c r="J323" s="158"/>
      <c r="K323" s="159">
        <f>ROUND(E323*J323,2)</f>
        <v>0</v>
      </c>
      <c r="L323" s="159">
        <v>21</v>
      </c>
      <c r="M323" s="159">
        <f>G323*(1+L323/100)</f>
        <v>0</v>
      </c>
      <c r="N323" s="148">
        <v>2.8500000000000001E-3</v>
      </c>
      <c r="O323" s="148">
        <f>ROUND(E323*N323,5)</f>
        <v>1.026E-2</v>
      </c>
      <c r="P323" s="148">
        <v>0</v>
      </c>
      <c r="Q323" s="148">
        <f>ROUND(E323*P323,5)</f>
        <v>0</v>
      </c>
      <c r="R323" s="148"/>
      <c r="S323" s="148"/>
      <c r="T323" s="149">
        <v>0.30245</v>
      </c>
      <c r="U323" s="148">
        <f>ROUND(E323*T323,2)</f>
        <v>1.0900000000000001</v>
      </c>
      <c r="V323" s="140"/>
      <c r="W323" s="140"/>
      <c r="X323" s="140"/>
      <c r="Y323" s="140"/>
      <c r="Z323" s="140"/>
      <c r="AA323" s="140"/>
      <c r="AB323" s="140"/>
      <c r="AC323" s="140"/>
      <c r="AD323" s="140"/>
      <c r="AE323" s="140" t="s">
        <v>160</v>
      </c>
      <c r="AF323" s="140"/>
      <c r="AG323" s="140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  <c r="AV323" s="140"/>
      <c r="AW323" s="140"/>
      <c r="AX323" s="140"/>
      <c r="AY323" s="140"/>
      <c r="AZ323" s="140"/>
      <c r="BA323" s="140"/>
      <c r="BB323" s="140"/>
      <c r="BC323" s="140"/>
      <c r="BD323" s="140"/>
      <c r="BE323" s="140"/>
      <c r="BF323" s="140"/>
      <c r="BG323" s="140"/>
      <c r="BH323" s="140"/>
    </row>
    <row r="324" spans="1:60" outlineLevel="1" x14ac:dyDescent="0.2">
      <c r="A324" s="141"/>
      <c r="B324" s="141"/>
      <c r="C324" s="241" t="s">
        <v>489</v>
      </c>
      <c r="D324" s="242"/>
      <c r="E324" s="243"/>
      <c r="F324" s="244"/>
      <c r="G324" s="245"/>
      <c r="H324" s="159"/>
      <c r="I324" s="159"/>
      <c r="J324" s="159"/>
      <c r="K324" s="159"/>
      <c r="L324" s="159"/>
      <c r="M324" s="159"/>
      <c r="N324" s="148"/>
      <c r="O324" s="148"/>
      <c r="P324" s="148"/>
      <c r="Q324" s="148"/>
      <c r="R324" s="148"/>
      <c r="S324" s="148"/>
      <c r="T324" s="149"/>
      <c r="U324" s="148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 t="s">
        <v>166</v>
      </c>
      <c r="AF324" s="140"/>
      <c r="AG324" s="140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  <c r="AZ324" s="140"/>
      <c r="BA324" s="143" t="str">
        <f>C324</f>
        <v>K6</v>
      </c>
      <c r="BB324" s="140"/>
      <c r="BC324" s="140"/>
      <c r="BD324" s="140"/>
      <c r="BE324" s="140"/>
      <c r="BF324" s="140"/>
      <c r="BG324" s="140"/>
      <c r="BH324" s="140"/>
    </row>
    <row r="325" spans="1:60" outlineLevel="1" x14ac:dyDescent="0.2">
      <c r="A325" s="141"/>
      <c r="B325" s="141"/>
      <c r="C325" s="241" t="s">
        <v>486</v>
      </c>
      <c r="D325" s="242"/>
      <c r="E325" s="243"/>
      <c r="F325" s="244"/>
      <c r="G325" s="245"/>
      <c r="H325" s="159"/>
      <c r="I325" s="159"/>
      <c r="J325" s="159"/>
      <c r="K325" s="159"/>
      <c r="L325" s="159"/>
      <c r="M325" s="159"/>
      <c r="N325" s="148"/>
      <c r="O325" s="148"/>
      <c r="P325" s="148"/>
      <c r="Q325" s="148"/>
      <c r="R325" s="148"/>
      <c r="S325" s="148"/>
      <c r="T325" s="149"/>
      <c r="U325" s="148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 t="s">
        <v>166</v>
      </c>
      <c r="AF325" s="140"/>
      <c r="AG325" s="140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  <c r="AZ325" s="140"/>
      <c r="BA325" s="143" t="str">
        <f>C325</f>
        <v>povrchová úprava laková úprava lakováním, barva antracit</v>
      </c>
      <c r="BB325" s="140"/>
      <c r="BC325" s="140"/>
      <c r="BD325" s="140"/>
      <c r="BE325" s="140"/>
      <c r="BF325" s="140"/>
      <c r="BG325" s="140"/>
      <c r="BH325" s="140"/>
    </row>
    <row r="326" spans="1:60" outlineLevel="1" x14ac:dyDescent="0.2">
      <c r="A326" s="141">
        <v>112</v>
      </c>
      <c r="B326" s="141" t="s">
        <v>490</v>
      </c>
      <c r="C326" s="179" t="s">
        <v>491</v>
      </c>
      <c r="D326" s="148" t="s">
        <v>148</v>
      </c>
      <c r="E326" s="154">
        <v>52.32</v>
      </c>
      <c r="F326" s="158"/>
      <c r="G326" s="159">
        <f>ROUND(E326*F326,2)</f>
        <v>0</v>
      </c>
      <c r="H326" s="158"/>
      <c r="I326" s="159">
        <f>ROUND(E326*H326,2)</f>
        <v>0</v>
      </c>
      <c r="J326" s="158"/>
      <c r="K326" s="159">
        <f>ROUND(E326*J326,2)</f>
        <v>0</v>
      </c>
      <c r="L326" s="159">
        <v>21</v>
      </c>
      <c r="M326" s="159">
        <f>G326*(1+L326/100)</f>
        <v>0</v>
      </c>
      <c r="N326" s="148">
        <v>4.3699999999999998E-3</v>
      </c>
      <c r="O326" s="148">
        <f>ROUND(E326*N326,5)</f>
        <v>0.22864000000000001</v>
      </c>
      <c r="P326" s="148">
        <v>0</v>
      </c>
      <c r="Q326" s="148">
        <f>ROUND(E326*P326,5)</f>
        <v>0</v>
      </c>
      <c r="R326" s="148"/>
      <c r="S326" s="148"/>
      <c r="T326" s="149">
        <v>0.91610000000000003</v>
      </c>
      <c r="U326" s="148">
        <f>ROUND(E326*T326,2)</f>
        <v>47.93</v>
      </c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 t="s">
        <v>149</v>
      </c>
      <c r="AF326" s="140"/>
      <c r="AG326" s="140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  <c r="AV326" s="140"/>
      <c r="AW326" s="140"/>
      <c r="AX326" s="140"/>
      <c r="AY326" s="140"/>
      <c r="AZ326" s="140"/>
      <c r="BA326" s="140"/>
      <c r="BB326" s="140"/>
      <c r="BC326" s="140"/>
      <c r="BD326" s="140"/>
      <c r="BE326" s="140"/>
      <c r="BF326" s="140"/>
      <c r="BG326" s="140"/>
      <c r="BH326" s="140"/>
    </row>
    <row r="327" spans="1:60" outlineLevel="1" x14ac:dyDescent="0.2">
      <c r="A327" s="141"/>
      <c r="B327" s="141"/>
      <c r="C327" s="241" t="s">
        <v>492</v>
      </c>
      <c r="D327" s="242"/>
      <c r="E327" s="243"/>
      <c r="F327" s="244"/>
      <c r="G327" s="245"/>
      <c r="H327" s="159"/>
      <c r="I327" s="159"/>
      <c r="J327" s="159"/>
      <c r="K327" s="159"/>
      <c r="L327" s="159"/>
      <c r="M327" s="159"/>
      <c r="N327" s="148"/>
      <c r="O327" s="148"/>
      <c r="P327" s="148"/>
      <c r="Q327" s="148"/>
      <c r="R327" s="148"/>
      <c r="S327" s="148"/>
      <c r="T327" s="149"/>
      <c r="U327" s="148"/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 t="s">
        <v>166</v>
      </c>
      <c r="AF327" s="140"/>
      <c r="AG327" s="140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  <c r="AZ327" s="140"/>
      <c r="BA327" s="143" t="str">
        <f>C327</f>
        <v>K7</v>
      </c>
      <c r="BB327" s="140"/>
      <c r="BC327" s="140"/>
      <c r="BD327" s="140"/>
      <c r="BE327" s="140"/>
      <c r="BF327" s="140"/>
      <c r="BG327" s="140"/>
      <c r="BH327" s="140"/>
    </row>
    <row r="328" spans="1:60" outlineLevel="1" x14ac:dyDescent="0.2">
      <c r="A328" s="141"/>
      <c r="B328" s="141"/>
      <c r="C328" s="241" t="s">
        <v>493</v>
      </c>
      <c r="D328" s="242"/>
      <c r="E328" s="243"/>
      <c r="F328" s="244"/>
      <c r="G328" s="245"/>
      <c r="H328" s="159"/>
      <c r="I328" s="159"/>
      <c r="J328" s="159"/>
      <c r="K328" s="159"/>
      <c r="L328" s="159"/>
      <c r="M328" s="159"/>
      <c r="N328" s="148"/>
      <c r="O328" s="148"/>
      <c r="P328" s="148"/>
      <c r="Q328" s="148"/>
      <c r="R328" s="148"/>
      <c r="S328" s="148"/>
      <c r="T328" s="149"/>
      <c r="U328" s="148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 t="s">
        <v>166</v>
      </c>
      <c r="AF328" s="140"/>
      <c r="AG328" s="140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/>
      <c r="AZ328" s="140"/>
      <c r="BA328" s="143" t="str">
        <f>C328</f>
        <v>povrchová úprava laková úprava lakováním, barva bílá</v>
      </c>
      <c r="BB328" s="140"/>
      <c r="BC328" s="140"/>
      <c r="BD328" s="140"/>
      <c r="BE328" s="140"/>
      <c r="BF328" s="140"/>
      <c r="BG328" s="140"/>
      <c r="BH328" s="140"/>
    </row>
    <row r="329" spans="1:60" outlineLevel="1" x14ac:dyDescent="0.2">
      <c r="A329" s="141"/>
      <c r="B329" s="141"/>
      <c r="C329" s="241" t="s">
        <v>494</v>
      </c>
      <c r="D329" s="242"/>
      <c r="E329" s="243"/>
      <c r="F329" s="244"/>
      <c r="G329" s="245"/>
      <c r="H329" s="159"/>
      <c r="I329" s="159"/>
      <c r="J329" s="159"/>
      <c r="K329" s="159"/>
      <c r="L329" s="159"/>
      <c r="M329" s="159"/>
      <c r="N329" s="148"/>
      <c r="O329" s="148"/>
      <c r="P329" s="148"/>
      <c r="Q329" s="148"/>
      <c r="R329" s="148"/>
      <c r="S329" s="148"/>
      <c r="T329" s="149"/>
      <c r="U329" s="148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 t="s">
        <v>166</v>
      </c>
      <c r="AF329" s="140"/>
      <c r="AG329" s="140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  <c r="AZ329" s="140"/>
      <c r="BA329" s="143" t="str">
        <f>C329</f>
        <v>včetně bočních plastových krytek</v>
      </c>
      <c r="BB329" s="140"/>
      <c r="BC329" s="140"/>
      <c r="BD329" s="140"/>
      <c r="BE329" s="140"/>
      <c r="BF329" s="140"/>
      <c r="BG329" s="140"/>
      <c r="BH329" s="140"/>
    </row>
    <row r="330" spans="1:60" outlineLevel="1" x14ac:dyDescent="0.2">
      <c r="A330" s="141">
        <v>113</v>
      </c>
      <c r="B330" s="141" t="s">
        <v>495</v>
      </c>
      <c r="C330" s="179" t="s">
        <v>496</v>
      </c>
      <c r="D330" s="148" t="s">
        <v>181</v>
      </c>
      <c r="E330" s="154">
        <v>9.7722700000000007</v>
      </c>
      <c r="F330" s="158"/>
      <c r="G330" s="159">
        <f>ROUND(E330*F330,2)</f>
        <v>0</v>
      </c>
      <c r="H330" s="158"/>
      <c r="I330" s="159">
        <f>ROUND(E330*H330,2)</f>
        <v>0</v>
      </c>
      <c r="J330" s="158"/>
      <c r="K330" s="159">
        <f>ROUND(E330*J330,2)</f>
        <v>0</v>
      </c>
      <c r="L330" s="159">
        <v>21</v>
      </c>
      <c r="M330" s="159">
        <f>G330*(1+L330/100)</f>
        <v>0</v>
      </c>
      <c r="N330" s="148">
        <v>0</v>
      </c>
      <c r="O330" s="148">
        <f>ROUND(E330*N330,5)</f>
        <v>0</v>
      </c>
      <c r="P330" s="148">
        <v>0</v>
      </c>
      <c r="Q330" s="148">
        <f>ROUND(E330*P330,5)</f>
        <v>0</v>
      </c>
      <c r="R330" s="148"/>
      <c r="S330" s="148"/>
      <c r="T330" s="149">
        <v>4.7370000000000001</v>
      </c>
      <c r="U330" s="148">
        <f>ROUND(E330*T330,2)</f>
        <v>46.29</v>
      </c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 t="s">
        <v>160</v>
      </c>
      <c r="AF330" s="140"/>
      <c r="AG330" s="140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  <c r="AZ330" s="140"/>
      <c r="BA330" s="140"/>
      <c r="BB330" s="140"/>
      <c r="BC330" s="140"/>
      <c r="BD330" s="140"/>
      <c r="BE330" s="140"/>
      <c r="BF330" s="140"/>
      <c r="BG330" s="140"/>
      <c r="BH330" s="140"/>
    </row>
    <row r="331" spans="1:60" outlineLevel="1" x14ac:dyDescent="0.2">
      <c r="A331" s="141"/>
      <c r="B331" s="141"/>
      <c r="C331" s="180" t="s">
        <v>497</v>
      </c>
      <c r="D331" s="150"/>
      <c r="E331" s="155">
        <v>9.7722700000000007</v>
      </c>
      <c r="F331" s="159"/>
      <c r="G331" s="159"/>
      <c r="H331" s="159"/>
      <c r="I331" s="159"/>
      <c r="J331" s="159"/>
      <c r="K331" s="159"/>
      <c r="L331" s="159"/>
      <c r="M331" s="159"/>
      <c r="N331" s="148"/>
      <c r="O331" s="148"/>
      <c r="P331" s="148"/>
      <c r="Q331" s="148"/>
      <c r="R331" s="148"/>
      <c r="S331" s="148"/>
      <c r="T331" s="149"/>
      <c r="U331" s="148"/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 t="s">
        <v>157</v>
      </c>
      <c r="AF331" s="140">
        <v>0</v>
      </c>
      <c r="AG331" s="140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  <c r="AZ331" s="140"/>
      <c r="BA331" s="140"/>
      <c r="BB331" s="140"/>
      <c r="BC331" s="140"/>
      <c r="BD331" s="140"/>
      <c r="BE331" s="140"/>
      <c r="BF331" s="140"/>
      <c r="BG331" s="140"/>
      <c r="BH331" s="140"/>
    </row>
    <row r="332" spans="1:60" x14ac:dyDescent="0.2">
      <c r="A332" s="142" t="s">
        <v>144</v>
      </c>
      <c r="B332" s="142" t="s">
        <v>103</v>
      </c>
      <c r="C332" s="181" t="s">
        <v>104</v>
      </c>
      <c r="D332" s="151"/>
      <c r="E332" s="156"/>
      <c r="F332" s="160"/>
      <c r="G332" s="160">
        <f>SUMIF(AE333:AE335,"&lt;&gt;NOR",G333:G335)</f>
        <v>0</v>
      </c>
      <c r="H332" s="160"/>
      <c r="I332" s="160">
        <f>SUM(I333:I335)</f>
        <v>0</v>
      </c>
      <c r="J332" s="160"/>
      <c r="K332" s="160">
        <f>SUM(K333:K335)</f>
        <v>0</v>
      </c>
      <c r="L332" s="160"/>
      <c r="M332" s="160">
        <f>SUM(M333:M335)</f>
        <v>0</v>
      </c>
      <c r="N332" s="151"/>
      <c r="O332" s="151">
        <f>SUM(O333:O335)</f>
        <v>5.194E-2</v>
      </c>
      <c r="P332" s="151"/>
      <c r="Q332" s="151">
        <f>SUM(Q333:Q335)</f>
        <v>0</v>
      </c>
      <c r="R332" s="151"/>
      <c r="S332" s="151"/>
      <c r="T332" s="152"/>
      <c r="U332" s="151">
        <f>SUM(U333:U335)</f>
        <v>47.33</v>
      </c>
      <c r="AE332" t="s">
        <v>145</v>
      </c>
    </row>
    <row r="333" spans="1:60" outlineLevel="1" x14ac:dyDescent="0.2">
      <c r="A333" s="141">
        <v>114</v>
      </c>
      <c r="B333" s="141" t="s">
        <v>498</v>
      </c>
      <c r="C333" s="179" t="s">
        <v>499</v>
      </c>
      <c r="D333" s="148" t="s">
        <v>152</v>
      </c>
      <c r="E333" s="154">
        <v>472.16399999999999</v>
      </c>
      <c r="F333" s="158"/>
      <c r="G333" s="159">
        <f>ROUND(E333*F333,2)</f>
        <v>0</v>
      </c>
      <c r="H333" s="158"/>
      <c r="I333" s="159">
        <f>ROUND(E333*H333,2)</f>
        <v>0</v>
      </c>
      <c r="J333" s="158"/>
      <c r="K333" s="159">
        <f>ROUND(E333*J333,2)</f>
        <v>0</v>
      </c>
      <c r="L333" s="159">
        <v>21</v>
      </c>
      <c r="M333" s="159">
        <f>G333*(1+L333/100)</f>
        <v>0</v>
      </c>
      <c r="N333" s="148">
        <v>1.1E-4</v>
      </c>
      <c r="O333" s="148">
        <f>ROUND(E333*N333,5)</f>
        <v>5.194E-2</v>
      </c>
      <c r="P333" s="148">
        <v>0</v>
      </c>
      <c r="Q333" s="148">
        <f>ROUND(E333*P333,5)</f>
        <v>0</v>
      </c>
      <c r="R333" s="148"/>
      <c r="S333" s="148"/>
      <c r="T333" s="149">
        <v>0.1</v>
      </c>
      <c r="U333" s="148">
        <f>ROUND(E333*T333,2)</f>
        <v>47.22</v>
      </c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 t="s">
        <v>160</v>
      </c>
      <c r="AF333" s="140"/>
      <c r="AG333" s="140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  <c r="AZ333" s="140"/>
      <c r="BA333" s="140"/>
      <c r="BB333" s="140"/>
      <c r="BC333" s="140"/>
      <c r="BD333" s="140"/>
      <c r="BE333" s="140"/>
      <c r="BF333" s="140"/>
      <c r="BG333" s="140"/>
      <c r="BH333" s="140"/>
    </row>
    <row r="334" spans="1:60" outlineLevel="1" x14ac:dyDescent="0.2">
      <c r="A334" s="141"/>
      <c r="B334" s="141"/>
      <c r="C334" s="180" t="s">
        <v>500</v>
      </c>
      <c r="D334" s="150"/>
      <c r="E334" s="155">
        <v>472.16399999999999</v>
      </c>
      <c r="F334" s="159"/>
      <c r="G334" s="159"/>
      <c r="H334" s="159"/>
      <c r="I334" s="159"/>
      <c r="J334" s="159"/>
      <c r="K334" s="159"/>
      <c r="L334" s="159"/>
      <c r="M334" s="159"/>
      <c r="N334" s="148"/>
      <c r="O334" s="148"/>
      <c r="P334" s="148"/>
      <c r="Q334" s="148"/>
      <c r="R334" s="148"/>
      <c r="S334" s="148"/>
      <c r="T334" s="149"/>
      <c r="U334" s="148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 t="s">
        <v>157</v>
      </c>
      <c r="AF334" s="140">
        <v>0</v>
      </c>
      <c r="AG334" s="140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  <c r="AZ334" s="140"/>
      <c r="BA334" s="140"/>
      <c r="BB334" s="140"/>
      <c r="BC334" s="140"/>
      <c r="BD334" s="140"/>
      <c r="BE334" s="140"/>
      <c r="BF334" s="140"/>
      <c r="BG334" s="140"/>
      <c r="BH334" s="140"/>
    </row>
    <row r="335" spans="1:60" outlineLevel="1" x14ac:dyDescent="0.2">
      <c r="A335" s="141">
        <v>115</v>
      </c>
      <c r="B335" s="141" t="s">
        <v>501</v>
      </c>
      <c r="C335" s="179" t="s">
        <v>502</v>
      </c>
      <c r="D335" s="148" t="s">
        <v>181</v>
      </c>
      <c r="E335" s="154">
        <v>5.194E-2</v>
      </c>
      <c r="F335" s="158"/>
      <c r="G335" s="159">
        <f>ROUND(E335*F335,2)</f>
        <v>0</v>
      </c>
      <c r="H335" s="158"/>
      <c r="I335" s="159">
        <f>ROUND(E335*H335,2)</f>
        <v>0</v>
      </c>
      <c r="J335" s="158"/>
      <c r="K335" s="159">
        <f>ROUND(E335*J335,2)</f>
        <v>0</v>
      </c>
      <c r="L335" s="159">
        <v>21</v>
      </c>
      <c r="M335" s="159">
        <f>G335*(1+L335/100)</f>
        <v>0</v>
      </c>
      <c r="N335" s="148">
        <v>0</v>
      </c>
      <c r="O335" s="148">
        <f>ROUND(E335*N335,5)</f>
        <v>0</v>
      </c>
      <c r="P335" s="148">
        <v>0</v>
      </c>
      <c r="Q335" s="148">
        <f>ROUND(E335*P335,5)</f>
        <v>0</v>
      </c>
      <c r="R335" s="148"/>
      <c r="S335" s="148"/>
      <c r="T335" s="149">
        <v>2.1779999999999999</v>
      </c>
      <c r="U335" s="148">
        <f>ROUND(E335*T335,2)</f>
        <v>0.11</v>
      </c>
      <c r="V335" s="140"/>
      <c r="W335" s="140"/>
      <c r="X335" s="140"/>
      <c r="Y335" s="140"/>
      <c r="Z335" s="140"/>
      <c r="AA335" s="140"/>
      <c r="AB335" s="140"/>
      <c r="AC335" s="140"/>
      <c r="AD335" s="140"/>
      <c r="AE335" s="140" t="s">
        <v>160</v>
      </c>
      <c r="AF335" s="140"/>
      <c r="AG335" s="140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  <c r="AV335" s="140"/>
      <c r="AW335" s="140"/>
      <c r="AX335" s="140"/>
      <c r="AY335" s="140"/>
      <c r="AZ335" s="140"/>
      <c r="BA335" s="140"/>
      <c r="BB335" s="140"/>
      <c r="BC335" s="140"/>
      <c r="BD335" s="140"/>
      <c r="BE335" s="140"/>
      <c r="BF335" s="140"/>
      <c r="BG335" s="140"/>
      <c r="BH335" s="140"/>
    </row>
    <row r="336" spans="1:60" x14ac:dyDescent="0.2">
      <c r="A336" s="142" t="s">
        <v>144</v>
      </c>
      <c r="B336" s="142" t="s">
        <v>105</v>
      </c>
      <c r="C336" s="181" t="s">
        <v>106</v>
      </c>
      <c r="D336" s="151"/>
      <c r="E336" s="156"/>
      <c r="F336" s="160"/>
      <c r="G336" s="160">
        <f>SUMIF(AE337:AE361,"&lt;&gt;NOR",G337:G361)</f>
        <v>0</v>
      </c>
      <c r="H336" s="160"/>
      <c r="I336" s="160">
        <f>SUM(I337:I361)</f>
        <v>0</v>
      </c>
      <c r="J336" s="160"/>
      <c r="K336" s="160">
        <f>SUM(K337:K361)</f>
        <v>0</v>
      </c>
      <c r="L336" s="160"/>
      <c r="M336" s="160">
        <f>SUM(M337:M361)</f>
        <v>0</v>
      </c>
      <c r="N336" s="151"/>
      <c r="O336" s="151">
        <f>SUM(O337:O361)</f>
        <v>4.2189999999999998E-2</v>
      </c>
      <c r="P336" s="151"/>
      <c r="Q336" s="151">
        <f>SUM(Q337:Q361)</f>
        <v>0.20399999999999999</v>
      </c>
      <c r="R336" s="151"/>
      <c r="S336" s="151"/>
      <c r="T336" s="152"/>
      <c r="U336" s="151">
        <f>SUM(U337:U361)</f>
        <v>48.160000000000004</v>
      </c>
      <c r="AE336" t="s">
        <v>145</v>
      </c>
    </row>
    <row r="337" spans="1:60" outlineLevel="1" x14ac:dyDescent="0.2">
      <c r="A337" s="141">
        <v>116</v>
      </c>
      <c r="B337" s="141" t="s">
        <v>503</v>
      </c>
      <c r="C337" s="179" t="s">
        <v>504</v>
      </c>
      <c r="D337" s="148" t="s">
        <v>152</v>
      </c>
      <c r="E337" s="154">
        <v>59.895200000000003</v>
      </c>
      <c r="F337" s="158"/>
      <c r="G337" s="159">
        <f>ROUND(E337*F337,2)</f>
        <v>0</v>
      </c>
      <c r="H337" s="158"/>
      <c r="I337" s="159">
        <f>ROUND(E337*H337,2)</f>
        <v>0</v>
      </c>
      <c r="J337" s="158"/>
      <c r="K337" s="159">
        <f>ROUND(E337*J337,2)</f>
        <v>0</v>
      </c>
      <c r="L337" s="159">
        <v>21</v>
      </c>
      <c r="M337" s="159">
        <f>G337*(1+L337/100)</f>
        <v>0</v>
      </c>
      <c r="N337" s="148">
        <v>5.0000000000000001E-4</v>
      </c>
      <c r="O337" s="148">
        <f>ROUND(E337*N337,5)</f>
        <v>2.9950000000000001E-2</v>
      </c>
      <c r="P337" s="148">
        <v>0</v>
      </c>
      <c r="Q337" s="148">
        <f>ROUND(E337*P337,5)</f>
        <v>0</v>
      </c>
      <c r="R337" s="148"/>
      <c r="S337" s="148"/>
      <c r="T337" s="149">
        <v>0.46</v>
      </c>
      <c r="U337" s="148">
        <f>ROUND(E337*T337,2)</f>
        <v>27.55</v>
      </c>
      <c r="V337" s="140"/>
      <c r="W337" s="140"/>
      <c r="X337" s="140"/>
      <c r="Y337" s="140"/>
      <c r="Z337" s="140"/>
      <c r="AA337" s="140"/>
      <c r="AB337" s="140"/>
      <c r="AC337" s="140"/>
      <c r="AD337" s="140"/>
      <c r="AE337" s="140" t="s">
        <v>160</v>
      </c>
      <c r="AF337" s="140"/>
      <c r="AG337" s="140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  <c r="AV337" s="140"/>
      <c r="AW337" s="140"/>
      <c r="AX337" s="140"/>
      <c r="AY337" s="140"/>
      <c r="AZ337" s="140"/>
      <c r="BA337" s="140"/>
      <c r="BB337" s="140"/>
      <c r="BC337" s="140"/>
      <c r="BD337" s="140"/>
      <c r="BE337" s="140"/>
      <c r="BF337" s="140"/>
      <c r="BG337" s="140"/>
      <c r="BH337" s="140"/>
    </row>
    <row r="338" spans="1:60" outlineLevel="1" x14ac:dyDescent="0.2">
      <c r="A338" s="141"/>
      <c r="B338" s="141"/>
      <c r="C338" s="180" t="s">
        <v>505</v>
      </c>
      <c r="D338" s="150"/>
      <c r="E338" s="155">
        <v>59.895200000000003</v>
      </c>
      <c r="F338" s="159"/>
      <c r="G338" s="159"/>
      <c r="H338" s="159"/>
      <c r="I338" s="159"/>
      <c r="J338" s="159"/>
      <c r="K338" s="159"/>
      <c r="L338" s="159"/>
      <c r="M338" s="159"/>
      <c r="N338" s="148"/>
      <c r="O338" s="148"/>
      <c r="P338" s="148"/>
      <c r="Q338" s="148"/>
      <c r="R338" s="148"/>
      <c r="S338" s="148"/>
      <c r="T338" s="149"/>
      <c r="U338" s="148"/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 t="s">
        <v>157</v>
      </c>
      <c r="AF338" s="140">
        <v>0</v>
      </c>
      <c r="AG338" s="140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  <c r="AZ338" s="140"/>
      <c r="BA338" s="140"/>
      <c r="BB338" s="140"/>
      <c r="BC338" s="140"/>
      <c r="BD338" s="140"/>
      <c r="BE338" s="140"/>
      <c r="BF338" s="140"/>
      <c r="BG338" s="140"/>
      <c r="BH338" s="140"/>
    </row>
    <row r="339" spans="1:60" outlineLevel="1" x14ac:dyDescent="0.2">
      <c r="A339" s="141">
        <v>117</v>
      </c>
      <c r="B339" s="141" t="s">
        <v>506</v>
      </c>
      <c r="C339" s="179" t="s">
        <v>507</v>
      </c>
      <c r="D339" s="148" t="s">
        <v>508</v>
      </c>
      <c r="E339" s="154">
        <v>204</v>
      </c>
      <c r="F339" s="158"/>
      <c r="G339" s="159">
        <f>ROUND(E339*F339,2)</f>
        <v>0</v>
      </c>
      <c r="H339" s="158"/>
      <c r="I339" s="159">
        <f>ROUND(E339*H339,2)</f>
        <v>0</v>
      </c>
      <c r="J339" s="158"/>
      <c r="K339" s="159">
        <f>ROUND(E339*J339,2)</f>
        <v>0</v>
      </c>
      <c r="L339" s="159">
        <v>21</v>
      </c>
      <c r="M339" s="159">
        <f>G339*(1+L339/100)</f>
        <v>0</v>
      </c>
      <c r="N339" s="148">
        <v>6.0000000000000002E-5</v>
      </c>
      <c r="O339" s="148">
        <f>ROUND(E339*N339,5)</f>
        <v>1.2239999999999999E-2</v>
      </c>
      <c r="P339" s="148">
        <v>1E-3</v>
      </c>
      <c r="Q339" s="148">
        <f>ROUND(E339*P339,5)</f>
        <v>0.20399999999999999</v>
      </c>
      <c r="R339" s="148"/>
      <c r="S339" s="148"/>
      <c r="T339" s="149">
        <v>9.7000000000000003E-2</v>
      </c>
      <c r="U339" s="148">
        <f>ROUND(E339*T339,2)</f>
        <v>19.79</v>
      </c>
      <c r="V339" s="140"/>
      <c r="W339" s="140"/>
      <c r="X339" s="140"/>
      <c r="Y339" s="140"/>
      <c r="Z339" s="140"/>
      <c r="AA339" s="140"/>
      <c r="AB339" s="140"/>
      <c r="AC339" s="140"/>
      <c r="AD339" s="140"/>
      <c r="AE339" s="140" t="s">
        <v>160</v>
      </c>
      <c r="AF339" s="140"/>
      <c r="AG339" s="140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  <c r="AZ339" s="140"/>
      <c r="BA339" s="140"/>
      <c r="BB339" s="140"/>
      <c r="BC339" s="140"/>
      <c r="BD339" s="140"/>
      <c r="BE339" s="140"/>
      <c r="BF339" s="140"/>
      <c r="BG339" s="140"/>
      <c r="BH339" s="140"/>
    </row>
    <row r="340" spans="1:60" outlineLevel="1" x14ac:dyDescent="0.2">
      <c r="A340" s="141"/>
      <c r="B340" s="141"/>
      <c r="C340" s="180" t="s">
        <v>509</v>
      </c>
      <c r="D340" s="150"/>
      <c r="E340" s="155">
        <v>144</v>
      </c>
      <c r="F340" s="159"/>
      <c r="G340" s="159"/>
      <c r="H340" s="159"/>
      <c r="I340" s="159"/>
      <c r="J340" s="159"/>
      <c r="K340" s="159"/>
      <c r="L340" s="159"/>
      <c r="M340" s="159"/>
      <c r="N340" s="148"/>
      <c r="O340" s="148"/>
      <c r="P340" s="148"/>
      <c r="Q340" s="148"/>
      <c r="R340" s="148"/>
      <c r="S340" s="148"/>
      <c r="T340" s="149"/>
      <c r="U340" s="148"/>
      <c r="V340" s="140"/>
      <c r="W340" s="140"/>
      <c r="X340" s="140"/>
      <c r="Y340" s="140"/>
      <c r="Z340" s="140"/>
      <c r="AA340" s="140"/>
      <c r="AB340" s="140"/>
      <c r="AC340" s="140"/>
      <c r="AD340" s="140"/>
      <c r="AE340" s="140" t="s">
        <v>157</v>
      </c>
      <c r="AF340" s="140">
        <v>0</v>
      </c>
      <c r="AG340" s="140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  <c r="AV340" s="140"/>
      <c r="AW340" s="140"/>
      <c r="AX340" s="140"/>
      <c r="AY340" s="140"/>
      <c r="AZ340" s="140"/>
      <c r="BA340" s="140"/>
      <c r="BB340" s="140"/>
      <c r="BC340" s="140"/>
      <c r="BD340" s="140"/>
      <c r="BE340" s="140"/>
      <c r="BF340" s="140"/>
      <c r="BG340" s="140"/>
      <c r="BH340" s="140"/>
    </row>
    <row r="341" spans="1:60" outlineLevel="1" x14ac:dyDescent="0.2">
      <c r="A341" s="141"/>
      <c r="B341" s="141"/>
      <c r="C341" s="180" t="s">
        <v>510</v>
      </c>
      <c r="D341" s="150"/>
      <c r="E341" s="155">
        <v>20</v>
      </c>
      <c r="F341" s="159"/>
      <c r="G341" s="159"/>
      <c r="H341" s="159"/>
      <c r="I341" s="159"/>
      <c r="J341" s="159"/>
      <c r="K341" s="159"/>
      <c r="L341" s="159"/>
      <c r="M341" s="159"/>
      <c r="N341" s="148"/>
      <c r="O341" s="148"/>
      <c r="P341" s="148"/>
      <c r="Q341" s="148"/>
      <c r="R341" s="148"/>
      <c r="S341" s="148"/>
      <c r="T341" s="149"/>
      <c r="U341" s="148"/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 t="s">
        <v>157</v>
      </c>
      <c r="AF341" s="140">
        <v>0</v>
      </c>
      <c r="AG341" s="140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  <c r="AZ341" s="140"/>
      <c r="BA341" s="140"/>
      <c r="BB341" s="140"/>
      <c r="BC341" s="140"/>
      <c r="BD341" s="140"/>
      <c r="BE341" s="140"/>
      <c r="BF341" s="140"/>
      <c r="BG341" s="140"/>
      <c r="BH341" s="140"/>
    </row>
    <row r="342" spans="1:60" outlineLevel="1" x14ac:dyDescent="0.2">
      <c r="A342" s="141"/>
      <c r="B342" s="141"/>
      <c r="C342" s="180" t="s">
        <v>511</v>
      </c>
      <c r="D342" s="150"/>
      <c r="E342" s="155">
        <v>20</v>
      </c>
      <c r="F342" s="159"/>
      <c r="G342" s="159"/>
      <c r="H342" s="159"/>
      <c r="I342" s="159"/>
      <c r="J342" s="159"/>
      <c r="K342" s="159"/>
      <c r="L342" s="159"/>
      <c r="M342" s="159"/>
      <c r="N342" s="148"/>
      <c r="O342" s="148"/>
      <c r="P342" s="148"/>
      <c r="Q342" s="148"/>
      <c r="R342" s="148"/>
      <c r="S342" s="148"/>
      <c r="T342" s="149"/>
      <c r="U342" s="148"/>
      <c r="V342" s="140"/>
      <c r="W342" s="140"/>
      <c r="X342" s="140"/>
      <c r="Y342" s="140"/>
      <c r="Z342" s="140"/>
      <c r="AA342" s="140"/>
      <c r="AB342" s="140"/>
      <c r="AC342" s="140"/>
      <c r="AD342" s="140"/>
      <c r="AE342" s="140" t="s">
        <v>157</v>
      </c>
      <c r="AF342" s="140">
        <v>0</v>
      </c>
      <c r="AG342" s="140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  <c r="AZ342" s="140"/>
      <c r="BA342" s="140"/>
      <c r="BB342" s="140"/>
      <c r="BC342" s="140"/>
      <c r="BD342" s="140"/>
      <c r="BE342" s="140"/>
      <c r="BF342" s="140"/>
      <c r="BG342" s="140"/>
      <c r="BH342" s="140"/>
    </row>
    <row r="343" spans="1:60" outlineLevel="1" x14ac:dyDescent="0.2">
      <c r="A343" s="141"/>
      <c r="B343" s="141"/>
      <c r="C343" s="180" t="s">
        <v>512</v>
      </c>
      <c r="D343" s="150"/>
      <c r="E343" s="155">
        <v>20</v>
      </c>
      <c r="F343" s="159"/>
      <c r="G343" s="159"/>
      <c r="H343" s="159"/>
      <c r="I343" s="159"/>
      <c r="J343" s="159"/>
      <c r="K343" s="159"/>
      <c r="L343" s="159"/>
      <c r="M343" s="159"/>
      <c r="N343" s="148"/>
      <c r="O343" s="148"/>
      <c r="P343" s="148"/>
      <c r="Q343" s="148"/>
      <c r="R343" s="148"/>
      <c r="S343" s="148"/>
      <c r="T343" s="149"/>
      <c r="U343" s="148"/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 t="s">
        <v>157</v>
      </c>
      <c r="AF343" s="140">
        <v>0</v>
      </c>
      <c r="AG343" s="140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40"/>
      <c r="BD343" s="140"/>
      <c r="BE343" s="140"/>
      <c r="BF343" s="140"/>
      <c r="BG343" s="140"/>
      <c r="BH343" s="140"/>
    </row>
    <row r="344" spans="1:60" outlineLevel="1" x14ac:dyDescent="0.2">
      <c r="A344" s="141">
        <v>118</v>
      </c>
      <c r="B344" s="141" t="s">
        <v>513</v>
      </c>
      <c r="C344" s="179" t="s">
        <v>514</v>
      </c>
      <c r="D344" s="148" t="s">
        <v>515</v>
      </c>
      <c r="E344" s="154">
        <v>1</v>
      </c>
      <c r="F344" s="158"/>
      <c r="G344" s="159">
        <f>ROUND(E344*F344,2)</f>
        <v>0</v>
      </c>
      <c r="H344" s="158"/>
      <c r="I344" s="159">
        <f>ROUND(E344*H344,2)</f>
        <v>0</v>
      </c>
      <c r="J344" s="158"/>
      <c r="K344" s="159">
        <f>ROUND(E344*J344,2)</f>
        <v>0</v>
      </c>
      <c r="L344" s="159">
        <v>21</v>
      </c>
      <c r="M344" s="159">
        <f>G344*(1+L344/100)</f>
        <v>0</v>
      </c>
      <c r="N344" s="148">
        <v>0</v>
      </c>
      <c r="O344" s="148">
        <f>ROUND(E344*N344,5)</f>
        <v>0</v>
      </c>
      <c r="P344" s="148">
        <v>0</v>
      </c>
      <c r="Q344" s="148">
        <f>ROUND(E344*P344,5)</f>
        <v>0</v>
      </c>
      <c r="R344" s="148"/>
      <c r="S344" s="148"/>
      <c r="T344" s="149">
        <v>0</v>
      </c>
      <c r="U344" s="148">
        <f>ROUND(E344*T344,2)</f>
        <v>0</v>
      </c>
      <c r="V344" s="140"/>
      <c r="W344" s="140"/>
      <c r="X344" s="140"/>
      <c r="Y344" s="140"/>
      <c r="Z344" s="140"/>
      <c r="AA344" s="140"/>
      <c r="AB344" s="140"/>
      <c r="AC344" s="140"/>
      <c r="AD344" s="140"/>
      <c r="AE344" s="140" t="s">
        <v>160</v>
      </c>
      <c r="AF344" s="140"/>
      <c r="AG344" s="140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  <c r="AZ344" s="140"/>
      <c r="BA344" s="140"/>
      <c r="BB344" s="140"/>
      <c r="BC344" s="140"/>
      <c r="BD344" s="140"/>
      <c r="BE344" s="140"/>
      <c r="BF344" s="140"/>
      <c r="BG344" s="140"/>
      <c r="BH344" s="140"/>
    </row>
    <row r="345" spans="1:60" outlineLevel="1" x14ac:dyDescent="0.2">
      <c r="A345" s="141"/>
      <c r="B345" s="141"/>
      <c r="C345" s="241" t="s">
        <v>516</v>
      </c>
      <c r="D345" s="242"/>
      <c r="E345" s="243"/>
      <c r="F345" s="244"/>
      <c r="G345" s="245"/>
      <c r="H345" s="159"/>
      <c r="I345" s="159"/>
      <c r="J345" s="159"/>
      <c r="K345" s="159"/>
      <c r="L345" s="159"/>
      <c r="M345" s="159"/>
      <c r="N345" s="148"/>
      <c r="O345" s="148"/>
      <c r="P345" s="148"/>
      <c r="Q345" s="148"/>
      <c r="R345" s="148"/>
      <c r="S345" s="148"/>
      <c r="T345" s="149"/>
      <c r="U345" s="148"/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 t="s">
        <v>166</v>
      </c>
      <c r="AF345" s="140"/>
      <c r="AG345" s="140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  <c r="AZ345" s="140"/>
      <c r="BA345" s="143" t="str">
        <f>C345</f>
        <v>Zvonky, cedule, mřížky, čidla, svítidla ...</v>
      </c>
      <c r="BB345" s="140"/>
      <c r="BC345" s="140"/>
      <c r="BD345" s="140"/>
      <c r="BE345" s="140"/>
      <c r="BF345" s="140"/>
      <c r="BG345" s="140"/>
      <c r="BH345" s="140"/>
    </row>
    <row r="346" spans="1:60" outlineLevel="1" x14ac:dyDescent="0.2">
      <c r="A346" s="141">
        <v>119</v>
      </c>
      <c r="B346" s="141" t="s">
        <v>517</v>
      </c>
      <c r="C346" s="179" t="s">
        <v>518</v>
      </c>
      <c r="D346" s="148" t="s">
        <v>269</v>
      </c>
      <c r="E346" s="154">
        <v>14</v>
      </c>
      <c r="F346" s="158"/>
      <c r="G346" s="159">
        <f>ROUND(E346*F346,2)</f>
        <v>0</v>
      </c>
      <c r="H346" s="158"/>
      <c r="I346" s="159">
        <f>ROUND(E346*H346,2)</f>
        <v>0</v>
      </c>
      <c r="J346" s="158"/>
      <c r="K346" s="159">
        <f>ROUND(E346*J346,2)</f>
        <v>0</v>
      </c>
      <c r="L346" s="159">
        <v>21</v>
      </c>
      <c r="M346" s="159">
        <f>G346*(1+L346/100)</f>
        <v>0</v>
      </c>
      <c r="N346" s="148">
        <v>0</v>
      </c>
      <c r="O346" s="148">
        <f>ROUND(E346*N346,5)</f>
        <v>0</v>
      </c>
      <c r="P346" s="148">
        <v>0</v>
      </c>
      <c r="Q346" s="148">
        <f>ROUND(E346*P346,5)</f>
        <v>0</v>
      </c>
      <c r="R346" s="148"/>
      <c r="S346" s="148"/>
      <c r="T346" s="149">
        <v>0</v>
      </c>
      <c r="U346" s="148">
        <f>ROUND(E346*T346,2)</f>
        <v>0</v>
      </c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 t="s">
        <v>160</v>
      </c>
      <c r="AF346" s="140"/>
      <c r="AG346" s="140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  <c r="AZ346" s="140"/>
      <c r="BA346" s="140"/>
      <c r="BB346" s="140"/>
      <c r="BC346" s="140"/>
      <c r="BD346" s="140"/>
      <c r="BE346" s="140"/>
      <c r="BF346" s="140"/>
      <c r="BG346" s="140"/>
      <c r="BH346" s="140"/>
    </row>
    <row r="347" spans="1:60" outlineLevel="1" x14ac:dyDescent="0.2">
      <c r="A347" s="141"/>
      <c r="B347" s="141"/>
      <c r="C347" s="241" t="s">
        <v>519</v>
      </c>
      <c r="D347" s="242"/>
      <c r="E347" s="243"/>
      <c r="F347" s="244"/>
      <c r="G347" s="245"/>
      <c r="H347" s="159"/>
      <c r="I347" s="159"/>
      <c r="J347" s="159"/>
      <c r="K347" s="159"/>
      <c r="L347" s="159"/>
      <c r="M347" s="159"/>
      <c r="N347" s="148"/>
      <c r="O347" s="148"/>
      <c r="P347" s="148"/>
      <c r="Q347" s="148"/>
      <c r="R347" s="148"/>
      <c r="S347" s="148"/>
      <c r="T347" s="149"/>
      <c r="U347" s="148"/>
      <c r="V347" s="140"/>
      <c r="W347" s="140"/>
      <c r="X347" s="140"/>
      <c r="Y347" s="140"/>
      <c r="Z347" s="140"/>
      <c r="AA347" s="140"/>
      <c r="AB347" s="140"/>
      <c r="AC347" s="140"/>
      <c r="AD347" s="140"/>
      <c r="AE347" s="140" t="s">
        <v>166</v>
      </c>
      <c r="AF347" s="140"/>
      <c r="AG347" s="140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  <c r="AZ347" s="140"/>
      <c r="BA347" s="143" t="str">
        <f>C347</f>
        <v>Z01</v>
      </c>
      <c r="BB347" s="140"/>
      <c r="BC347" s="140"/>
      <c r="BD347" s="140"/>
      <c r="BE347" s="140"/>
      <c r="BF347" s="140"/>
      <c r="BG347" s="140"/>
      <c r="BH347" s="140"/>
    </row>
    <row r="348" spans="1:60" outlineLevel="1" x14ac:dyDescent="0.2">
      <c r="A348" s="141"/>
      <c r="B348" s="141"/>
      <c r="C348" s="241" t="s">
        <v>520</v>
      </c>
      <c r="D348" s="242"/>
      <c r="E348" s="243"/>
      <c r="F348" s="244"/>
      <c r="G348" s="245"/>
      <c r="H348" s="159"/>
      <c r="I348" s="159"/>
      <c r="J348" s="159"/>
      <c r="K348" s="159"/>
      <c r="L348" s="159"/>
      <c r="M348" s="159"/>
      <c r="N348" s="148"/>
      <c r="O348" s="148"/>
      <c r="P348" s="148"/>
      <c r="Q348" s="148"/>
      <c r="R348" s="148"/>
      <c r="S348" s="148"/>
      <c r="T348" s="149"/>
      <c r="U348" s="148"/>
      <c r="V348" s="140"/>
      <c r="W348" s="140"/>
      <c r="X348" s="140"/>
      <c r="Y348" s="140"/>
      <c r="Z348" s="140"/>
      <c r="AA348" s="140"/>
      <c r="AB348" s="140"/>
      <c r="AC348" s="140"/>
      <c r="AD348" s="140"/>
      <c r="AE348" s="140" t="s">
        <v>166</v>
      </c>
      <c r="AF348" s="140"/>
      <c r="AG348" s="140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  <c r="AV348" s="140"/>
      <c r="AW348" s="140"/>
      <c r="AX348" s="140"/>
      <c r="AY348" s="140"/>
      <c r="AZ348" s="140"/>
      <c r="BA348" s="143" t="str">
        <f>C348</f>
        <v>očištění, základní nátěr, syntetický nátěr, barva matná bílá</v>
      </c>
      <c r="BB348" s="140"/>
      <c r="BC348" s="140"/>
      <c r="BD348" s="140"/>
      <c r="BE348" s="140"/>
      <c r="BF348" s="140"/>
      <c r="BG348" s="140"/>
      <c r="BH348" s="140"/>
    </row>
    <row r="349" spans="1:60" outlineLevel="1" x14ac:dyDescent="0.2">
      <c r="A349" s="141">
        <v>120</v>
      </c>
      <c r="B349" s="141" t="s">
        <v>521</v>
      </c>
      <c r="C349" s="179" t="s">
        <v>522</v>
      </c>
      <c r="D349" s="148" t="s">
        <v>269</v>
      </c>
      <c r="E349" s="154">
        <v>2</v>
      </c>
      <c r="F349" s="158"/>
      <c r="G349" s="159">
        <f>ROUND(E349*F349,2)</f>
        <v>0</v>
      </c>
      <c r="H349" s="158"/>
      <c r="I349" s="159">
        <f>ROUND(E349*H349,2)</f>
        <v>0</v>
      </c>
      <c r="J349" s="158"/>
      <c r="K349" s="159">
        <f>ROUND(E349*J349,2)</f>
        <v>0</v>
      </c>
      <c r="L349" s="159">
        <v>21</v>
      </c>
      <c r="M349" s="159">
        <f>G349*(1+L349/100)</f>
        <v>0</v>
      </c>
      <c r="N349" s="148">
        <v>0</v>
      </c>
      <c r="O349" s="148">
        <f>ROUND(E349*N349,5)</f>
        <v>0</v>
      </c>
      <c r="P349" s="148">
        <v>0</v>
      </c>
      <c r="Q349" s="148">
        <f>ROUND(E349*P349,5)</f>
        <v>0</v>
      </c>
      <c r="R349" s="148"/>
      <c r="S349" s="148"/>
      <c r="T349" s="149">
        <v>0</v>
      </c>
      <c r="U349" s="148">
        <f>ROUND(E349*T349,2)</f>
        <v>0</v>
      </c>
      <c r="V349" s="140"/>
      <c r="W349" s="140"/>
      <c r="X349" s="140"/>
      <c r="Y349" s="140"/>
      <c r="Z349" s="140"/>
      <c r="AA349" s="140"/>
      <c r="AB349" s="140"/>
      <c r="AC349" s="140"/>
      <c r="AD349" s="140"/>
      <c r="AE349" s="140" t="s">
        <v>160</v>
      </c>
      <c r="AF349" s="140"/>
      <c r="AG349" s="140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  <c r="AZ349" s="140"/>
      <c r="BA349" s="140"/>
      <c r="BB349" s="140"/>
      <c r="BC349" s="140"/>
      <c r="BD349" s="140"/>
      <c r="BE349" s="140"/>
      <c r="BF349" s="140"/>
      <c r="BG349" s="140"/>
      <c r="BH349" s="140"/>
    </row>
    <row r="350" spans="1:60" outlineLevel="1" x14ac:dyDescent="0.2">
      <c r="A350" s="141"/>
      <c r="B350" s="141"/>
      <c r="C350" s="241" t="s">
        <v>523</v>
      </c>
      <c r="D350" s="242"/>
      <c r="E350" s="243"/>
      <c r="F350" s="244"/>
      <c r="G350" s="245"/>
      <c r="H350" s="159"/>
      <c r="I350" s="159"/>
      <c r="J350" s="159"/>
      <c r="K350" s="159"/>
      <c r="L350" s="159"/>
      <c r="M350" s="159"/>
      <c r="N350" s="148"/>
      <c r="O350" s="148"/>
      <c r="P350" s="148"/>
      <c r="Q350" s="148"/>
      <c r="R350" s="148"/>
      <c r="S350" s="148"/>
      <c r="T350" s="149"/>
      <c r="U350" s="148"/>
      <c r="V350" s="140"/>
      <c r="W350" s="140"/>
      <c r="X350" s="140"/>
      <c r="Y350" s="140"/>
      <c r="Z350" s="140"/>
      <c r="AA350" s="140"/>
      <c r="AB350" s="140"/>
      <c r="AC350" s="140"/>
      <c r="AD350" s="140"/>
      <c r="AE350" s="140" t="s">
        <v>166</v>
      </c>
      <c r="AF350" s="140"/>
      <c r="AG350" s="140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  <c r="AV350" s="140"/>
      <c r="AW350" s="140"/>
      <c r="AX350" s="140"/>
      <c r="AY350" s="140"/>
      <c r="AZ350" s="140"/>
      <c r="BA350" s="143" t="str">
        <f>C350</f>
        <v>Z02</v>
      </c>
      <c r="BB350" s="140"/>
      <c r="BC350" s="140"/>
      <c r="BD350" s="140"/>
      <c r="BE350" s="140"/>
      <c r="BF350" s="140"/>
      <c r="BG350" s="140"/>
      <c r="BH350" s="140"/>
    </row>
    <row r="351" spans="1:60" outlineLevel="1" x14ac:dyDescent="0.2">
      <c r="A351" s="141"/>
      <c r="B351" s="141"/>
      <c r="C351" s="241" t="s">
        <v>520</v>
      </c>
      <c r="D351" s="242"/>
      <c r="E351" s="243"/>
      <c r="F351" s="244"/>
      <c r="G351" s="245"/>
      <c r="H351" s="159"/>
      <c r="I351" s="159"/>
      <c r="J351" s="159"/>
      <c r="K351" s="159"/>
      <c r="L351" s="159"/>
      <c r="M351" s="159"/>
      <c r="N351" s="148"/>
      <c r="O351" s="148"/>
      <c r="P351" s="148"/>
      <c r="Q351" s="148"/>
      <c r="R351" s="148"/>
      <c r="S351" s="148"/>
      <c r="T351" s="149"/>
      <c r="U351" s="148"/>
      <c r="V351" s="140"/>
      <c r="W351" s="140"/>
      <c r="X351" s="140"/>
      <c r="Y351" s="140"/>
      <c r="Z351" s="140"/>
      <c r="AA351" s="140"/>
      <c r="AB351" s="140"/>
      <c r="AC351" s="140"/>
      <c r="AD351" s="140"/>
      <c r="AE351" s="140" t="s">
        <v>166</v>
      </c>
      <c r="AF351" s="140"/>
      <c r="AG351" s="140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  <c r="AV351" s="140"/>
      <c r="AW351" s="140"/>
      <c r="AX351" s="140"/>
      <c r="AY351" s="140"/>
      <c r="AZ351" s="140"/>
      <c r="BA351" s="143" t="str">
        <f>C351</f>
        <v>očištění, základní nátěr, syntetický nátěr, barva matná bílá</v>
      </c>
      <c r="BB351" s="140"/>
      <c r="BC351" s="140"/>
      <c r="BD351" s="140"/>
      <c r="BE351" s="140"/>
      <c r="BF351" s="140"/>
      <c r="BG351" s="140"/>
      <c r="BH351" s="140"/>
    </row>
    <row r="352" spans="1:60" outlineLevel="1" x14ac:dyDescent="0.2">
      <c r="A352" s="141">
        <v>121</v>
      </c>
      <c r="B352" s="141" t="s">
        <v>524</v>
      </c>
      <c r="C352" s="179" t="s">
        <v>525</v>
      </c>
      <c r="D352" s="148" t="s">
        <v>269</v>
      </c>
      <c r="E352" s="154">
        <v>1</v>
      </c>
      <c r="F352" s="158"/>
      <c r="G352" s="159">
        <f>ROUND(E352*F352,2)</f>
        <v>0</v>
      </c>
      <c r="H352" s="158"/>
      <c r="I352" s="159">
        <f>ROUND(E352*H352,2)</f>
        <v>0</v>
      </c>
      <c r="J352" s="158"/>
      <c r="K352" s="159">
        <f>ROUND(E352*J352,2)</f>
        <v>0</v>
      </c>
      <c r="L352" s="159">
        <v>21</v>
      </c>
      <c r="M352" s="159">
        <f>G352*(1+L352/100)</f>
        <v>0</v>
      </c>
      <c r="N352" s="148">
        <v>0</v>
      </c>
      <c r="O352" s="148">
        <f>ROUND(E352*N352,5)</f>
        <v>0</v>
      </c>
      <c r="P352" s="148">
        <v>0</v>
      </c>
      <c r="Q352" s="148">
        <f>ROUND(E352*P352,5)</f>
        <v>0</v>
      </c>
      <c r="R352" s="148"/>
      <c r="S352" s="148"/>
      <c r="T352" s="149">
        <v>0</v>
      </c>
      <c r="U352" s="148">
        <f>ROUND(E352*T352,2)</f>
        <v>0</v>
      </c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 t="s">
        <v>160</v>
      </c>
      <c r="AF352" s="140"/>
      <c r="AG352" s="140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  <c r="AZ352" s="140"/>
      <c r="BA352" s="140"/>
      <c r="BB352" s="140"/>
      <c r="BC352" s="140"/>
      <c r="BD352" s="140"/>
      <c r="BE352" s="140"/>
      <c r="BF352" s="140"/>
      <c r="BG352" s="140"/>
      <c r="BH352" s="140"/>
    </row>
    <row r="353" spans="1:60" outlineLevel="1" x14ac:dyDescent="0.2">
      <c r="A353" s="141"/>
      <c r="B353" s="141"/>
      <c r="C353" s="241" t="s">
        <v>526</v>
      </c>
      <c r="D353" s="242"/>
      <c r="E353" s="243"/>
      <c r="F353" s="244"/>
      <c r="G353" s="245"/>
      <c r="H353" s="159"/>
      <c r="I353" s="159"/>
      <c r="J353" s="159"/>
      <c r="K353" s="159"/>
      <c r="L353" s="159"/>
      <c r="M353" s="159"/>
      <c r="N353" s="148"/>
      <c r="O353" s="148"/>
      <c r="P353" s="148"/>
      <c r="Q353" s="148"/>
      <c r="R353" s="148"/>
      <c r="S353" s="148"/>
      <c r="T353" s="149"/>
      <c r="U353" s="148"/>
      <c r="V353" s="140"/>
      <c r="W353" s="140"/>
      <c r="X353" s="140"/>
      <c r="Y353" s="140"/>
      <c r="Z353" s="140"/>
      <c r="AA353" s="140"/>
      <c r="AB353" s="140"/>
      <c r="AC353" s="140"/>
      <c r="AD353" s="140"/>
      <c r="AE353" s="140" t="s">
        <v>166</v>
      </c>
      <c r="AF353" s="140"/>
      <c r="AG353" s="140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  <c r="AZ353" s="140"/>
      <c r="BA353" s="143" t="str">
        <f>C353</f>
        <v>Z05</v>
      </c>
      <c r="BB353" s="140"/>
      <c r="BC353" s="140"/>
      <c r="BD353" s="140"/>
      <c r="BE353" s="140"/>
      <c r="BF353" s="140"/>
      <c r="BG353" s="140"/>
      <c r="BH353" s="140"/>
    </row>
    <row r="354" spans="1:60" outlineLevel="1" x14ac:dyDescent="0.2">
      <c r="A354" s="141"/>
      <c r="B354" s="141"/>
      <c r="C354" s="241" t="s">
        <v>527</v>
      </c>
      <c r="D354" s="242"/>
      <c r="E354" s="243"/>
      <c r="F354" s="244"/>
      <c r="G354" s="245"/>
      <c r="H354" s="159"/>
      <c r="I354" s="159"/>
      <c r="J354" s="159"/>
      <c r="K354" s="159"/>
      <c r="L354" s="159"/>
      <c r="M354" s="159"/>
      <c r="N354" s="148"/>
      <c r="O354" s="148"/>
      <c r="P354" s="148"/>
      <c r="Q354" s="148"/>
      <c r="R354" s="148"/>
      <c r="S354" s="148"/>
      <c r="T354" s="149"/>
      <c r="U354" s="148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 t="s">
        <v>166</v>
      </c>
      <c r="AF354" s="140"/>
      <c r="AG354" s="140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  <c r="AZ354" s="140"/>
      <c r="BA354" s="143" t="str">
        <f>C354</f>
        <v>schodišťové zábradlí z ocelových jeklů 40x40x3</v>
      </c>
      <c r="BB354" s="140"/>
      <c r="BC354" s="140"/>
      <c r="BD354" s="140"/>
      <c r="BE354" s="140"/>
      <c r="BF354" s="140"/>
      <c r="BG354" s="140"/>
      <c r="BH354" s="140"/>
    </row>
    <row r="355" spans="1:60" outlineLevel="1" x14ac:dyDescent="0.2">
      <c r="A355" s="141"/>
      <c r="B355" s="141"/>
      <c r="C355" s="241" t="s">
        <v>528</v>
      </c>
      <c r="D355" s="242"/>
      <c r="E355" s="243"/>
      <c r="F355" s="244"/>
      <c r="G355" s="245"/>
      <c r="H355" s="159"/>
      <c r="I355" s="159"/>
      <c r="J355" s="159"/>
      <c r="K355" s="159"/>
      <c r="L355" s="159"/>
      <c r="M355" s="159"/>
      <c r="N355" s="148"/>
      <c r="O355" s="148"/>
      <c r="P355" s="148"/>
      <c r="Q355" s="148"/>
      <c r="R355" s="148"/>
      <c r="S355" s="148"/>
      <c r="T355" s="149"/>
      <c r="U355" s="148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 t="s">
        <v>166</v>
      </c>
      <c r="AF355" s="140"/>
      <c r="AG355" s="140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  <c r="AZ355" s="140"/>
      <c r="BA355" s="143" t="str">
        <f>C355</f>
        <v>povrchová úprava lakováním, barva světle šedá</v>
      </c>
      <c r="BB355" s="140"/>
      <c r="BC355" s="140"/>
      <c r="BD355" s="140"/>
      <c r="BE355" s="140"/>
      <c r="BF355" s="140"/>
      <c r="BG355" s="140"/>
      <c r="BH355" s="140"/>
    </row>
    <row r="356" spans="1:60" outlineLevel="1" x14ac:dyDescent="0.2">
      <c r="A356" s="141"/>
      <c r="B356" s="141"/>
      <c r="C356" s="241" t="s">
        <v>529</v>
      </c>
      <c r="D356" s="242"/>
      <c r="E356" s="243"/>
      <c r="F356" s="244"/>
      <c r="G356" s="245"/>
      <c r="H356" s="159"/>
      <c r="I356" s="159"/>
      <c r="J356" s="159"/>
      <c r="K356" s="159"/>
      <c r="L356" s="159"/>
      <c r="M356" s="159"/>
      <c r="N356" s="148"/>
      <c r="O356" s="148"/>
      <c r="P356" s="148"/>
      <c r="Q356" s="148"/>
      <c r="R356" s="148"/>
      <c r="S356" s="148"/>
      <c r="T356" s="149"/>
      <c r="U356" s="148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 t="s">
        <v>166</v>
      </c>
      <c r="AF356" s="140"/>
      <c r="AG356" s="140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  <c r="AV356" s="140"/>
      <c r="AW356" s="140"/>
      <c r="AX356" s="140"/>
      <c r="AY356" s="140"/>
      <c r="AZ356" s="140"/>
      <c r="BA356" s="143" t="str">
        <f>C356</f>
        <v>jekly celkem 5,75 m, 19 kg</v>
      </c>
      <c r="BB356" s="140"/>
      <c r="BC356" s="140"/>
      <c r="BD356" s="140"/>
      <c r="BE356" s="140"/>
      <c r="BF356" s="140"/>
      <c r="BG356" s="140"/>
      <c r="BH356" s="140"/>
    </row>
    <row r="357" spans="1:60" outlineLevel="1" x14ac:dyDescent="0.2">
      <c r="A357" s="141">
        <v>122</v>
      </c>
      <c r="B357" s="141" t="s">
        <v>530</v>
      </c>
      <c r="C357" s="179" t="s">
        <v>531</v>
      </c>
      <c r="D357" s="148" t="s">
        <v>269</v>
      </c>
      <c r="E357" s="154">
        <v>2</v>
      </c>
      <c r="F357" s="158"/>
      <c r="G357" s="159">
        <f>ROUND(E357*F357,2)</f>
        <v>0</v>
      </c>
      <c r="H357" s="158"/>
      <c r="I357" s="159">
        <f>ROUND(E357*H357,2)</f>
        <v>0</v>
      </c>
      <c r="J357" s="158"/>
      <c r="K357" s="159">
        <f>ROUND(E357*J357,2)</f>
        <v>0</v>
      </c>
      <c r="L357" s="159">
        <v>21</v>
      </c>
      <c r="M357" s="159">
        <f>G357*(1+L357/100)</f>
        <v>0</v>
      </c>
      <c r="N357" s="148">
        <v>0</v>
      </c>
      <c r="O357" s="148">
        <f>ROUND(E357*N357,5)</f>
        <v>0</v>
      </c>
      <c r="P357" s="148">
        <v>0</v>
      </c>
      <c r="Q357" s="148">
        <f>ROUND(E357*P357,5)</f>
        <v>0</v>
      </c>
      <c r="R357" s="148"/>
      <c r="S357" s="148"/>
      <c r="T357" s="149">
        <v>0</v>
      </c>
      <c r="U357" s="148">
        <f>ROUND(E357*T357,2)</f>
        <v>0</v>
      </c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 t="s">
        <v>160</v>
      </c>
      <c r="AF357" s="140"/>
      <c r="AG357" s="140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  <c r="AZ357" s="140"/>
      <c r="BA357" s="140"/>
      <c r="BB357" s="140"/>
      <c r="BC357" s="140"/>
      <c r="BD357" s="140"/>
      <c r="BE357" s="140"/>
      <c r="BF357" s="140"/>
      <c r="BG357" s="140"/>
      <c r="BH357" s="140"/>
    </row>
    <row r="358" spans="1:60" outlineLevel="1" x14ac:dyDescent="0.2">
      <c r="A358" s="141">
        <v>123</v>
      </c>
      <c r="B358" s="141" t="s">
        <v>532</v>
      </c>
      <c r="C358" s="179" t="s">
        <v>533</v>
      </c>
      <c r="D358" s="148" t="s">
        <v>515</v>
      </c>
      <c r="E358" s="154">
        <v>1</v>
      </c>
      <c r="F358" s="158"/>
      <c r="G358" s="159">
        <f>ROUND(E358*F358,2)</f>
        <v>0</v>
      </c>
      <c r="H358" s="158"/>
      <c r="I358" s="159">
        <f>ROUND(E358*H358,2)</f>
        <v>0</v>
      </c>
      <c r="J358" s="158"/>
      <c r="K358" s="159">
        <f>ROUND(E358*J358,2)</f>
        <v>0</v>
      </c>
      <c r="L358" s="159">
        <v>21</v>
      </c>
      <c r="M358" s="159">
        <f>G358*(1+L358/100)</f>
        <v>0</v>
      </c>
      <c r="N358" s="148">
        <v>0</v>
      </c>
      <c r="O358" s="148">
        <f>ROUND(E358*N358,5)</f>
        <v>0</v>
      </c>
      <c r="P358" s="148">
        <v>0</v>
      </c>
      <c r="Q358" s="148">
        <f>ROUND(E358*P358,5)</f>
        <v>0</v>
      </c>
      <c r="R358" s="148"/>
      <c r="S358" s="148"/>
      <c r="T358" s="149">
        <v>0</v>
      </c>
      <c r="U358" s="148">
        <f>ROUND(E358*T358,2)</f>
        <v>0</v>
      </c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 t="s">
        <v>160</v>
      </c>
      <c r="AF358" s="140"/>
      <c r="AG358" s="140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  <c r="AV358" s="140"/>
      <c r="AW358" s="140"/>
      <c r="AX358" s="140"/>
      <c r="AY358" s="140"/>
      <c r="AZ358" s="140"/>
      <c r="BA358" s="140"/>
      <c r="BB358" s="140"/>
      <c r="BC358" s="140"/>
      <c r="BD358" s="140"/>
      <c r="BE358" s="140"/>
      <c r="BF358" s="140"/>
      <c r="BG358" s="140"/>
      <c r="BH358" s="140"/>
    </row>
    <row r="359" spans="1:60" outlineLevel="1" x14ac:dyDescent="0.2">
      <c r="A359" s="141"/>
      <c r="B359" s="141"/>
      <c r="C359" s="241" t="s">
        <v>516</v>
      </c>
      <c r="D359" s="242"/>
      <c r="E359" s="243"/>
      <c r="F359" s="244"/>
      <c r="G359" s="245"/>
      <c r="H359" s="159"/>
      <c r="I359" s="159"/>
      <c r="J359" s="159"/>
      <c r="K359" s="159"/>
      <c r="L359" s="159"/>
      <c r="M359" s="159"/>
      <c r="N359" s="148"/>
      <c r="O359" s="148"/>
      <c r="P359" s="148"/>
      <c r="Q359" s="148"/>
      <c r="R359" s="148"/>
      <c r="S359" s="148"/>
      <c r="T359" s="149"/>
      <c r="U359" s="148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 t="s">
        <v>166</v>
      </c>
      <c r="AF359" s="140"/>
      <c r="AG359" s="140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  <c r="AZ359" s="140"/>
      <c r="BA359" s="143" t="str">
        <f>C359</f>
        <v>Zvonky, cedule, mřížky, čidla, svítidla ...</v>
      </c>
      <c r="BB359" s="140"/>
      <c r="BC359" s="140"/>
      <c r="BD359" s="140"/>
      <c r="BE359" s="140"/>
      <c r="BF359" s="140"/>
      <c r="BG359" s="140"/>
      <c r="BH359" s="140"/>
    </row>
    <row r="360" spans="1:60" outlineLevel="1" x14ac:dyDescent="0.2">
      <c r="A360" s="141">
        <v>124</v>
      </c>
      <c r="B360" s="141" t="s">
        <v>534</v>
      </c>
      <c r="C360" s="179" t="s">
        <v>535</v>
      </c>
      <c r="D360" s="148" t="s">
        <v>181</v>
      </c>
      <c r="E360" s="154">
        <v>0.24618999999999999</v>
      </c>
      <c r="F360" s="158"/>
      <c r="G360" s="159">
        <f>ROUND(E360*F360,2)</f>
        <v>0</v>
      </c>
      <c r="H360" s="158"/>
      <c r="I360" s="159">
        <f>ROUND(E360*H360,2)</f>
        <v>0</v>
      </c>
      <c r="J360" s="158"/>
      <c r="K360" s="159">
        <f>ROUND(E360*J360,2)</f>
        <v>0</v>
      </c>
      <c r="L360" s="159">
        <v>21</v>
      </c>
      <c r="M360" s="159">
        <f>G360*(1+L360/100)</f>
        <v>0</v>
      </c>
      <c r="N360" s="148">
        <v>0</v>
      </c>
      <c r="O360" s="148">
        <f>ROUND(E360*N360,5)</f>
        <v>0</v>
      </c>
      <c r="P360" s="148">
        <v>0</v>
      </c>
      <c r="Q360" s="148">
        <f>ROUND(E360*P360,5)</f>
        <v>0</v>
      </c>
      <c r="R360" s="148"/>
      <c r="S360" s="148"/>
      <c r="T360" s="149">
        <v>3.327</v>
      </c>
      <c r="U360" s="148">
        <f>ROUND(E360*T360,2)</f>
        <v>0.82</v>
      </c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 t="s">
        <v>160</v>
      </c>
      <c r="AF360" s="140"/>
      <c r="AG360" s="140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  <c r="AZ360" s="140"/>
      <c r="BA360" s="140"/>
      <c r="BB360" s="140"/>
      <c r="BC360" s="140"/>
      <c r="BD360" s="140"/>
      <c r="BE360" s="140"/>
      <c r="BF360" s="140"/>
      <c r="BG360" s="140"/>
      <c r="BH360" s="140"/>
    </row>
    <row r="361" spans="1:60" outlineLevel="1" x14ac:dyDescent="0.2">
      <c r="A361" s="141"/>
      <c r="B361" s="141"/>
      <c r="C361" s="180" t="s">
        <v>536</v>
      </c>
      <c r="D361" s="150"/>
      <c r="E361" s="155">
        <v>0.24618999999999999</v>
      </c>
      <c r="F361" s="159"/>
      <c r="G361" s="159"/>
      <c r="H361" s="159"/>
      <c r="I361" s="159"/>
      <c r="J361" s="159"/>
      <c r="K361" s="159"/>
      <c r="L361" s="159"/>
      <c r="M361" s="159"/>
      <c r="N361" s="148"/>
      <c r="O361" s="148"/>
      <c r="P361" s="148"/>
      <c r="Q361" s="148"/>
      <c r="R361" s="148"/>
      <c r="S361" s="148"/>
      <c r="T361" s="149"/>
      <c r="U361" s="148"/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 t="s">
        <v>157</v>
      </c>
      <c r="AF361" s="140">
        <v>0</v>
      </c>
      <c r="AG361" s="140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  <c r="AV361" s="140"/>
      <c r="AW361" s="140"/>
      <c r="AX361" s="140"/>
      <c r="AY361" s="140"/>
      <c r="AZ361" s="140"/>
      <c r="BA361" s="140"/>
      <c r="BB361" s="140"/>
      <c r="BC361" s="140"/>
      <c r="BD361" s="140"/>
      <c r="BE361" s="140"/>
      <c r="BF361" s="140"/>
      <c r="BG361" s="140"/>
      <c r="BH361" s="140"/>
    </row>
    <row r="362" spans="1:60" x14ac:dyDescent="0.2">
      <c r="A362" s="142" t="s">
        <v>144</v>
      </c>
      <c r="B362" s="142" t="s">
        <v>107</v>
      </c>
      <c r="C362" s="181" t="s">
        <v>108</v>
      </c>
      <c r="D362" s="151"/>
      <c r="E362" s="156"/>
      <c r="F362" s="160"/>
      <c r="G362" s="160">
        <f>SUMIF(AE363:AE368,"&lt;&gt;NOR",G363:G368)</f>
        <v>0</v>
      </c>
      <c r="H362" s="160"/>
      <c r="I362" s="160">
        <f>SUM(I363:I368)</f>
        <v>0</v>
      </c>
      <c r="J362" s="160"/>
      <c r="K362" s="160">
        <f>SUM(K363:K368)</f>
        <v>0</v>
      </c>
      <c r="L362" s="160"/>
      <c r="M362" s="160">
        <f>SUM(M363:M368)</f>
        <v>0</v>
      </c>
      <c r="N362" s="151"/>
      <c r="O362" s="151">
        <f>SUM(O363:O368)</f>
        <v>0.12959999999999999</v>
      </c>
      <c r="P362" s="151"/>
      <c r="Q362" s="151">
        <f>SUM(Q363:Q368)</f>
        <v>0.51</v>
      </c>
      <c r="R362" s="151"/>
      <c r="S362" s="151"/>
      <c r="T362" s="152"/>
      <c r="U362" s="151">
        <f>SUM(U363:U368)</f>
        <v>13.73</v>
      </c>
      <c r="AE362" t="s">
        <v>145</v>
      </c>
    </row>
    <row r="363" spans="1:60" outlineLevel="1" x14ac:dyDescent="0.2">
      <c r="A363" s="141">
        <v>125</v>
      </c>
      <c r="B363" s="141" t="s">
        <v>537</v>
      </c>
      <c r="C363" s="179" t="s">
        <v>538</v>
      </c>
      <c r="D363" s="148" t="s">
        <v>152</v>
      </c>
      <c r="E363" s="154">
        <v>7.5</v>
      </c>
      <c r="F363" s="158"/>
      <c r="G363" s="159">
        <f>ROUND(E363*F363,2)</f>
        <v>0</v>
      </c>
      <c r="H363" s="158"/>
      <c r="I363" s="159">
        <f>ROUND(E363*H363,2)</f>
        <v>0</v>
      </c>
      <c r="J363" s="158"/>
      <c r="K363" s="159">
        <f>ROUND(E363*J363,2)</f>
        <v>0</v>
      </c>
      <c r="L363" s="159">
        <v>21</v>
      </c>
      <c r="M363" s="159">
        <f>G363*(1+L363/100)</f>
        <v>0</v>
      </c>
      <c r="N363" s="148">
        <v>1.728E-2</v>
      </c>
      <c r="O363" s="148">
        <f>ROUND(E363*N363,5)</f>
        <v>0.12959999999999999</v>
      </c>
      <c r="P363" s="148">
        <v>0</v>
      </c>
      <c r="Q363" s="148">
        <f>ROUND(E363*P363,5)</f>
        <v>0</v>
      </c>
      <c r="R363" s="148"/>
      <c r="S363" s="148"/>
      <c r="T363" s="149">
        <v>1.1618599999999999</v>
      </c>
      <c r="U363" s="148">
        <f>ROUND(E363*T363,2)</f>
        <v>8.7100000000000009</v>
      </c>
      <c r="V363" s="140"/>
      <c r="W363" s="140"/>
      <c r="X363" s="140"/>
      <c r="Y363" s="140"/>
      <c r="Z363" s="140"/>
      <c r="AA363" s="140"/>
      <c r="AB363" s="140"/>
      <c r="AC363" s="140"/>
      <c r="AD363" s="140"/>
      <c r="AE363" s="140" t="s">
        <v>149</v>
      </c>
      <c r="AF363" s="140"/>
      <c r="AG363" s="140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  <c r="AZ363" s="140"/>
      <c r="BA363" s="140"/>
      <c r="BB363" s="140"/>
      <c r="BC363" s="140"/>
      <c r="BD363" s="140"/>
      <c r="BE363" s="140"/>
      <c r="BF363" s="140"/>
      <c r="BG363" s="140"/>
      <c r="BH363" s="140"/>
    </row>
    <row r="364" spans="1:60" outlineLevel="1" x14ac:dyDescent="0.2">
      <c r="A364" s="141"/>
      <c r="B364" s="141"/>
      <c r="C364" s="241" t="s">
        <v>539</v>
      </c>
      <c r="D364" s="242"/>
      <c r="E364" s="243"/>
      <c r="F364" s="244"/>
      <c r="G364" s="245"/>
      <c r="H364" s="159"/>
      <c r="I364" s="159"/>
      <c r="J364" s="159"/>
      <c r="K364" s="159"/>
      <c r="L364" s="159"/>
      <c r="M364" s="159"/>
      <c r="N364" s="148"/>
      <c r="O364" s="148"/>
      <c r="P364" s="148"/>
      <c r="Q364" s="148"/>
      <c r="R364" s="148"/>
      <c r="S364" s="148"/>
      <c r="T364" s="149"/>
      <c r="U364" s="148"/>
      <c r="V364" s="140"/>
      <c r="W364" s="140"/>
      <c r="X364" s="140"/>
      <c r="Y364" s="140"/>
      <c r="Z364" s="140"/>
      <c r="AA364" s="140"/>
      <c r="AB364" s="140"/>
      <c r="AC364" s="140"/>
      <c r="AD364" s="140"/>
      <c r="AE364" s="140" t="s">
        <v>166</v>
      </c>
      <c r="AF364" s="140"/>
      <c r="AG364" s="140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  <c r="AV364" s="140"/>
      <c r="AW364" s="140"/>
      <c r="AX364" s="140"/>
      <c r="AY364" s="140"/>
      <c r="AZ364" s="140"/>
      <c r="BA364" s="143" t="str">
        <f>C364</f>
        <v>Nový obklad za umyvadly</v>
      </c>
      <c r="BB364" s="140"/>
      <c r="BC364" s="140"/>
      <c r="BD364" s="140"/>
      <c r="BE364" s="140"/>
      <c r="BF364" s="140"/>
      <c r="BG364" s="140"/>
      <c r="BH364" s="140"/>
    </row>
    <row r="365" spans="1:60" outlineLevel="1" x14ac:dyDescent="0.2">
      <c r="A365" s="141"/>
      <c r="B365" s="141"/>
      <c r="C365" s="180" t="s">
        <v>540</v>
      </c>
      <c r="D365" s="150"/>
      <c r="E365" s="155">
        <v>7.5</v>
      </c>
      <c r="F365" s="159"/>
      <c r="G365" s="159"/>
      <c r="H365" s="159"/>
      <c r="I365" s="159"/>
      <c r="J365" s="159"/>
      <c r="K365" s="159"/>
      <c r="L365" s="159"/>
      <c r="M365" s="159"/>
      <c r="N365" s="148"/>
      <c r="O365" s="148"/>
      <c r="P365" s="148"/>
      <c r="Q365" s="148"/>
      <c r="R365" s="148"/>
      <c r="S365" s="148"/>
      <c r="T365" s="149"/>
      <c r="U365" s="148"/>
      <c r="V365" s="140"/>
      <c r="W365" s="140"/>
      <c r="X365" s="140"/>
      <c r="Y365" s="140"/>
      <c r="Z365" s="140"/>
      <c r="AA365" s="140"/>
      <c r="AB365" s="140"/>
      <c r="AC365" s="140"/>
      <c r="AD365" s="140"/>
      <c r="AE365" s="140" t="s">
        <v>157</v>
      </c>
      <c r="AF365" s="140">
        <v>0</v>
      </c>
      <c r="AG365" s="140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  <c r="AV365" s="140"/>
      <c r="AW365" s="140"/>
      <c r="AX365" s="140"/>
      <c r="AY365" s="140"/>
      <c r="AZ365" s="140"/>
      <c r="BA365" s="140"/>
      <c r="BB365" s="140"/>
      <c r="BC365" s="140"/>
      <c r="BD365" s="140"/>
      <c r="BE365" s="140"/>
      <c r="BF365" s="140"/>
      <c r="BG365" s="140"/>
      <c r="BH365" s="140"/>
    </row>
    <row r="366" spans="1:60" outlineLevel="1" x14ac:dyDescent="0.2">
      <c r="A366" s="141">
        <v>126</v>
      </c>
      <c r="B366" s="141" t="s">
        <v>541</v>
      </c>
      <c r="C366" s="179" t="s">
        <v>542</v>
      </c>
      <c r="D366" s="148" t="s">
        <v>152</v>
      </c>
      <c r="E366" s="154">
        <v>7.5</v>
      </c>
      <c r="F366" s="158"/>
      <c r="G366" s="159">
        <f>ROUND(E366*F366,2)</f>
        <v>0</v>
      </c>
      <c r="H366" s="158"/>
      <c r="I366" s="159">
        <f>ROUND(E366*H366,2)</f>
        <v>0</v>
      </c>
      <c r="J366" s="158"/>
      <c r="K366" s="159">
        <f>ROUND(E366*J366,2)</f>
        <v>0</v>
      </c>
      <c r="L366" s="159">
        <v>21</v>
      </c>
      <c r="M366" s="159">
        <f>G366*(1+L366/100)</f>
        <v>0</v>
      </c>
      <c r="N366" s="148">
        <v>0</v>
      </c>
      <c r="O366" s="148">
        <f>ROUND(E366*N366,5)</f>
        <v>0</v>
      </c>
      <c r="P366" s="148">
        <v>6.8000000000000005E-2</v>
      </c>
      <c r="Q366" s="148">
        <f>ROUND(E366*P366,5)</f>
        <v>0.51</v>
      </c>
      <c r="R366" s="148"/>
      <c r="S366" s="148"/>
      <c r="T366" s="149">
        <v>0.66937999999999998</v>
      </c>
      <c r="U366" s="148">
        <f>ROUND(E366*T366,2)</f>
        <v>5.0199999999999996</v>
      </c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 t="s">
        <v>149</v>
      </c>
      <c r="AF366" s="140"/>
      <c r="AG366" s="140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  <c r="AZ366" s="140"/>
      <c r="BA366" s="140"/>
      <c r="BB366" s="140"/>
      <c r="BC366" s="140"/>
      <c r="BD366" s="140"/>
      <c r="BE366" s="140"/>
      <c r="BF366" s="140"/>
      <c r="BG366" s="140"/>
      <c r="BH366" s="140"/>
    </row>
    <row r="367" spans="1:60" outlineLevel="1" x14ac:dyDescent="0.2">
      <c r="A367" s="141"/>
      <c r="B367" s="141"/>
      <c r="C367" s="241" t="s">
        <v>543</v>
      </c>
      <c r="D367" s="242"/>
      <c r="E367" s="243"/>
      <c r="F367" s="244"/>
      <c r="G367" s="245"/>
      <c r="H367" s="159"/>
      <c r="I367" s="159"/>
      <c r="J367" s="159"/>
      <c r="K367" s="159"/>
      <c r="L367" s="159"/>
      <c r="M367" s="159"/>
      <c r="N367" s="148"/>
      <c r="O367" s="148"/>
      <c r="P367" s="148"/>
      <c r="Q367" s="148"/>
      <c r="R367" s="148"/>
      <c r="S367" s="148"/>
      <c r="T367" s="149"/>
      <c r="U367" s="148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 t="s">
        <v>166</v>
      </c>
      <c r="AF367" s="140"/>
      <c r="AG367" s="140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  <c r="AV367" s="140"/>
      <c r="AW367" s="140"/>
      <c r="AX367" s="140"/>
      <c r="AY367" s="140"/>
      <c r="AZ367" s="140"/>
      <c r="BA367" s="143" t="str">
        <f>C367</f>
        <v>Stávající obklad za umyvadly</v>
      </c>
      <c r="BB367" s="140"/>
      <c r="BC367" s="140"/>
      <c r="BD367" s="140"/>
      <c r="BE367" s="140"/>
      <c r="BF367" s="140"/>
      <c r="BG367" s="140"/>
      <c r="BH367" s="140"/>
    </row>
    <row r="368" spans="1:60" outlineLevel="1" x14ac:dyDescent="0.2">
      <c r="A368" s="141"/>
      <c r="B368" s="141"/>
      <c r="C368" s="180" t="s">
        <v>540</v>
      </c>
      <c r="D368" s="150"/>
      <c r="E368" s="155">
        <v>7.5</v>
      </c>
      <c r="F368" s="159"/>
      <c r="G368" s="159"/>
      <c r="H368" s="159"/>
      <c r="I368" s="159"/>
      <c r="J368" s="159"/>
      <c r="K368" s="159"/>
      <c r="L368" s="159"/>
      <c r="M368" s="159"/>
      <c r="N368" s="148"/>
      <c r="O368" s="148"/>
      <c r="P368" s="148"/>
      <c r="Q368" s="148"/>
      <c r="R368" s="148"/>
      <c r="S368" s="148"/>
      <c r="T368" s="149"/>
      <c r="U368" s="148"/>
      <c r="V368" s="140"/>
      <c r="W368" s="140"/>
      <c r="X368" s="140"/>
      <c r="Y368" s="140"/>
      <c r="Z368" s="140"/>
      <c r="AA368" s="140"/>
      <c r="AB368" s="140"/>
      <c r="AC368" s="140"/>
      <c r="AD368" s="140"/>
      <c r="AE368" s="140" t="s">
        <v>157</v>
      </c>
      <c r="AF368" s="140">
        <v>0</v>
      </c>
      <c r="AG368" s="140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  <c r="AZ368" s="140"/>
      <c r="BA368" s="140"/>
      <c r="BB368" s="140"/>
      <c r="BC368" s="140"/>
      <c r="BD368" s="140"/>
      <c r="BE368" s="140"/>
      <c r="BF368" s="140"/>
      <c r="BG368" s="140"/>
      <c r="BH368" s="140"/>
    </row>
    <row r="369" spans="1:60" x14ac:dyDescent="0.2">
      <c r="A369" s="142" t="s">
        <v>144</v>
      </c>
      <c r="B369" s="142" t="s">
        <v>109</v>
      </c>
      <c r="C369" s="181" t="s">
        <v>110</v>
      </c>
      <c r="D369" s="151"/>
      <c r="E369" s="156"/>
      <c r="F369" s="160"/>
      <c r="G369" s="160">
        <f>SUMIF(AE370:AE376,"&lt;&gt;NOR",G370:G376)</f>
        <v>0</v>
      </c>
      <c r="H369" s="160"/>
      <c r="I369" s="160">
        <f>SUM(I370:I376)</f>
        <v>0</v>
      </c>
      <c r="J369" s="160"/>
      <c r="K369" s="160">
        <f>SUM(K370:K376)</f>
        <v>0</v>
      </c>
      <c r="L369" s="160"/>
      <c r="M369" s="160">
        <f>SUM(M370:M376)</f>
        <v>0</v>
      </c>
      <c r="N369" s="151"/>
      <c r="O369" s="151">
        <f>SUM(O370:O376)</f>
        <v>2.7353100000000001</v>
      </c>
      <c r="P369" s="151"/>
      <c r="Q369" s="151">
        <f>SUM(Q370:Q376)</f>
        <v>0</v>
      </c>
      <c r="R369" s="151"/>
      <c r="S369" s="151"/>
      <c r="T369" s="152"/>
      <c r="U369" s="151">
        <f>SUM(U370:U376)</f>
        <v>288.20999999999998</v>
      </c>
      <c r="AE369" t="s">
        <v>145</v>
      </c>
    </row>
    <row r="370" spans="1:60" outlineLevel="1" x14ac:dyDescent="0.2">
      <c r="A370" s="141">
        <v>127</v>
      </c>
      <c r="B370" s="141" t="s">
        <v>544</v>
      </c>
      <c r="C370" s="179" t="s">
        <v>545</v>
      </c>
      <c r="D370" s="148" t="s">
        <v>152</v>
      </c>
      <c r="E370" s="154">
        <v>80.238</v>
      </c>
      <c r="F370" s="158"/>
      <c r="G370" s="159">
        <f>ROUND(E370*F370,2)</f>
        <v>0</v>
      </c>
      <c r="H370" s="158"/>
      <c r="I370" s="159">
        <f>ROUND(E370*H370,2)</f>
        <v>0</v>
      </c>
      <c r="J370" s="158"/>
      <c r="K370" s="159">
        <f>ROUND(E370*J370,2)</f>
        <v>0</v>
      </c>
      <c r="L370" s="159">
        <v>21</v>
      </c>
      <c r="M370" s="159">
        <f>G370*(1+L370/100)</f>
        <v>0</v>
      </c>
      <c r="N370" s="148">
        <v>1.09E-3</v>
      </c>
      <c r="O370" s="148">
        <f>ROUND(E370*N370,5)</f>
        <v>8.7459999999999996E-2</v>
      </c>
      <c r="P370" s="148">
        <v>0</v>
      </c>
      <c r="Q370" s="148">
        <f>ROUND(E370*P370,5)</f>
        <v>0</v>
      </c>
      <c r="R370" s="148"/>
      <c r="S370" s="148"/>
      <c r="T370" s="149">
        <v>3.5350000000000001</v>
      </c>
      <c r="U370" s="148">
        <f>ROUND(E370*T370,2)</f>
        <v>283.64</v>
      </c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0" t="s">
        <v>160</v>
      </c>
      <c r="AF370" s="140"/>
      <c r="AG370" s="140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  <c r="AZ370" s="140"/>
      <c r="BA370" s="140"/>
      <c r="BB370" s="140"/>
      <c r="BC370" s="140"/>
      <c r="BD370" s="140"/>
      <c r="BE370" s="140"/>
      <c r="BF370" s="140"/>
      <c r="BG370" s="140"/>
      <c r="BH370" s="140"/>
    </row>
    <row r="371" spans="1:60" outlineLevel="1" x14ac:dyDescent="0.2">
      <c r="A371" s="141"/>
      <c r="B371" s="141"/>
      <c r="C371" s="180" t="s">
        <v>546</v>
      </c>
      <c r="D371" s="150"/>
      <c r="E371" s="155">
        <v>75.238</v>
      </c>
      <c r="F371" s="159"/>
      <c r="G371" s="159"/>
      <c r="H371" s="159"/>
      <c r="I371" s="159"/>
      <c r="J371" s="159"/>
      <c r="K371" s="159"/>
      <c r="L371" s="159"/>
      <c r="M371" s="159"/>
      <c r="N371" s="148"/>
      <c r="O371" s="148"/>
      <c r="P371" s="148"/>
      <c r="Q371" s="148"/>
      <c r="R371" s="148"/>
      <c r="S371" s="148"/>
      <c r="T371" s="149"/>
      <c r="U371" s="148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0" t="s">
        <v>157</v>
      </c>
      <c r="AF371" s="140">
        <v>0</v>
      </c>
      <c r="AG371" s="140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  <c r="AZ371" s="140"/>
      <c r="BA371" s="140"/>
      <c r="BB371" s="140"/>
      <c r="BC371" s="140"/>
      <c r="BD371" s="140"/>
      <c r="BE371" s="140"/>
      <c r="BF371" s="140"/>
      <c r="BG371" s="140"/>
      <c r="BH371" s="140"/>
    </row>
    <row r="372" spans="1:60" outlineLevel="1" x14ac:dyDescent="0.2">
      <c r="A372" s="141"/>
      <c r="B372" s="141"/>
      <c r="C372" s="180" t="s">
        <v>547</v>
      </c>
      <c r="D372" s="150"/>
      <c r="E372" s="155">
        <v>5</v>
      </c>
      <c r="F372" s="159"/>
      <c r="G372" s="159"/>
      <c r="H372" s="159"/>
      <c r="I372" s="159"/>
      <c r="J372" s="159"/>
      <c r="K372" s="159"/>
      <c r="L372" s="159"/>
      <c r="M372" s="159"/>
      <c r="N372" s="148"/>
      <c r="O372" s="148"/>
      <c r="P372" s="148"/>
      <c r="Q372" s="148"/>
      <c r="R372" s="148"/>
      <c r="S372" s="148"/>
      <c r="T372" s="149"/>
      <c r="U372" s="148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0" t="s">
        <v>157</v>
      </c>
      <c r="AF372" s="140">
        <v>0</v>
      </c>
      <c r="AG372" s="140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  <c r="AV372" s="140"/>
      <c r="AW372" s="140"/>
      <c r="AX372" s="140"/>
      <c r="AY372" s="140"/>
      <c r="AZ372" s="140"/>
      <c r="BA372" s="140"/>
      <c r="BB372" s="140"/>
      <c r="BC372" s="140"/>
      <c r="BD372" s="140"/>
      <c r="BE372" s="140"/>
      <c r="BF372" s="140"/>
      <c r="BG372" s="140"/>
      <c r="BH372" s="140"/>
    </row>
    <row r="373" spans="1:60" outlineLevel="1" x14ac:dyDescent="0.2">
      <c r="A373" s="141">
        <v>128</v>
      </c>
      <c r="B373" s="141" t="s">
        <v>548</v>
      </c>
      <c r="C373" s="179" t="s">
        <v>549</v>
      </c>
      <c r="D373" s="148" t="s">
        <v>152</v>
      </c>
      <c r="E373" s="154">
        <v>88.261799999999994</v>
      </c>
      <c r="F373" s="158"/>
      <c r="G373" s="159">
        <f>ROUND(E373*F373,2)</f>
        <v>0</v>
      </c>
      <c r="H373" s="158"/>
      <c r="I373" s="159">
        <f>ROUND(E373*H373,2)</f>
        <v>0</v>
      </c>
      <c r="J373" s="158"/>
      <c r="K373" s="159">
        <f>ROUND(E373*J373,2)</f>
        <v>0</v>
      </c>
      <c r="L373" s="159">
        <v>21</v>
      </c>
      <c r="M373" s="159">
        <f>G373*(1+L373/100)</f>
        <v>0</v>
      </c>
      <c r="N373" s="148">
        <v>0.03</v>
      </c>
      <c r="O373" s="148">
        <f>ROUND(E373*N373,5)</f>
        <v>2.64785</v>
      </c>
      <c r="P373" s="148">
        <v>0</v>
      </c>
      <c r="Q373" s="148">
        <f>ROUND(E373*P373,5)</f>
        <v>0</v>
      </c>
      <c r="R373" s="148"/>
      <c r="S373" s="148"/>
      <c r="T373" s="149">
        <v>0</v>
      </c>
      <c r="U373" s="148">
        <f>ROUND(E373*T373,2)</f>
        <v>0</v>
      </c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 t="s">
        <v>160</v>
      </c>
      <c r="AF373" s="140"/>
      <c r="AG373" s="140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  <c r="AZ373" s="140"/>
      <c r="BA373" s="140"/>
      <c r="BB373" s="140"/>
      <c r="BC373" s="140"/>
      <c r="BD373" s="140"/>
      <c r="BE373" s="140"/>
      <c r="BF373" s="140"/>
      <c r="BG373" s="140"/>
      <c r="BH373" s="140"/>
    </row>
    <row r="374" spans="1:60" outlineLevel="1" x14ac:dyDescent="0.2">
      <c r="A374" s="141"/>
      <c r="B374" s="141"/>
      <c r="C374" s="241" t="s">
        <v>550</v>
      </c>
      <c r="D374" s="242"/>
      <c r="E374" s="243"/>
      <c r="F374" s="244"/>
      <c r="G374" s="245"/>
      <c r="H374" s="159"/>
      <c r="I374" s="159"/>
      <c r="J374" s="159"/>
      <c r="K374" s="159"/>
      <c r="L374" s="159"/>
      <c r="M374" s="159"/>
      <c r="N374" s="148"/>
      <c r="O374" s="148"/>
      <c r="P374" s="148"/>
      <c r="Q374" s="148"/>
      <c r="R374" s="148"/>
      <c r="S374" s="148"/>
      <c r="T374" s="149"/>
      <c r="U374" s="148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 t="s">
        <v>166</v>
      </c>
      <c r="AF374" s="140"/>
      <c r="AG374" s="140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  <c r="AZ374" s="140"/>
      <c r="BA374" s="143" t="str">
        <f>C374</f>
        <v>z přírodní štípané břidlice šedé a antracitové odstíny, pásky cca 400 x 100 mm, tl. cca 25 mm</v>
      </c>
      <c r="BB374" s="140"/>
      <c r="BC374" s="140"/>
      <c r="BD374" s="140"/>
      <c r="BE374" s="140"/>
      <c r="BF374" s="140"/>
      <c r="BG374" s="140"/>
      <c r="BH374" s="140"/>
    </row>
    <row r="375" spans="1:60" outlineLevel="1" x14ac:dyDescent="0.2">
      <c r="A375" s="141"/>
      <c r="B375" s="141"/>
      <c r="C375" s="180" t="s">
        <v>551</v>
      </c>
      <c r="D375" s="150"/>
      <c r="E375" s="155">
        <v>88.261799999999994</v>
      </c>
      <c r="F375" s="159"/>
      <c r="G375" s="159"/>
      <c r="H375" s="159"/>
      <c r="I375" s="159"/>
      <c r="J375" s="159"/>
      <c r="K375" s="159"/>
      <c r="L375" s="159"/>
      <c r="M375" s="159"/>
      <c r="N375" s="148"/>
      <c r="O375" s="148"/>
      <c r="P375" s="148"/>
      <c r="Q375" s="148"/>
      <c r="R375" s="148"/>
      <c r="S375" s="148"/>
      <c r="T375" s="149"/>
      <c r="U375" s="148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 t="s">
        <v>157</v>
      </c>
      <c r="AF375" s="140">
        <v>0</v>
      </c>
      <c r="AG375" s="140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  <c r="AZ375" s="140"/>
      <c r="BA375" s="140"/>
      <c r="BB375" s="140"/>
      <c r="BC375" s="140"/>
      <c r="BD375" s="140"/>
      <c r="BE375" s="140"/>
      <c r="BF375" s="140"/>
      <c r="BG375" s="140"/>
      <c r="BH375" s="140"/>
    </row>
    <row r="376" spans="1:60" outlineLevel="1" x14ac:dyDescent="0.2">
      <c r="A376" s="141">
        <v>129</v>
      </c>
      <c r="B376" s="141" t="s">
        <v>552</v>
      </c>
      <c r="C376" s="179" t="s">
        <v>553</v>
      </c>
      <c r="D376" s="148" t="s">
        <v>181</v>
      </c>
      <c r="E376" s="154">
        <v>2.7353100000000001</v>
      </c>
      <c r="F376" s="158"/>
      <c r="G376" s="159">
        <f>ROUND(E376*F376,2)</f>
        <v>0</v>
      </c>
      <c r="H376" s="158"/>
      <c r="I376" s="159">
        <f>ROUND(E376*H376,2)</f>
        <v>0</v>
      </c>
      <c r="J376" s="158"/>
      <c r="K376" s="159">
        <f>ROUND(E376*J376,2)</f>
        <v>0</v>
      </c>
      <c r="L376" s="159">
        <v>21</v>
      </c>
      <c r="M376" s="159">
        <f>G376*(1+L376/100)</f>
        <v>0</v>
      </c>
      <c r="N376" s="148">
        <v>0</v>
      </c>
      <c r="O376" s="148">
        <f>ROUND(E376*N376,5)</f>
        <v>0</v>
      </c>
      <c r="P376" s="148">
        <v>0</v>
      </c>
      <c r="Q376" s="148">
        <f>ROUND(E376*P376,5)</f>
        <v>0</v>
      </c>
      <c r="R376" s="148"/>
      <c r="S376" s="148"/>
      <c r="T376" s="149">
        <v>1.67</v>
      </c>
      <c r="U376" s="148">
        <f>ROUND(E376*T376,2)</f>
        <v>4.57</v>
      </c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 t="s">
        <v>160</v>
      </c>
      <c r="AF376" s="140"/>
      <c r="AG376" s="140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  <c r="AV376" s="140"/>
      <c r="AW376" s="140"/>
      <c r="AX376" s="140"/>
      <c r="AY376" s="140"/>
      <c r="AZ376" s="140"/>
      <c r="BA376" s="140"/>
      <c r="BB376" s="140"/>
      <c r="BC376" s="140"/>
      <c r="BD376" s="140"/>
      <c r="BE376" s="140"/>
      <c r="BF376" s="140"/>
      <c r="BG376" s="140"/>
      <c r="BH376" s="140"/>
    </row>
    <row r="377" spans="1:60" x14ac:dyDescent="0.2">
      <c r="A377" s="142" t="s">
        <v>144</v>
      </c>
      <c r="B377" s="142" t="s">
        <v>111</v>
      </c>
      <c r="C377" s="181" t="s">
        <v>112</v>
      </c>
      <c r="D377" s="151"/>
      <c r="E377" s="156"/>
      <c r="F377" s="160"/>
      <c r="G377" s="160">
        <f>SUMIF(AE378:AE383,"&lt;&gt;NOR",G378:G383)</f>
        <v>0</v>
      </c>
      <c r="H377" s="160"/>
      <c r="I377" s="160">
        <f>SUM(I378:I383)</f>
        <v>0</v>
      </c>
      <c r="J377" s="160"/>
      <c r="K377" s="160">
        <f>SUM(K378:K383)</f>
        <v>0</v>
      </c>
      <c r="L377" s="160"/>
      <c r="M377" s="160">
        <f>SUM(M378:M383)</f>
        <v>0</v>
      </c>
      <c r="N377" s="151"/>
      <c r="O377" s="151">
        <f>SUM(O378:O383)</f>
        <v>4.4600000000000004E-3</v>
      </c>
      <c r="P377" s="151"/>
      <c r="Q377" s="151">
        <f>SUM(Q378:Q383)</f>
        <v>0</v>
      </c>
      <c r="R377" s="151"/>
      <c r="S377" s="151"/>
      <c r="T377" s="152"/>
      <c r="U377" s="151">
        <f>SUM(U378:U383)</f>
        <v>30.32</v>
      </c>
      <c r="AE377" t="s">
        <v>145</v>
      </c>
    </row>
    <row r="378" spans="1:60" outlineLevel="1" x14ac:dyDescent="0.2">
      <c r="A378" s="141">
        <v>130</v>
      </c>
      <c r="B378" s="141" t="s">
        <v>554</v>
      </c>
      <c r="C378" s="179" t="s">
        <v>555</v>
      </c>
      <c r="D378" s="148" t="s">
        <v>152</v>
      </c>
      <c r="E378" s="154">
        <v>445.9</v>
      </c>
      <c r="F378" s="158"/>
      <c r="G378" s="159">
        <f>ROUND(E378*F378,2)</f>
        <v>0</v>
      </c>
      <c r="H378" s="158"/>
      <c r="I378" s="159">
        <f>ROUND(E378*H378,2)</f>
        <v>0</v>
      </c>
      <c r="J378" s="158"/>
      <c r="K378" s="159">
        <f>ROUND(E378*J378,2)</f>
        <v>0</v>
      </c>
      <c r="L378" s="159">
        <v>21</v>
      </c>
      <c r="M378" s="159">
        <f>G378*(1+L378/100)</f>
        <v>0</v>
      </c>
      <c r="N378" s="148">
        <v>1.0000000000000001E-5</v>
      </c>
      <c r="O378" s="148">
        <f>ROUND(E378*N378,5)</f>
        <v>4.4600000000000004E-3</v>
      </c>
      <c r="P378" s="148">
        <v>0</v>
      </c>
      <c r="Q378" s="148">
        <f>ROUND(E378*P378,5)</f>
        <v>0</v>
      </c>
      <c r="R378" s="148"/>
      <c r="S378" s="148"/>
      <c r="T378" s="149">
        <v>6.8000000000000005E-2</v>
      </c>
      <c r="U378" s="148">
        <f>ROUND(E378*T378,2)</f>
        <v>30.32</v>
      </c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 t="s">
        <v>160</v>
      </c>
      <c r="AF378" s="140"/>
      <c r="AG378" s="140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  <c r="AZ378" s="140"/>
      <c r="BA378" s="140"/>
      <c r="BB378" s="140"/>
      <c r="BC378" s="140"/>
      <c r="BD378" s="140"/>
      <c r="BE378" s="140"/>
      <c r="BF378" s="140"/>
      <c r="BG378" s="140"/>
      <c r="BH378" s="140"/>
    </row>
    <row r="379" spans="1:60" outlineLevel="1" x14ac:dyDescent="0.2">
      <c r="A379" s="141"/>
      <c r="B379" s="141"/>
      <c r="C379" s="180" t="s">
        <v>208</v>
      </c>
      <c r="D379" s="150"/>
      <c r="E379" s="155">
        <v>160.30000000000001</v>
      </c>
      <c r="F379" s="159"/>
      <c r="G379" s="159"/>
      <c r="H379" s="159"/>
      <c r="I379" s="159"/>
      <c r="J379" s="159"/>
      <c r="K379" s="159"/>
      <c r="L379" s="159"/>
      <c r="M379" s="159"/>
      <c r="N379" s="148"/>
      <c r="O379" s="148"/>
      <c r="P379" s="148"/>
      <c r="Q379" s="148"/>
      <c r="R379" s="148"/>
      <c r="S379" s="148"/>
      <c r="T379" s="149"/>
      <c r="U379" s="148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 t="s">
        <v>157</v>
      </c>
      <c r="AF379" s="140">
        <v>0</v>
      </c>
      <c r="AG379" s="140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  <c r="AZ379" s="140"/>
      <c r="BA379" s="140"/>
      <c r="BB379" s="140"/>
      <c r="BC379" s="140"/>
      <c r="BD379" s="140"/>
      <c r="BE379" s="140"/>
      <c r="BF379" s="140"/>
      <c r="BG379" s="140"/>
      <c r="BH379" s="140"/>
    </row>
    <row r="380" spans="1:60" outlineLevel="1" x14ac:dyDescent="0.2">
      <c r="A380" s="141"/>
      <c r="B380" s="141"/>
      <c r="C380" s="180" t="s">
        <v>209</v>
      </c>
      <c r="D380" s="150"/>
      <c r="E380" s="155">
        <v>170.6</v>
      </c>
      <c r="F380" s="159"/>
      <c r="G380" s="159"/>
      <c r="H380" s="159"/>
      <c r="I380" s="159"/>
      <c r="J380" s="159"/>
      <c r="K380" s="159"/>
      <c r="L380" s="159"/>
      <c r="M380" s="159"/>
      <c r="N380" s="148"/>
      <c r="O380" s="148"/>
      <c r="P380" s="148"/>
      <c r="Q380" s="148"/>
      <c r="R380" s="148"/>
      <c r="S380" s="148"/>
      <c r="T380" s="149"/>
      <c r="U380" s="148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 t="s">
        <v>157</v>
      </c>
      <c r="AF380" s="140">
        <v>0</v>
      </c>
      <c r="AG380" s="140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0"/>
      <c r="AZ380" s="140"/>
      <c r="BA380" s="140"/>
      <c r="BB380" s="140"/>
      <c r="BC380" s="140"/>
      <c r="BD380" s="140"/>
      <c r="BE380" s="140"/>
      <c r="BF380" s="140"/>
      <c r="BG380" s="140"/>
      <c r="BH380" s="140"/>
    </row>
    <row r="381" spans="1:60" outlineLevel="1" x14ac:dyDescent="0.2">
      <c r="A381" s="141"/>
      <c r="B381" s="141"/>
      <c r="C381" s="180" t="s">
        <v>210</v>
      </c>
      <c r="D381" s="150"/>
      <c r="E381" s="155">
        <v>43</v>
      </c>
      <c r="F381" s="159"/>
      <c r="G381" s="159"/>
      <c r="H381" s="159"/>
      <c r="I381" s="159"/>
      <c r="J381" s="159"/>
      <c r="K381" s="159"/>
      <c r="L381" s="159"/>
      <c r="M381" s="159"/>
      <c r="N381" s="148"/>
      <c r="O381" s="148"/>
      <c r="P381" s="148"/>
      <c r="Q381" s="148"/>
      <c r="R381" s="148"/>
      <c r="S381" s="148"/>
      <c r="T381" s="149"/>
      <c r="U381" s="148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 t="s">
        <v>157</v>
      </c>
      <c r="AF381" s="140">
        <v>0</v>
      </c>
      <c r="AG381" s="140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  <c r="AV381" s="140"/>
      <c r="AW381" s="140"/>
      <c r="AX381" s="140"/>
      <c r="AY381" s="140"/>
      <c r="AZ381" s="140"/>
      <c r="BA381" s="140"/>
      <c r="BB381" s="140"/>
      <c r="BC381" s="140"/>
      <c r="BD381" s="140"/>
      <c r="BE381" s="140"/>
      <c r="BF381" s="140"/>
      <c r="BG381" s="140"/>
      <c r="BH381" s="140"/>
    </row>
    <row r="382" spans="1:60" outlineLevel="1" x14ac:dyDescent="0.2">
      <c r="A382" s="141"/>
      <c r="B382" s="141"/>
      <c r="C382" s="180" t="s">
        <v>211</v>
      </c>
      <c r="D382" s="150"/>
      <c r="E382" s="155">
        <v>35.200000000000003</v>
      </c>
      <c r="F382" s="159"/>
      <c r="G382" s="159"/>
      <c r="H382" s="159"/>
      <c r="I382" s="159"/>
      <c r="J382" s="159"/>
      <c r="K382" s="159"/>
      <c r="L382" s="159"/>
      <c r="M382" s="159"/>
      <c r="N382" s="148"/>
      <c r="O382" s="148"/>
      <c r="P382" s="148"/>
      <c r="Q382" s="148"/>
      <c r="R382" s="148"/>
      <c r="S382" s="148"/>
      <c r="T382" s="149"/>
      <c r="U382" s="148"/>
      <c r="V382" s="140"/>
      <c r="W382" s="140"/>
      <c r="X382" s="140"/>
      <c r="Y382" s="140"/>
      <c r="Z382" s="140"/>
      <c r="AA382" s="140"/>
      <c r="AB382" s="140"/>
      <c r="AC382" s="140"/>
      <c r="AD382" s="140"/>
      <c r="AE382" s="140" t="s">
        <v>157</v>
      </c>
      <c r="AF382" s="140">
        <v>0</v>
      </c>
      <c r="AG382" s="140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  <c r="AV382" s="140"/>
      <c r="AW382" s="140"/>
      <c r="AX382" s="140"/>
      <c r="AY382" s="140"/>
      <c r="AZ382" s="140"/>
      <c r="BA382" s="140"/>
      <c r="BB382" s="140"/>
      <c r="BC382" s="140"/>
      <c r="BD382" s="140"/>
      <c r="BE382" s="140"/>
      <c r="BF382" s="140"/>
      <c r="BG382" s="140"/>
      <c r="BH382" s="140"/>
    </row>
    <row r="383" spans="1:60" outlineLevel="1" x14ac:dyDescent="0.2">
      <c r="A383" s="141"/>
      <c r="B383" s="141"/>
      <c r="C383" s="180" t="s">
        <v>212</v>
      </c>
      <c r="D383" s="150"/>
      <c r="E383" s="155">
        <v>36.799999999999997</v>
      </c>
      <c r="F383" s="159"/>
      <c r="G383" s="159"/>
      <c r="H383" s="159"/>
      <c r="I383" s="159"/>
      <c r="J383" s="159"/>
      <c r="K383" s="159"/>
      <c r="L383" s="159"/>
      <c r="M383" s="159"/>
      <c r="N383" s="148"/>
      <c r="O383" s="148"/>
      <c r="P383" s="148"/>
      <c r="Q383" s="148"/>
      <c r="R383" s="148"/>
      <c r="S383" s="148"/>
      <c r="T383" s="149"/>
      <c r="U383" s="148"/>
      <c r="V383" s="140"/>
      <c r="W383" s="140"/>
      <c r="X383" s="140"/>
      <c r="Y383" s="140"/>
      <c r="Z383" s="140"/>
      <c r="AA383" s="140"/>
      <c r="AB383" s="140"/>
      <c r="AC383" s="140"/>
      <c r="AD383" s="140"/>
      <c r="AE383" s="140" t="s">
        <v>157</v>
      </c>
      <c r="AF383" s="140">
        <v>0</v>
      </c>
      <c r="AG383" s="140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  <c r="AV383" s="140"/>
      <c r="AW383" s="140"/>
      <c r="AX383" s="140"/>
      <c r="AY383" s="140"/>
      <c r="AZ383" s="140"/>
      <c r="BA383" s="140"/>
      <c r="BB383" s="140"/>
      <c r="BC383" s="140"/>
      <c r="BD383" s="140"/>
      <c r="BE383" s="140"/>
      <c r="BF383" s="140"/>
      <c r="BG383" s="140"/>
      <c r="BH383" s="140"/>
    </row>
    <row r="384" spans="1:60" x14ac:dyDescent="0.2">
      <c r="A384" s="142" t="s">
        <v>144</v>
      </c>
      <c r="B384" s="142" t="s">
        <v>113</v>
      </c>
      <c r="C384" s="181" t="s">
        <v>114</v>
      </c>
      <c r="D384" s="151"/>
      <c r="E384" s="156"/>
      <c r="F384" s="160"/>
      <c r="G384" s="160">
        <f>SUMIF(AE385:AE386,"&lt;&gt;NOR",G385:G386)</f>
        <v>0</v>
      </c>
      <c r="H384" s="160"/>
      <c r="I384" s="160">
        <f>SUM(I385:I386)</f>
        <v>0</v>
      </c>
      <c r="J384" s="160"/>
      <c r="K384" s="160">
        <f>SUM(K385:K386)</f>
        <v>0</v>
      </c>
      <c r="L384" s="160"/>
      <c r="M384" s="160">
        <f>SUM(M385:M386)</f>
        <v>0</v>
      </c>
      <c r="N384" s="151"/>
      <c r="O384" s="151">
        <f>SUM(O385:O386)</f>
        <v>0.2268</v>
      </c>
      <c r="P384" s="151"/>
      <c r="Q384" s="151">
        <f>SUM(Q385:Q386)</f>
        <v>0</v>
      </c>
      <c r="R384" s="151"/>
      <c r="S384" s="151"/>
      <c r="T384" s="152"/>
      <c r="U384" s="151">
        <f>SUM(U385:U386)</f>
        <v>43.04</v>
      </c>
      <c r="AE384" t="s">
        <v>145</v>
      </c>
    </row>
    <row r="385" spans="1:60" ht="22.5" outlineLevel="1" x14ac:dyDescent="0.2">
      <c r="A385" s="141">
        <v>131</v>
      </c>
      <c r="B385" s="141" t="s">
        <v>556</v>
      </c>
      <c r="C385" s="179" t="s">
        <v>557</v>
      </c>
      <c r="D385" s="148" t="s">
        <v>269</v>
      </c>
      <c r="E385" s="154">
        <v>14</v>
      </c>
      <c r="F385" s="158"/>
      <c r="G385" s="159">
        <f>ROUND(E385*F385,2)</f>
        <v>0</v>
      </c>
      <c r="H385" s="158"/>
      <c r="I385" s="159">
        <f>ROUND(E385*H385,2)</f>
        <v>0</v>
      </c>
      <c r="J385" s="158"/>
      <c r="K385" s="159">
        <f>ROUND(E385*J385,2)</f>
        <v>0</v>
      </c>
      <c r="L385" s="159">
        <v>21</v>
      </c>
      <c r="M385" s="159">
        <f>G385*(1+L385/100)</f>
        <v>0</v>
      </c>
      <c r="N385" s="148">
        <v>1.6199999999999999E-2</v>
      </c>
      <c r="O385" s="148">
        <f>ROUND(E385*N385,5)</f>
        <v>0.2268</v>
      </c>
      <c r="P385" s="148">
        <v>0</v>
      </c>
      <c r="Q385" s="148">
        <f>ROUND(E385*P385,5)</f>
        <v>0</v>
      </c>
      <c r="R385" s="148"/>
      <c r="S385" s="148"/>
      <c r="T385" s="149">
        <v>3.0739999999999998</v>
      </c>
      <c r="U385" s="148">
        <f>ROUND(E385*T385,2)</f>
        <v>43.04</v>
      </c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 t="s">
        <v>160</v>
      </c>
      <c r="AF385" s="140"/>
      <c r="AG385" s="140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  <c r="AV385" s="140"/>
      <c r="AW385" s="140"/>
      <c r="AX385" s="140"/>
      <c r="AY385" s="140"/>
      <c r="AZ385" s="140"/>
      <c r="BA385" s="140"/>
      <c r="BB385" s="140"/>
      <c r="BC385" s="140"/>
      <c r="BD385" s="140"/>
      <c r="BE385" s="140"/>
      <c r="BF385" s="140"/>
      <c r="BG385" s="140"/>
      <c r="BH385" s="140"/>
    </row>
    <row r="386" spans="1:60" outlineLevel="1" x14ac:dyDescent="0.2">
      <c r="A386" s="141"/>
      <c r="B386" s="141"/>
      <c r="C386" s="241" t="s">
        <v>558</v>
      </c>
      <c r="D386" s="242"/>
      <c r="E386" s="243"/>
      <c r="F386" s="244"/>
      <c r="G386" s="245"/>
      <c r="H386" s="159"/>
      <c r="I386" s="159"/>
      <c r="J386" s="159"/>
      <c r="K386" s="159"/>
      <c r="L386" s="159"/>
      <c r="M386" s="159"/>
      <c r="N386" s="148"/>
      <c r="O386" s="148"/>
      <c r="P386" s="148"/>
      <c r="Q386" s="148"/>
      <c r="R386" s="148"/>
      <c r="S386" s="148"/>
      <c r="T386" s="149"/>
      <c r="U386" s="148"/>
      <c r="V386" s="140"/>
      <c r="W386" s="140"/>
      <c r="X386" s="140"/>
      <c r="Y386" s="140"/>
      <c r="Z386" s="140"/>
      <c r="AA386" s="140"/>
      <c r="AB386" s="140"/>
      <c r="AC386" s="140"/>
      <c r="AD386" s="140"/>
      <c r="AE386" s="140" t="s">
        <v>166</v>
      </c>
      <c r="AF386" s="140"/>
      <c r="AG386" s="140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  <c r="AV386" s="140"/>
      <c r="AW386" s="140"/>
      <c r="AX386" s="140"/>
      <c r="AY386" s="140"/>
      <c r="AZ386" s="140"/>
      <c r="BA386" s="143" t="str">
        <f>C386</f>
        <v>podomítkový box, hliníkové lamely vyplněné PUR pěnou</v>
      </c>
      <c r="BB386" s="140"/>
      <c r="BC386" s="140"/>
      <c r="BD386" s="140"/>
      <c r="BE386" s="140"/>
      <c r="BF386" s="140"/>
      <c r="BG386" s="140"/>
      <c r="BH386" s="140"/>
    </row>
    <row r="387" spans="1:60" x14ac:dyDescent="0.2">
      <c r="A387" s="142" t="s">
        <v>144</v>
      </c>
      <c r="B387" s="142" t="s">
        <v>115</v>
      </c>
      <c r="C387" s="181" t="s">
        <v>116</v>
      </c>
      <c r="D387" s="151"/>
      <c r="E387" s="156"/>
      <c r="F387" s="160"/>
      <c r="G387" s="160">
        <f>SUMIF(AE388:AE400,"&lt;&gt;NOR",G388:G400)</f>
        <v>0</v>
      </c>
      <c r="H387" s="160"/>
      <c r="I387" s="160">
        <f>SUM(I388:I400)</f>
        <v>0</v>
      </c>
      <c r="J387" s="160"/>
      <c r="K387" s="160">
        <f>SUM(K388:K400)</f>
        <v>0</v>
      </c>
      <c r="L387" s="160"/>
      <c r="M387" s="160">
        <f>SUM(M388:M400)</f>
        <v>0</v>
      </c>
      <c r="N387" s="151"/>
      <c r="O387" s="151">
        <f>SUM(O388:O400)</f>
        <v>0.14495999999999995</v>
      </c>
      <c r="P387" s="151"/>
      <c r="Q387" s="151">
        <f>SUM(Q388:Q400)</f>
        <v>0</v>
      </c>
      <c r="R387" s="151"/>
      <c r="S387" s="151"/>
      <c r="T387" s="152"/>
      <c r="U387" s="151">
        <f>SUM(U388:U400)</f>
        <v>80.040000000000006</v>
      </c>
      <c r="AE387" t="s">
        <v>145</v>
      </c>
    </row>
    <row r="388" spans="1:60" outlineLevel="1" x14ac:dyDescent="0.2">
      <c r="A388" s="141">
        <v>132</v>
      </c>
      <c r="B388" s="141" t="s">
        <v>559</v>
      </c>
      <c r="C388" s="179" t="s">
        <v>560</v>
      </c>
      <c r="D388" s="148" t="s">
        <v>269</v>
      </c>
      <c r="E388" s="154">
        <v>20</v>
      </c>
      <c r="F388" s="158"/>
      <c r="G388" s="159">
        <f>ROUND(E388*F388,2)</f>
        <v>0</v>
      </c>
      <c r="H388" s="158"/>
      <c r="I388" s="159">
        <f>ROUND(E388*H388,2)</f>
        <v>0</v>
      </c>
      <c r="J388" s="158"/>
      <c r="K388" s="159">
        <f>ROUND(E388*J388,2)</f>
        <v>0</v>
      </c>
      <c r="L388" s="159">
        <v>21</v>
      </c>
      <c r="M388" s="159">
        <f>G388*(1+L388/100)</f>
        <v>0</v>
      </c>
      <c r="N388" s="148">
        <v>0</v>
      </c>
      <c r="O388" s="148">
        <f>ROUND(E388*N388,5)</f>
        <v>0</v>
      </c>
      <c r="P388" s="148">
        <v>0</v>
      </c>
      <c r="Q388" s="148">
        <f>ROUND(E388*P388,5)</f>
        <v>0</v>
      </c>
      <c r="R388" s="148"/>
      <c r="S388" s="148"/>
      <c r="T388" s="149">
        <v>0.37</v>
      </c>
      <c r="U388" s="148">
        <f>ROUND(E388*T388,2)</f>
        <v>7.4</v>
      </c>
      <c r="V388" s="140"/>
      <c r="W388" s="140"/>
      <c r="X388" s="140"/>
      <c r="Y388" s="140"/>
      <c r="Z388" s="140"/>
      <c r="AA388" s="140"/>
      <c r="AB388" s="140"/>
      <c r="AC388" s="140"/>
      <c r="AD388" s="140"/>
      <c r="AE388" s="140" t="s">
        <v>160</v>
      </c>
      <c r="AF388" s="140"/>
      <c r="AG388" s="140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</row>
    <row r="389" spans="1:60" ht="22.5" outlineLevel="1" x14ac:dyDescent="0.2">
      <c r="A389" s="141">
        <v>133</v>
      </c>
      <c r="B389" s="141" t="s">
        <v>561</v>
      </c>
      <c r="C389" s="179" t="s">
        <v>562</v>
      </c>
      <c r="D389" s="148" t="s">
        <v>148</v>
      </c>
      <c r="E389" s="154">
        <v>300</v>
      </c>
      <c r="F389" s="158"/>
      <c r="G389" s="159">
        <f>ROUND(E389*F389,2)</f>
        <v>0</v>
      </c>
      <c r="H389" s="158"/>
      <c r="I389" s="159">
        <f>ROUND(E389*H389,2)</f>
        <v>0</v>
      </c>
      <c r="J389" s="158"/>
      <c r="K389" s="159">
        <f>ROUND(E389*J389,2)</f>
        <v>0</v>
      </c>
      <c r="L389" s="159">
        <v>21</v>
      </c>
      <c r="M389" s="159">
        <f>G389*(1+L389/100)</f>
        <v>0</v>
      </c>
      <c r="N389" s="148">
        <v>2.1000000000000001E-4</v>
      </c>
      <c r="O389" s="148">
        <f>ROUND(E389*N389,5)</f>
        <v>6.3E-2</v>
      </c>
      <c r="P389" s="148">
        <v>0</v>
      </c>
      <c r="Q389" s="148">
        <f>ROUND(E389*P389,5)</f>
        <v>0</v>
      </c>
      <c r="R389" s="148"/>
      <c r="S389" s="148"/>
      <c r="T389" s="149">
        <v>7.0000000000000007E-2</v>
      </c>
      <c r="U389" s="148">
        <f>ROUND(E389*T389,2)</f>
        <v>21</v>
      </c>
      <c r="V389" s="140"/>
      <c r="W389" s="140"/>
      <c r="X389" s="140"/>
      <c r="Y389" s="140"/>
      <c r="Z389" s="140"/>
      <c r="AA389" s="140"/>
      <c r="AB389" s="140"/>
      <c r="AC389" s="140"/>
      <c r="AD389" s="140"/>
      <c r="AE389" s="140" t="s">
        <v>160</v>
      </c>
      <c r="AF389" s="140"/>
      <c r="AG389" s="140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</row>
    <row r="390" spans="1:60" ht="22.5" outlineLevel="1" x14ac:dyDescent="0.2">
      <c r="A390" s="141">
        <v>134</v>
      </c>
      <c r="B390" s="141" t="s">
        <v>563</v>
      </c>
      <c r="C390" s="179" t="s">
        <v>564</v>
      </c>
      <c r="D390" s="148" t="s">
        <v>148</v>
      </c>
      <c r="E390" s="154">
        <v>80</v>
      </c>
      <c r="F390" s="158"/>
      <c r="G390" s="159">
        <f>ROUND(E390*F390,2)</f>
        <v>0</v>
      </c>
      <c r="H390" s="158"/>
      <c r="I390" s="159">
        <f>ROUND(E390*H390,2)</f>
        <v>0</v>
      </c>
      <c r="J390" s="158"/>
      <c r="K390" s="159">
        <f>ROUND(E390*J390,2)</f>
        <v>0</v>
      </c>
      <c r="L390" s="159">
        <v>21</v>
      </c>
      <c r="M390" s="159">
        <f>G390*(1+L390/100)</f>
        <v>0</v>
      </c>
      <c r="N390" s="148">
        <v>4.6999999999999999E-4</v>
      </c>
      <c r="O390" s="148">
        <f>ROUND(E390*N390,5)</f>
        <v>3.7600000000000001E-2</v>
      </c>
      <c r="P390" s="148">
        <v>0</v>
      </c>
      <c r="Q390" s="148">
        <f>ROUND(E390*P390,5)</f>
        <v>0</v>
      </c>
      <c r="R390" s="148"/>
      <c r="S390" s="148"/>
      <c r="T390" s="149">
        <v>0.49717</v>
      </c>
      <c r="U390" s="148">
        <f>ROUND(E390*T390,2)</f>
        <v>39.770000000000003</v>
      </c>
      <c r="V390" s="140"/>
      <c r="W390" s="140"/>
      <c r="X390" s="140"/>
      <c r="Y390" s="140"/>
      <c r="Z390" s="140"/>
      <c r="AA390" s="140"/>
      <c r="AB390" s="140"/>
      <c r="AC390" s="140"/>
      <c r="AD390" s="140"/>
      <c r="AE390" s="140" t="s">
        <v>160</v>
      </c>
      <c r="AF390" s="140"/>
      <c r="AG390" s="140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  <c r="AV390" s="140"/>
      <c r="AW390" s="140"/>
      <c r="AX390" s="140"/>
      <c r="AY390" s="140"/>
      <c r="AZ390" s="140"/>
      <c r="BA390" s="140"/>
      <c r="BB390" s="140"/>
      <c r="BC390" s="140"/>
      <c r="BD390" s="140"/>
      <c r="BE390" s="140"/>
      <c r="BF390" s="140"/>
      <c r="BG390" s="140"/>
      <c r="BH390" s="140"/>
    </row>
    <row r="391" spans="1:60" outlineLevel="1" x14ac:dyDescent="0.2">
      <c r="A391" s="141"/>
      <c r="B391" s="141"/>
      <c r="C391" s="180" t="s">
        <v>565</v>
      </c>
      <c r="D391" s="150"/>
      <c r="E391" s="155">
        <v>80</v>
      </c>
      <c r="F391" s="159"/>
      <c r="G391" s="159"/>
      <c r="H391" s="159"/>
      <c r="I391" s="159"/>
      <c r="J391" s="159"/>
      <c r="K391" s="159"/>
      <c r="L391" s="159"/>
      <c r="M391" s="159"/>
      <c r="N391" s="148"/>
      <c r="O391" s="148"/>
      <c r="P391" s="148"/>
      <c r="Q391" s="148"/>
      <c r="R391" s="148"/>
      <c r="S391" s="148"/>
      <c r="T391" s="149"/>
      <c r="U391" s="148"/>
      <c r="V391" s="140"/>
      <c r="W391" s="140"/>
      <c r="X391" s="140"/>
      <c r="Y391" s="140"/>
      <c r="Z391" s="140"/>
      <c r="AA391" s="140"/>
      <c r="AB391" s="140"/>
      <c r="AC391" s="140"/>
      <c r="AD391" s="140"/>
      <c r="AE391" s="140" t="s">
        <v>157</v>
      </c>
      <c r="AF391" s="140">
        <v>0</v>
      </c>
      <c r="AG391" s="140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  <c r="AV391" s="140"/>
      <c r="AW391" s="140"/>
      <c r="AX391" s="140"/>
      <c r="AY391" s="140"/>
      <c r="AZ391" s="140"/>
      <c r="BA391" s="140"/>
      <c r="BB391" s="140"/>
      <c r="BC391" s="140"/>
      <c r="BD391" s="140"/>
      <c r="BE391" s="140"/>
      <c r="BF391" s="140"/>
      <c r="BG391" s="140"/>
      <c r="BH391" s="140"/>
    </row>
    <row r="392" spans="1:60" ht="22.5" outlineLevel="1" x14ac:dyDescent="0.2">
      <c r="A392" s="141">
        <v>135</v>
      </c>
      <c r="B392" s="141" t="s">
        <v>566</v>
      </c>
      <c r="C392" s="179" t="s">
        <v>567</v>
      </c>
      <c r="D392" s="148" t="s">
        <v>269</v>
      </c>
      <c r="E392" s="154">
        <v>4</v>
      </c>
      <c r="F392" s="158"/>
      <c r="G392" s="159">
        <f t="shared" ref="G392:G400" si="11">ROUND(E392*F392,2)</f>
        <v>0</v>
      </c>
      <c r="H392" s="158"/>
      <c r="I392" s="159">
        <f t="shared" ref="I392:I400" si="12">ROUND(E392*H392,2)</f>
        <v>0</v>
      </c>
      <c r="J392" s="158"/>
      <c r="K392" s="159">
        <f t="shared" ref="K392:K400" si="13">ROUND(E392*J392,2)</f>
        <v>0</v>
      </c>
      <c r="L392" s="159">
        <v>21</v>
      </c>
      <c r="M392" s="159">
        <f t="shared" ref="M392:M400" si="14">G392*(1+L392/100)</f>
        <v>0</v>
      </c>
      <c r="N392" s="148">
        <v>6.4999999999999997E-3</v>
      </c>
      <c r="O392" s="148">
        <f t="shared" ref="O392:O400" si="15">ROUND(E392*N392,5)</f>
        <v>2.5999999999999999E-2</v>
      </c>
      <c r="P392" s="148">
        <v>0</v>
      </c>
      <c r="Q392" s="148">
        <f t="shared" ref="Q392:Q400" si="16">ROUND(E392*P392,5)</f>
        <v>0</v>
      </c>
      <c r="R392" s="148"/>
      <c r="S392" s="148"/>
      <c r="T392" s="149">
        <v>0.48532999999999998</v>
      </c>
      <c r="U392" s="148">
        <f t="shared" ref="U392:U400" si="17">ROUND(E392*T392,2)</f>
        <v>1.94</v>
      </c>
      <c r="V392" s="140"/>
      <c r="W392" s="140"/>
      <c r="X392" s="140"/>
      <c r="Y392" s="140"/>
      <c r="Z392" s="140"/>
      <c r="AA392" s="140"/>
      <c r="AB392" s="140"/>
      <c r="AC392" s="140"/>
      <c r="AD392" s="140"/>
      <c r="AE392" s="140" t="s">
        <v>160</v>
      </c>
      <c r="AF392" s="140"/>
      <c r="AG392" s="140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  <c r="AV392" s="140"/>
      <c r="AW392" s="140"/>
      <c r="AX392" s="140"/>
      <c r="AY392" s="140"/>
      <c r="AZ392" s="140"/>
      <c r="BA392" s="140"/>
      <c r="BB392" s="140"/>
      <c r="BC392" s="140"/>
      <c r="BD392" s="140"/>
      <c r="BE392" s="140"/>
      <c r="BF392" s="140"/>
      <c r="BG392" s="140"/>
      <c r="BH392" s="140"/>
    </row>
    <row r="393" spans="1:60" ht="22.5" outlineLevel="1" x14ac:dyDescent="0.2">
      <c r="A393" s="141">
        <v>136</v>
      </c>
      <c r="B393" s="141" t="s">
        <v>568</v>
      </c>
      <c r="C393" s="179" t="s">
        <v>569</v>
      </c>
      <c r="D393" s="148" t="s">
        <v>269</v>
      </c>
      <c r="E393" s="154">
        <v>8</v>
      </c>
      <c r="F393" s="158"/>
      <c r="G393" s="159">
        <f t="shared" si="11"/>
        <v>0</v>
      </c>
      <c r="H393" s="158"/>
      <c r="I393" s="159">
        <f t="shared" si="12"/>
        <v>0</v>
      </c>
      <c r="J393" s="158"/>
      <c r="K393" s="159">
        <f t="shared" si="13"/>
        <v>0</v>
      </c>
      <c r="L393" s="159">
        <v>21</v>
      </c>
      <c r="M393" s="159">
        <f t="shared" si="14"/>
        <v>0</v>
      </c>
      <c r="N393" s="148">
        <v>1.1E-4</v>
      </c>
      <c r="O393" s="148">
        <f t="shared" si="15"/>
        <v>8.8000000000000003E-4</v>
      </c>
      <c r="P393" s="148">
        <v>0</v>
      </c>
      <c r="Q393" s="148">
        <f t="shared" si="16"/>
        <v>0</v>
      </c>
      <c r="R393" s="148"/>
      <c r="S393" s="148"/>
      <c r="T393" s="149">
        <v>0.24399999999999999</v>
      </c>
      <c r="U393" s="148">
        <f t="shared" si="17"/>
        <v>1.95</v>
      </c>
      <c r="V393" s="140"/>
      <c r="W393" s="140"/>
      <c r="X393" s="140"/>
      <c r="Y393" s="140"/>
      <c r="Z393" s="140"/>
      <c r="AA393" s="140"/>
      <c r="AB393" s="140"/>
      <c r="AC393" s="140"/>
      <c r="AD393" s="140"/>
      <c r="AE393" s="140" t="s">
        <v>160</v>
      </c>
      <c r="AF393" s="140"/>
      <c r="AG393" s="140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40"/>
      <c r="BG393" s="140"/>
      <c r="BH393" s="140"/>
    </row>
    <row r="394" spans="1:60" ht="22.5" outlineLevel="1" x14ac:dyDescent="0.2">
      <c r="A394" s="141">
        <v>137</v>
      </c>
      <c r="B394" s="141" t="s">
        <v>570</v>
      </c>
      <c r="C394" s="179" t="s">
        <v>571</v>
      </c>
      <c r="D394" s="148" t="s">
        <v>269</v>
      </c>
      <c r="E394" s="154">
        <v>4</v>
      </c>
      <c r="F394" s="158"/>
      <c r="G394" s="159">
        <f t="shared" si="11"/>
        <v>0</v>
      </c>
      <c r="H394" s="158"/>
      <c r="I394" s="159">
        <f t="shared" si="12"/>
        <v>0</v>
      </c>
      <c r="J394" s="158"/>
      <c r="K394" s="159">
        <f t="shared" si="13"/>
        <v>0</v>
      </c>
      <c r="L394" s="159">
        <v>21</v>
      </c>
      <c r="M394" s="159">
        <f t="shared" si="14"/>
        <v>0</v>
      </c>
      <c r="N394" s="148">
        <v>2.0000000000000001E-4</v>
      </c>
      <c r="O394" s="148">
        <f t="shared" si="15"/>
        <v>8.0000000000000004E-4</v>
      </c>
      <c r="P394" s="148">
        <v>0</v>
      </c>
      <c r="Q394" s="148">
        <f t="shared" si="16"/>
        <v>0</v>
      </c>
      <c r="R394" s="148"/>
      <c r="S394" s="148"/>
      <c r="T394" s="149">
        <v>0.24399999999999999</v>
      </c>
      <c r="U394" s="148">
        <f t="shared" si="17"/>
        <v>0.98</v>
      </c>
      <c r="V394" s="140"/>
      <c r="W394" s="140"/>
      <c r="X394" s="140"/>
      <c r="Y394" s="140"/>
      <c r="Z394" s="140"/>
      <c r="AA394" s="140"/>
      <c r="AB394" s="140"/>
      <c r="AC394" s="140"/>
      <c r="AD394" s="140"/>
      <c r="AE394" s="140" t="s">
        <v>160</v>
      </c>
      <c r="AF394" s="140"/>
      <c r="AG394" s="140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140"/>
      <c r="BF394" s="140"/>
      <c r="BG394" s="140"/>
      <c r="BH394" s="140"/>
    </row>
    <row r="395" spans="1:60" ht="33.75" outlineLevel="1" x14ac:dyDescent="0.2">
      <c r="A395" s="141">
        <v>138</v>
      </c>
      <c r="B395" s="141" t="s">
        <v>572</v>
      </c>
      <c r="C395" s="179" t="s">
        <v>573</v>
      </c>
      <c r="D395" s="148" t="s">
        <v>269</v>
      </c>
      <c r="E395" s="154">
        <v>2</v>
      </c>
      <c r="F395" s="158"/>
      <c r="G395" s="159">
        <f t="shared" si="11"/>
        <v>0</v>
      </c>
      <c r="H395" s="158"/>
      <c r="I395" s="159">
        <f t="shared" si="12"/>
        <v>0</v>
      </c>
      <c r="J395" s="158"/>
      <c r="K395" s="159">
        <f t="shared" si="13"/>
        <v>0</v>
      </c>
      <c r="L395" s="159">
        <v>21</v>
      </c>
      <c r="M395" s="159">
        <f t="shared" si="14"/>
        <v>0</v>
      </c>
      <c r="N395" s="148">
        <v>2.2000000000000001E-4</v>
      </c>
      <c r="O395" s="148">
        <f t="shared" si="15"/>
        <v>4.4000000000000002E-4</v>
      </c>
      <c r="P395" s="148">
        <v>0</v>
      </c>
      <c r="Q395" s="148">
        <f t="shared" si="16"/>
        <v>0</v>
      </c>
      <c r="R395" s="148"/>
      <c r="S395" s="148"/>
      <c r="T395" s="149">
        <v>0.35216999999999998</v>
      </c>
      <c r="U395" s="148">
        <f t="shared" si="17"/>
        <v>0.7</v>
      </c>
      <c r="V395" s="140"/>
      <c r="W395" s="140"/>
      <c r="X395" s="140"/>
      <c r="Y395" s="140"/>
      <c r="Z395" s="140"/>
      <c r="AA395" s="140"/>
      <c r="AB395" s="140"/>
      <c r="AC395" s="140"/>
      <c r="AD395" s="140"/>
      <c r="AE395" s="140" t="s">
        <v>160</v>
      </c>
      <c r="AF395" s="140"/>
      <c r="AG395" s="140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  <c r="AV395" s="140"/>
      <c r="AW395" s="140"/>
      <c r="AX395" s="140"/>
      <c r="AY395" s="140"/>
      <c r="AZ395" s="140"/>
      <c r="BA395" s="140"/>
      <c r="BB395" s="140"/>
      <c r="BC395" s="140"/>
      <c r="BD395" s="140"/>
      <c r="BE395" s="140"/>
      <c r="BF395" s="140"/>
      <c r="BG395" s="140"/>
      <c r="BH395" s="140"/>
    </row>
    <row r="396" spans="1:60" ht="22.5" outlineLevel="1" x14ac:dyDescent="0.2">
      <c r="A396" s="141">
        <v>139</v>
      </c>
      <c r="B396" s="141" t="s">
        <v>574</v>
      </c>
      <c r="C396" s="179" t="s">
        <v>575</v>
      </c>
      <c r="D396" s="148" t="s">
        <v>269</v>
      </c>
      <c r="E396" s="154">
        <v>4</v>
      </c>
      <c r="F396" s="158"/>
      <c r="G396" s="159">
        <f t="shared" si="11"/>
        <v>0</v>
      </c>
      <c r="H396" s="158"/>
      <c r="I396" s="159">
        <f t="shared" si="12"/>
        <v>0</v>
      </c>
      <c r="J396" s="158"/>
      <c r="K396" s="159">
        <f t="shared" si="13"/>
        <v>0</v>
      </c>
      <c r="L396" s="159">
        <v>21</v>
      </c>
      <c r="M396" s="159">
        <f t="shared" si="14"/>
        <v>0</v>
      </c>
      <c r="N396" s="148">
        <v>4.2000000000000002E-4</v>
      </c>
      <c r="O396" s="148">
        <f t="shared" si="15"/>
        <v>1.6800000000000001E-3</v>
      </c>
      <c r="P396" s="148">
        <v>0</v>
      </c>
      <c r="Q396" s="148">
        <f t="shared" si="16"/>
        <v>0</v>
      </c>
      <c r="R396" s="148"/>
      <c r="S396" s="148"/>
      <c r="T396" s="149">
        <v>0.35216999999999998</v>
      </c>
      <c r="U396" s="148">
        <f t="shared" si="17"/>
        <v>1.41</v>
      </c>
      <c r="V396" s="140"/>
      <c r="W396" s="140"/>
      <c r="X396" s="140"/>
      <c r="Y396" s="140"/>
      <c r="Z396" s="140"/>
      <c r="AA396" s="140"/>
      <c r="AB396" s="140"/>
      <c r="AC396" s="140"/>
      <c r="AD396" s="140"/>
      <c r="AE396" s="140" t="s">
        <v>160</v>
      </c>
      <c r="AF396" s="140"/>
      <c r="AG396" s="140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  <c r="AV396" s="140"/>
      <c r="AW396" s="140"/>
      <c r="AX396" s="140"/>
      <c r="AY396" s="140"/>
      <c r="AZ396" s="140"/>
      <c r="BA396" s="140"/>
      <c r="BB396" s="140"/>
      <c r="BC396" s="140"/>
      <c r="BD396" s="140"/>
      <c r="BE396" s="140"/>
      <c r="BF396" s="140"/>
      <c r="BG396" s="140"/>
      <c r="BH396" s="140"/>
    </row>
    <row r="397" spans="1:60" ht="22.5" outlineLevel="1" x14ac:dyDescent="0.2">
      <c r="A397" s="141">
        <v>140</v>
      </c>
      <c r="B397" s="141" t="s">
        <v>576</v>
      </c>
      <c r="C397" s="179" t="s">
        <v>577</v>
      </c>
      <c r="D397" s="148" t="s">
        <v>269</v>
      </c>
      <c r="E397" s="154">
        <v>4</v>
      </c>
      <c r="F397" s="158"/>
      <c r="G397" s="159">
        <f t="shared" si="11"/>
        <v>0</v>
      </c>
      <c r="H397" s="158"/>
      <c r="I397" s="159">
        <f t="shared" si="12"/>
        <v>0</v>
      </c>
      <c r="J397" s="158"/>
      <c r="K397" s="159">
        <f t="shared" si="13"/>
        <v>0</v>
      </c>
      <c r="L397" s="159">
        <v>21</v>
      </c>
      <c r="M397" s="159">
        <f t="shared" si="14"/>
        <v>0</v>
      </c>
      <c r="N397" s="148">
        <v>0</v>
      </c>
      <c r="O397" s="148">
        <f t="shared" si="15"/>
        <v>0</v>
      </c>
      <c r="P397" s="148">
        <v>0</v>
      </c>
      <c r="Q397" s="148">
        <f t="shared" si="16"/>
        <v>0</v>
      </c>
      <c r="R397" s="148"/>
      <c r="S397" s="148"/>
      <c r="T397" s="149">
        <v>0.35216999999999998</v>
      </c>
      <c r="U397" s="148">
        <f t="shared" si="17"/>
        <v>1.41</v>
      </c>
      <c r="V397" s="140"/>
      <c r="W397" s="140"/>
      <c r="X397" s="140"/>
      <c r="Y397" s="140"/>
      <c r="Z397" s="140"/>
      <c r="AA397" s="140"/>
      <c r="AB397" s="140"/>
      <c r="AC397" s="140"/>
      <c r="AD397" s="140"/>
      <c r="AE397" s="140" t="s">
        <v>160</v>
      </c>
      <c r="AF397" s="140"/>
      <c r="AG397" s="140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  <c r="AV397" s="140"/>
      <c r="AW397" s="140"/>
      <c r="AX397" s="140"/>
      <c r="AY397" s="140"/>
      <c r="AZ397" s="140"/>
      <c r="BA397" s="140"/>
      <c r="BB397" s="140"/>
      <c r="BC397" s="140"/>
      <c r="BD397" s="140"/>
      <c r="BE397" s="140"/>
      <c r="BF397" s="140"/>
      <c r="BG397" s="140"/>
      <c r="BH397" s="140"/>
    </row>
    <row r="398" spans="1:60" ht="22.5" outlineLevel="1" x14ac:dyDescent="0.2">
      <c r="A398" s="141">
        <v>141</v>
      </c>
      <c r="B398" s="141" t="s">
        <v>578</v>
      </c>
      <c r="C398" s="179" t="s">
        <v>579</v>
      </c>
      <c r="D398" s="148" t="s">
        <v>269</v>
      </c>
      <c r="E398" s="154">
        <v>4</v>
      </c>
      <c r="F398" s="158"/>
      <c r="G398" s="159">
        <f t="shared" si="11"/>
        <v>0</v>
      </c>
      <c r="H398" s="158"/>
      <c r="I398" s="159">
        <f t="shared" si="12"/>
        <v>0</v>
      </c>
      <c r="J398" s="158"/>
      <c r="K398" s="159">
        <f t="shared" si="13"/>
        <v>0</v>
      </c>
      <c r="L398" s="159">
        <v>21</v>
      </c>
      <c r="M398" s="159">
        <f t="shared" si="14"/>
        <v>0</v>
      </c>
      <c r="N398" s="148">
        <v>3.64E-3</v>
      </c>
      <c r="O398" s="148">
        <f t="shared" si="15"/>
        <v>1.456E-2</v>
      </c>
      <c r="P398" s="148">
        <v>0</v>
      </c>
      <c r="Q398" s="148">
        <f t="shared" si="16"/>
        <v>0</v>
      </c>
      <c r="R398" s="148"/>
      <c r="S398" s="148"/>
      <c r="T398" s="149">
        <v>0.871</v>
      </c>
      <c r="U398" s="148">
        <f t="shared" si="17"/>
        <v>3.48</v>
      </c>
      <c r="V398" s="140"/>
      <c r="W398" s="140"/>
      <c r="X398" s="140"/>
      <c r="Y398" s="140"/>
      <c r="Z398" s="140"/>
      <c r="AA398" s="140"/>
      <c r="AB398" s="140"/>
      <c r="AC398" s="140"/>
      <c r="AD398" s="140"/>
      <c r="AE398" s="140" t="s">
        <v>160</v>
      </c>
      <c r="AF398" s="140"/>
      <c r="AG398" s="140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  <c r="AV398" s="140"/>
      <c r="AW398" s="140"/>
      <c r="AX398" s="140"/>
      <c r="AY398" s="140"/>
      <c r="AZ398" s="140"/>
      <c r="BA398" s="140"/>
      <c r="BB398" s="140"/>
      <c r="BC398" s="140"/>
      <c r="BD398" s="140"/>
      <c r="BE398" s="140"/>
      <c r="BF398" s="140"/>
      <c r="BG398" s="140"/>
      <c r="BH398" s="140"/>
    </row>
    <row r="399" spans="1:60" outlineLevel="1" x14ac:dyDescent="0.2">
      <c r="A399" s="141">
        <v>142</v>
      </c>
      <c r="B399" s="141" t="s">
        <v>580</v>
      </c>
      <c r="C399" s="179" t="s">
        <v>581</v>
      </c>
      <c r="D399" s="148" t="s">
        <v>269</v>
      </c>
      <c r="E399" s="154">
        <v>12</v>
      </c>
      <c r="F399" s="158"/>
      <c r="G399" s="159">
        <f t="shared" si="11"/>
        <v>0</v>
      </c>
      <c r="H399" s="158"/>
      <c r="I399" s="159">
        <f t="shared" si="12"/>
        <v>0</v>
      </c>
      <c r="J399" s="158"/>
      <c r="K399" s="159">
        <f t="shared" si="13"/>
        <v>0</v>
      </c>
      <c r="L399" s="159">
        <v>21</v>
      </c>
      <c r="M399" s="159">
        <f t="shared" si="14"/>
        <v>0</v>
      </c>
      <c r="N399" s="148">
        <v>0</v>
      </c>
      <c r="O399" s="148">
        <f t="shared" si="15"/>
        <v>0</v>
      </c>
      <c r="P399" s="148">
        <v>0</v>
      </c>
      <c r="Q399" s="148">
        <f t="shared" si="16"/>
        <v>0</v>
      </c>
      <c r="R399" s="148"/>
      <c r="S399" s="148"/>
      <c r="T399" s="149">
        <v>0</v>
      </c>
      <c r="U399" s="148">
        <f t="shared" si="17"/>
        <v>0</v>
      </c>
      <c r="V399" s="140"/>
      <c r="W399" s="140"/>
      <c r="X399" s="140"/>
      <c r="Y399" s="140"/>
      <c r="Z399" s="140"/>
      <c r="AA399" s="140"/>
      <c r="AB399" s="140"/>
      <c r="AC399" s="140"/>
      <c r="AD399" s="140"/>
      <c r="AE399" s="140" t="s">
        <v>160</v>
      </c>
      <c r="AF399" s="140"/>
      <c r="AG399" s="140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  <c r="AV399" s="140"/>
      <c r="AW399" s="140"/>
      <c r="AX399" s="140"/>
      <c r="AY399" s="140"/>
      <c r="AZ399" s="140"/>
      <c r="BA399" s="140"/>
      <c r="BB399" s="140"/>
      <c r="BC399" s="140"/>
      <c r="BD399" s="140"/>
      <c r="BE399" s="140"/>
      <c r="BF399" s="140"/>
      <c r="BG399" s="140"/>
      <c r="BH399" s="140"/>
    </row>
    <row r="400" spans="1:60" outlineLevel="1" x14ac:dyDescent="0.2">
      <c r="A400" s="141">
        <v>143</v>
      </c>
      <c r="B400" s="141" t="s">
        <v>582</v>
      </c>
      <c r="C400" s="179" t="s">
        <v>583</v>
      </c>
      <c r="D400" s="148" t="s">
        <v>269</v>
      </c>
      <c r="E400" s="154">
        <v>1</v>
      </c>
      <c r="F400" s="158"/>
      <c r="G400" s="159">
        <f t="shared" si="11"/>
        <v>0</v>
      </c>
      <c r="H400" s="158"/>
      <c r="I400" s="159">
        <f t="shared" si="12"/>
        <v>0</v>
      </c>
      <c r="J400" s="158"/>
      <c r="K400" s="159">
        <f t="shared" si="13"/>
        <v>0</v>
      </c>
      <c r="L400" s="159">
        <v>21</v>
      </c>
      <c r="M400" s="159">
        <f t="shared" si="14"/>
        <v>0</v>
      </c>
      <c r="N400" s="148">
        <v>0</v>
      </c>
      <c r="O400" s="148">
        <f t="shared" si="15"/>
        <v>0</v>
      </c>
      <c r="P400" s="148">
        <v>0</v>
      </c>
      <c r="Q400" s="148">
        <f t="shared" si="16"/>
        <v>0</v>
      </c>
      <c r="R400" s="148"/>
      <c r="S400" s="148"/>
      <c r="T400" s="149">
        <v>0</v>
      </c>
      <c r="U400" s="148">
        <f t="shared" si="17"/>
        <v>0</v>
      </c>
      <c r="V400" s="140"/>
      <c r="W400" s="140"/>
      <c r="X400" s="140"/>
      <c r="Y400" s="140"/>
      <c r="Z400" s="140"/>
      <c r="AA400" s="140"/>
      <c r="AB400" s="140"/>
      <c r="AC400" s="140"/>
      <c r="AD400" s="140"/>
      <c r="AE400" s="140" t="s">
        <v>160</v>
      </c>
      <c r="AF400" s="140"/>
      <c r="AG400" s="140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  <c r="AV400" s="140"/>
      <c r="AW400" s="140"/>
      <c r="AX400" s="140"/>
      <c r="AY400" s="140"/>
      <c r="AZ400" s="140"/>
      <c r="BA400" s="140"/>
      <c r="BB400" s="140"/>
      <c r="BC400" s="140"/>
      <c r="BD400" s="140"/>
      <c r="BE400" s="140"/>
      <c r="BF400" s="140"/>
      <c r="BG400" s="140"/>
      <c r="BH400" s="140"/>
    </row>
    <row r="401" spans="1:60" x14ac:dyDescent="0.2">
      <c r="A401" s="142" t="s">
        <v>144</v>
      </c>
      <c r="B401" s="142" t="s">
        <v>117</v>
      </c>
      <c r="C401" s="181" t="s">
        <v>26</v>
      </c>
      <c r="D401" s="151"/>
      <c r="E401" s="156"/>
      <c r="F401" s="160"/>
      <c r="G401" s="160">
        <f>SUMIF(AE402:AE406,"&lt;&gt;NOR",G402:G406)</f>
        <v>0</v>
      </c>
      <c r="H401" s="160"/>
      <c r="I401" s="160">
        <f>SUM(I402:I406)</f>
        <v>0</v>
      </c>
      <c r="J401" s="160"/>
      <c r="K401" s="160">
        <f>SUM(K402:K406)</f>
        <v>0</v>
      </c>
      <c r="L401" s="160"/>
      <c r="M401" s="160">
        <f>SUM(M402:M406)</f>
        <v>0</v>
      </c>
      <c r="N401" s="151"/>
      <c r="O401" s="151">
        <f>SUM(O402:O406)</f>
        <v>0</v>
      </c>
      <c r="P401" s="151"/>
      <c r="Q401" s="151">
        <f>SUM(Q402:Q406)</f>
        <v>0</v>
      </c>
      <c r="R401" s="151"/>
      <c r="S401" s="151"/>
      <c r="T401" s="152"/>
      <c r="U401" s="151">
        <f>SUM(U402:U406)</f>
        <v>0</v>
      </c>
      <c r="AE401" t="s">
        <v>145</v>
      </c>
    </row>
    <row r="402" spans="1:60" outlineLevel="1" x14ac:dyDescent="0.2">
      <c r="A402" s="141">
        <v>144</v>
      </c>
      <c r="B402" s="141" t="s">
        <v>584</v>
      </c>
      <c r="C402" s="179" t="s">
        <v>585</v>
      </c>
      <c r="D402" s="148" t="s">
        <v>0</v>
      </c>
      <c r="E402" s="154">
        <v>54506.720000000001</v>
      </c>
      <c r="F402" s="158"/>
      <c r="G402" s="159">
        <f>ROUND(E402*F402,2)</f>
        <v>0</v>
      </c>
      <c r="H402" s="158"/>
      <c r="I402" s="159">
        <f>ROUND(E402*H402,2)</f>
        <v>0</v>
      </c>
      <c r="J402" s="158"/>
      <c r="K402" s="159">
        <f>ROUND(E402*J402,2)</f>
        <v>0</v>
      </c>
      <c r="L402" s="159">
        <v>21</v>
      </c>
      <c r="M402" s="159">
        <f>G402*(1+L402/100)</f>
        <v>0</v>
      </c>
      <c r="N402" s="148">
        <v>0</v>
      </c>
      <c r="O402" s="148">
        <f>ROUND(E402*N402,5)</f>
        <v>0</v>
      </c>
      <c r="P402" s="148">
        <v>0</v>
      </c>
      <c r="Q402" s="148">
        <f>ROUND(E402*P402,5)</f>
        <v>0</v>
      </c>
      <c r="R402" s="148"/>
      <c r="S402" s="148"/>
      <c r="T402" s="149">
        <v>0</v>
      </c>
      <c r="U402" s="148">
        <f>ROUND(E402*T402,2)</f>
        <v>0</v>
      </c>
      <c r="V402" s="140"/>
      <c r="W402" s="140"/>
      <c r="X402" s="140"/>
      <c r="Y402" s="140"/>
      <c r="Z402" s="140"/>
      <c r="AA402" s="140"/>
      <c r="AB402" s="140"/>
      <c r="AC402" s="140"/>
      <c r="AD402" s="140"/>
      <c r="AE402" s="140" t="s">
        <v>160</v>
      </c>
      <c r="AF402" s="140"/>
      <c r="AG402" s="140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  <c r="AV402" s="140"/>
      <c r="AW402" s="140"/>
      <c r="AX402" s="140"/>
      <c r="AY402" s="140"/>
      <c r="AZ402" s="140"/>
      <c r="BA402" s="140"/>
      <c r="BB402" s="140"/>
      <c r="BC402" s="140"/>
      <c r="BD402" s="140"/>
      <c r="BE402" s="140"/>
      <c r="BF402" s="140"/>
      <c r="BG402" s="140"/>
      <c r="BH402" s="140"/>
    </row>
    <row r="403" spans="1:60" outlineLevel="1" x14ac:dyDescent="0.2">
      <c r="A403" s="141"/>
      <c r="B403" s="141"/>
      <c r="C403" s="180" t="s">
        <v>586</v>
      </c>
      <c r="D403" s="150"/>
      <c r="E403" s="155">
        <v>54506.720000000001</v>
      </c>
      <c r="F403" s="159"/>
      <c r="G403" s="159"/>
      <c r="H403" s="159"/>
      <c r="I403" s="159"/>
      <c r="J403" s="159"/>
      <c r="K403" s="159"/>
      <c r="L403" s="159"/>
      <c r="M403" s="159"/>
      <c r="N403" s="148"/>
      <c r="O403" s="148"/>
      <c r="P403" s="148"/>
      <c r="Q403" s="148"/>
      <c r="R403" s="148"/>
      <c r="S403" s="148"/>
      <c r="T403" s="149"/>
      <c r="U403" s="148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 t="s">
        <v>157</v>
      </c>
      <c r="AF403" s="140">
        <v>0</v>
      </c>
      <c r="AG403" s="140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  <c r="AV403" s="140"/>
      <c r="AW403" s="140"/>
      <c r="AX403" s="140"/>
      <c r="AY403" s="140"/>
      <c r="AZ403" s="140"/>
      <c r="BA403" s="140"/>
      <c r="BB403" s="140"/>
      <c r="BC403" s="140"/>
      <c r="BD403" s="140"/>
      <c r="BE403" s="140"/>
      <c r="BF403" s="140"/>
      <c r="BG403" s="140"/>
      <c r="BH403" s="140"/>
    </row>
    <row r="404" spans="1:60" outlineLevel="1" x14ac:dyDescent="0.2">
      <c r="A404" s="141">
        <v>145</v>
      </c>
      <c r="B404" s="141" t="s">
        <v>587</v>
      </c>
      <c r="C404" s="179" t="s">
        <v>588</v>
      </c>
      <c r="D404" s="148" t="s">
        <v>589</v>
      </c>
      <c r="E404" s="154">
        <v>1</v>
      </c>
      <c r="F404" s="158"/>
      <c r="G404" s="159">
        <f>ROUND(E404*F404,2)</f>
        <v>0</v>
      </c>
      <c r="H404" s="158"/>
      <c r="I404" s="159">
        <f>ROUND(E404*H404,2)</f>
        <v>0</v>
      </c>
      <c r="J404" s="158"/>
      <c r="K404" s="159">
        <f>ROUND(E404*J404,2)</f>
        <v>0</v>
      </c>
      <c r="L404" s="159">
        <v>21</v>
      </c>
      <c r="M404" s="159">
        <f>G404*(1+L404/100)</f>
        <v>0</v>
      </c>
      <c r="N404" s="148">
        <v>0</v>
      </c>
      <c r="O404" s="148">
        <f>ROUND(E404*N404,5)</f>
        <v>0</v>
      </c>
      <c r="P404" s="148">
        <v>0</v>
      </c>
      <c r="Q404" s="148">
        <f>ROUND(E404*P404,5)</f>
        <v>0</v>
      </c>
      <c r="R404" s="148"/>
      <c r="S404" s="148"/>
      <c r="T404" s="149">
        <v>0</v>
      </c>
      <c r="U404" s="148">
        <f>ROUND(E404*T404,2)</f>
        <v>0</v>
      </c>
      <c r="V404" s="140"/>
      <c r="W404" s="140"/>
      <c r="X404" s="140"/>
      <c r="Y404" s="140"/>
      <c r="Z404" s="140"/>
      <c r="AA404" s="140"/>
      <c r="AB404" s="140"/>
      <c r="AC404" s="140"/>
      <c r="AD404" s="140"/>
      <c r="AE404" s="140" t="s">
        <v>160</v>
      </c>
      <c r="AF404" s="140"/>
      <c r="AG404" s="140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  <c r="AZ404" s="140"/>
      <c r="BA404" s="140"/>
      <c r="BB404" s="140"/>
      <c r="BC404" s="140"/>
      <c r="BD404" s="140"/>
      <c r="BE404" s="140"/>
      <c r="BF404" s="140"/>
      <c r="BG404" s="140"/>
      <c r="BH404" s="140"/>
    </row>
    <row r="405" spans="1:60" outlineLevel="1" x14ac:dyDescent="0.2">
      <c r="A405" s="141">
        <v>146</v>
      </c>
      <c r="B405" s="141" t="s">
        <v>590</v>
      </c>
      <c r="C405" s="179" t="s">
        <v>591</v>
      </c>
      <c r="D405" s="148" t="s">
        <v>0</v>
      </c>
      <c r="E405" s="154">
        <v>54506.720000000001</v>
      </c>
      <c r="F405" s="158"/>
      <c r="G405" s="159">
        <f>ROUND(E405*F405,2)</f>
        <v>0</v>
      </c>
      <c r="H405" s="158"/>
      <c r="I405" s="159">
        <f>ROUND(E405*H405,2)</f>
        <v>0</v>
      </c>
      <c r="J405" s="158"/>
      <c r="K405" s="159">
        <f>ROUND(E405*J405,2)</f>
        <v>0</v>
      </c>
      <c r="L405" s="159">
        <v>21</v>
      </c>
      <c r="M405" s="159">
        <f>G405*(1+L405/100)</f>
        <v>0</v>
      </c>
      <c r="N405" s="148">
        <v>0</v>
      </c>
      <c r="O405" s="148">
        <f>ROUND(E405*N405,5)</f>
        <v>0</v>
      </c>
      <c r="P405" s="148">
        <v>0</v>
      </c>
      <c r="Q405" s="148">
        <f>ROUND(E405*P405,5)</f>
        <v>0</v>
      </c>
      <c r="R405" s="148"/>
      <c r="S405" s="148"/>
      <c r="T405" s="149">
        <v>0</v>
      </c>
      <c r="U405" s="148">
        <f>ROUND(E405*T405,2)</f>
        <v>0</v>
      </c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 t="s">
        <v>160</v>
      </c>
      <c r="AF405" s="140"/>
      <c r="AG405" s="140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  <c r="AV405" s="140"/>
      <c r="AW405" s="140"/>
      <c r="AX405" s="140"/>
      <c r="AY405" s="140"/>
      <c r="AZ405" s="140"/>
      <c r="BA405" s="140"/>
      <c r="BB405" s="140"/>
      <c r="BC405" s="140"/>
      <c r="BD405" s="140"/>
      <c r="BE405" s="140"/>
      <c r="BF405" s="140"/>
      <c r="BG405" s="140"/>
      <c r="BH405" s="140"/>
    </row>
    <row r="406" spans="1:60" outlineLevel="1" x14ac:dyDescent="0.2">
      <c r="A406" s="169"/>
      <c r="B406" s="169"/>
      <c r="C406" s="183" t="s">
        <v>586</v>
      </c>
      <c r="D406" s="170"/>
      <c r="E406" s="171">
        <v>54506.720000000001</v>
      </c>
      <c r="F406" s="172"/>
      <c r="G406" s="172"/>
      <c r="H406" s="172"/>
      <c r="I406" s="172"/>
      <c r="J406" s="172"/>
      <c r="K406" s="172"/>
      <c r="L406" s="172"/>
      <c r="M406" s="172"/>
      <c r="N406" s="173"/>
      <c r="O406" s="173"/>
      <c r="P406" s="173"/>
      <c r="Q406" s="173"/>
      <c r="R406" s="173"/>
      <c r="S406" s="173"/>
      <c r="T406" s="174"/>
      <c r="U406" s="173"/>
      <c r="V406" s="140"/>
      <c r="W406" s="140"/>
      <c r="X406" s="140"/>
      <c r="Y406" s="140"/>
      <c r="Z406" s="140"/>
      <c r="AA406" s="140"/>
      <c r="AB406" s="140"/>
      <c r="AC406" s="140"/>
      <c r="AD406" s="140"/>
      <c r="AE406" s="140" t="s">
        <v>157</v>
      </c>
      <c r="AF406" s="140">
        <v>0</v>
      </c>
      <c r="AG406" s="140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  <c r="AV406" s="140"/>
      <c r="AW406" s="140"/>
      <c r="AX406" s="140"/>
      <c r="AY406" s="140"/>
      <c r="AZ406" s="140"/>
      <c r="BA406" s="140"/>
      <c r="BB406" s="140"/>
      <c r="BC406" s="140"/>
      <c r="BD406" s="140"/>
      <c r="BE406" s="140"/>
      <c r="BF406" s="140"/>
      <c r="BG406" s="140"/>
      <c r="BH406" s="140"/>
    </row>
    <row r="407" spans="1:60" x14ac:dyDescent="0.2">
      <c r="A407" s="4"/>
      <c r="B407" s="5" t="s">
        <v>226</v>
      </c>
      <c r="C407" s="184" t="s">
        <v>226</v>
      </c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AC407">
        <v>15</v>
      </c>
      <c r="AD407">
        <v>21</v>
      </c>
    </row>
    <row r="408" spans="1:60" x14ac:dyDescent="0.2">
      <c r="A408" s="175"/>
      <c r="B408" s="176">
        <v>26</v>
      </c>
      <c r="C408" s="185" t="s">
        <v>226</v>
      </c>
      <c r="D408" s="177"/>
      <c r="E408" s="177"/>
      <c r="F408" s="177"/>
      <c r="G408" s="178">
        <f>G8+G15+G22+G26+G35+G43+G47+G52+G133+G137+G142+G149+G161+G199+G202+G205+G218+G235+G244+G246+G268+G288+G332+G336+G362+G369+G377+G384+G387+G401</f>
        <v>0</v>
      </c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AC408">
        <f>SUMIF(L7:L406,AC407,G7:G406)</f>
        <v>0</v>
      </c>
      <c r="AD408">
        <f>SUMIF(L7:L406,AD407,G7:G406)</f>
        <v>0</v>
      </c>
      <c r="AE408" t="s">
        <v>592</v>
      </c>
    </row>
    <row r="409" spans="1:60" x14ac:dyDescent="0.2">
      <c r="A409" s="4"/>
      <c r="B409" s="5" t="s">
        <v>226</v>
      </c>
      <c r="C409" s="184" t="s">
        <v>226</v>
      </c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60" x14ac:dyDescent="0.2">
      <c r="A410" s="4"/>
      <c r="B410" s="5" t="s">
        <v>226</v>
      </c>
      <c r="C410" s="184" t="s">
        <v>226</v>
      </c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60" x14ac:dyDescent="0.2">
      <c r="A411" s="258">
        <v>33</v>
      </c>
      <c r="B411" s="258"/>
      <c r="C411" s="259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60" x14ac:dyDescent="0.2">
      <c r="A412" s="246"/>
      <c r="B412" s="247"/>
      <c r="C412" s="248"/>
      <c r="D412" s="247"/>
      <c r="E412" s="247"/>
      <c r="F412" s="247"/>
      <c r="G412" s="249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AE412" t="s">
        <v>593</v>
      </c>
    </row>
    <row r="413" spans="1:60" x14ac:dyDescent="0.2">
      <c r="A413" s="250"/>
      <c r="B413" s="251"/>
      <c r="C413" s="252"/>
      <c r="D413" s="251"/>
      <c r="E413" s="251"/>
      <c r="F413" s="251"/>
      <c r="G413" s="253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60" x14ac:dyDescent="0.2">
      <c r="A414" s="250"/>
      <c r="B414" s="251"/>
      <c r="C414" s="252"/>
      <c r="D414" s="251"/>
      <c r="E414" s="251"/>
      <c r="F414" s="251"/>
      <c r="G414" s="253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60" x14ac:dyDescent="0.2">
      <c r="A415" s="250"/>
      <c r="B415" s="251"/>
      <c r="C415" s="252"/>
      <c r="D415" s="251"/>
      <c r="E415" s="251"/>
      <c r="F415" s="251"/>
      <c r="G415" s="253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60" x14ac:dyDescent="0.2">
      <c r="A416" s="254"/>
      <c r="B416" s="255"/>
      <c r="C416" s="256"/>
      <c r="D416" s="255"/>
      <c r="E416" s="255"/>
      <c r="F416" s="255"/>
      <c r="G416" s="25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31" x14ac:dyDescent="0.2">
      <c r="A417" s="4"/>
      <c r="B417" s="5" t="s">
        <v>226</v>
      </c>
      <c r="C417" s="184" t="s">
        <v>226</v>
      </c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31" x14ac:dyDescent="0.2">
      <c r="C418" s="186"/>
      <c r="AE418" t="s">
        <v>594</v>
      </c>
    </row>
  </sheetData>
  <mergeCells count="127">
    <mergeCell ref="A412:G416"/>
    <mergeCell ref="C359:G359"/>
    <mergeCell ref="C364:G364"/>
    <mergeCell ref="C367:G367"/>
    <mergeCell ref="C374:G374"/>
    <mergeCell ref="C386:G386"/>
    <mergeCell ref="A411:C411"/>
    <mergeCell ref="C350:G350"/>
    <mergeCell ref="C351:G351"/>
    <mergeCell ref="C353:G353"/>
    <mergeCell ref="C354:G354"/>
    <mergeCell ref="C355:G355"/>
    <mergeCell ref="C356:G356"/>
    <mergeCell ref="C327:G327"/>
    <mergeCell ref="C328:G328"/>
    <mergeCell ref="C329:G329"/>
    <mergeCell ref="C345:G345"/>
    <mergeCell ref="C347:G347"/>
    <mergeCell ref="C348:G348"/>
    <mergeCell ref="C318:G318"/>
    <mergeCell ref="C319:G319"/>
    <mergeCell ref="C321:G321"/>
    <mergeCell ref="C322:G322"/>
    <mergeCell ref="C324:G324"/>
    <mergeCell ref="C325:G325"/>
    <mergeCell ref="C308:G308"/>
    <mergeCell ref="C311:G311"/>
    <mergeCell ref="C312:G312"/>
    <mergeCell ref="C313:G313"/>
    <mergeCell ref="C315:G315"/>
    <mergeCell ref="C316:G316"/>
    <mergeCell ref="C273:G273"/>
    <mergeCell ref="C284:G284"/>
    <mergeCell ref="C300:G300"/>
    <mergeCell ref="C303:G303"/>
    <mergeCell ref="C306:G306"/>
    <mergeCell ref="C307:G307"/>
    <mergeCell ref="C258:G258"/>
    <mergeCell ref="C259:G259"/>
    <mergeCell ref="C260:G260"/>
    <mergeCell ref="C261:G261"/>
    <mergeCell ref="C263:G263"/>
    <mergeCell ref="C265:G265"/>
    <mergeCell ref="C233:G233"/>
    <mergeCell ref="C242:G242"/>
    <mergeCell ref="C250:G250"/>
    <mergeCell ref="C251:G251"/>
    <mergeCell ref="C254:G254"/>
    <mergeCell ref="C255:G255"/>
    <mergeCell ref="C213:G213"/>
    <mergeCell ref="C215:G215"/>
    <mergeCell ref="C216:G216"/>
    <mergeCell ref="C220:G220"/>
    <mergeCell ref="C223:G223"/>
    <mergeCell ref="C226:G226"/>
    <mergeCell ref="C169:G169"/>
    <mergeCell ref="C174:G174"/>
    <mergeCell ref="C176:G176"/>
    <mergeCell ref="C178:G178"/>
    <mergeCell ref="C210:G210"/>
    <mergeCell ref="C211:G211"/>
    <mergeCell ref="C141:G141"/>
    <mergeCell ref="C151:G151"/>
    <mergeCell ref="C158:G158"/>
    <mergeCell ref="C163:G163"/>
    <mergeCell ref="C165:G165"/>
    <mergeCell ref="C167:G167"/>
    <mergeCell ref="C125:G125"/>
    <mergeCell ref="C128:G128"/>
    <mergeCell ref="C131:G131"/>
    <mergeCell ref="C135:G135"/>
    <mergeCell ref="C139:G139"/>
    <mergeCell ref="C140:G140"/>
    <mergeCell ref="C114:G114"/>
    <mergeCell ref="C116:G116"/>
    <mergeCell ref="C119:G119"/>
    <mergeCell ref="C120:G120"/>
    <mergeCell ref="C121:G121"/>
    <mergeCell ref="C122:G122"/>
    <mergeCell ref="C106:G106"/>
    <mergeCell ref="C109:G109"/>
    <mergeCell ref="C110:G110"/>
    <mergeCell ref="C111:G111"/>
    <mergeCell ref="C112:G112"/>
    <mergeCell ref="C113:G113"/>
    <mergeCell ref="C97:G97"/>
    <mergeCell ref="C100:G100"/>
    <mergeCell ref="C101:G101"/>
    <mergeCell ref="C102:G102"/>
    <mergeCell ref="C103:G103"/>
    <mergeCell ref="C104:G104"/>
    <mergeCell ref="C90:G90"/>
    <mergeCell ref="C91:G91"/>
    <mergeCell ref="C92:G92"/>
    <mergeCell ref="C93:G93"/>
    <mergeCell ref="C94:G94"/>
    <mergeCell ref="C95:G95"/>
    <mergeCell ref="C81:G81"/>
    <mergeCell ref="C82:G82"/>
    <mergeCell ref="C83:G83"/>
    <mergeCell ref="C84:G84"/>
    <mergeCell ref="C86:G86"/>
    <mergeCell ref="C89:G89"/>
    <mergeCell ref="C72:G72"/>
    <mergeCell ref="C73:G73"/>
    <mergeCell ref="C74:G74"/>
    <mergeCell ref="C76:G76"/>
    <mergeCell ref="C79:G79"/>
    <mergeCell ref="C80:G80"/>
    <mergeCell ref="C69:G69"/>
    <mergeCell ref="C70:G70"/>
    <mergeCell ref="C71:G71"/>
    <mergeCell ref="C24:G24"/>
    <mergeCell ref="C25:G25"/>
    <mergeCell ref="C37:G37"/>
    <mergeCell ref="C38:G38"/>
    <mergeCell ref="C39:G39"/>
    <mergeCell ref="C40:G40"/>
    <mergeCell ref="A1:G1"/>
    <mergeCell ref="C2:G2"/>
    <mergeCell ref="C3:G3"/>
    <mergeCell ref="C4:G4"/>
    <mergeCell ref="C17:G17"/>
    <mergeCell ref="C20:G20"/>
    <mergeCell ref="C41:G41"/>
    <mergeCell ref="C45:G45"/>
    <mergeCell ref="C68:G68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8" t="s">
        <v>38</v>
      </c>
    </row>
    <row r="2" spans="1:7" ht="57.75" customHeight="1" x14ac:dyDescent="0.2">
      <c r="A2" s="260" t="s">
        <v>39</v>
      </c>
      <c r="B2" s="260"/>
      <c r="C2" s="260"/>
      <c r="D2" s="260"/>
      <c r="E2" s="260"/>
      <c r="F2" s="260"/>
      <c r="G2" s="26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61" t="s">
        <v>6</v>
      </c>
      <c r="B1" s="261"/>
      <c r="C1" s="262"/>
      <c r="D1" s="261"/>
      <c r="E1" s="261"/>
      <c r="F1" s="261"/>
      <c r="G1" s="261"/>
    </row>
    <row r="2" spans="1:7" ht="24.95" customHeight="1" x14ac:dyDescent="0.2">
      <c r="A2" s="69" t="s">
        <v>41</v>
      </c>
      <c r="B2" s="68"/>
      <c r="C2" s="263"/>
      <c r="D2" s="263"/>
      <c r="E2" s="263"/>
      <c r="F2" s="263"/>
      <c r="G2" s="264"/>
    </row>
    <row r="3" spans="1:7" ht="24.95" hidden="1" customHeight="1" x14ac:dyDescent="0.2">
      <c r="A3" s="69" t="s">
        <v>7</v>
      </c>
      <c r="B3" s="68"/>
      <c r="C3" s="263"/>
      <c r="D3" s="263"/>
      <c r="E3" s="263"/>
      <c r="F3" s="263"/>
      <c r="G3" s="264"/>
    </row>
    <row r="4" spans="1:7" ht="24.95" hidden="1" customHeight="1" x14ac:dyDescent="0.2">
      <c r="A4" s="69" t="s">
        <v>8</v>
      </c>
      <c r="B4" s="68"/>
      <c r="C4" s="263"/>
      <c r="D4" s="263"/>
      <c r="E4" s="263"/>
      <c r="F4" s="263"/>
      <c r="G4" s="264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Stavba</vt:lpstr>
      <vt:lpstr>Rozpočet Pol</vt:lpstr>
      <vt:lpstr>Pokyny pro vyplnění</vt:lpstr>
      <vt:lpstr>VzorPolozky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Cernohorsky Dusan</cp:lastModifiedBy>
  <cp:lastPrinted>2014-02-28T09:52:57Z</cp:lastPrinted>
  <dcterms:created xsi:type="dcterms:W3CDTF">2009-04-08T07:15:50Z</dcterms:created>
  <dcterms:modified xsi:type="dcterms:W3CDTF">2023-04-03T10:31:47Z</dcterms:modified>
</cp:coreProperties>
</file>