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Zak00075 - Oprava osvět..." sheetId="2" r:id="rId2"/>
    <sheet name="20Zak00075-2 - Efektové o..." sheetId="3" r:id="rId3"/>
  </sheets>
  <definedNames>
    <definedName name="_xlnm.Print_Area" localSheetId="0">'Rekapitulace stavby'!$D$4:$AO$36,'Rekapitulace stavby'!$C$42:$AQ$57</definedName>
    <definedName name="_xlnm._FilterDatabase" localSheetId="1" hidden="1">'20Zak00075 - Oprava osvět...'!$C$93:$L$242</definedName>
    <definedName name="_xlnm.Print_Area" localSheetId="1">'20Zak00075 - Oprava osvět...'!$C$81:$K$242</definedName>
    <definedName name="_xlnm._FilterDatabase" localSheetId="2" hidden="1">'20Zak00075-2 - Efektové o...'!$C$82:$L$92</definedName>
    <definedName name="_xlnm.Print_Area" localSheetId="2">'20Zak00075-2 - Efektové o...'!$C$70:$K$92</definedName>
    <definedName name="_xlnm.Print_Titles" localSheetId="0">'Rekapitulace stavby'!$52:$52</definedName>
    <definedName name="_xlnm.Print_Titles" localSheetId="1">'20Zak00075 - Oprava osvět...'!$93:$93</definedName>
    <definedName name="_xlnm.Print_Titles" localSheetId="2">'20Zak00075-2 - Efektové o...'!$82:$82</definedName>
  </definedNames>
  <calcPr fullCalcOnLoad="1"/>
</workbook>
</file>

<file path=xl/sharedStrings.xml><?xml version="1.0" encoding="utf-8"?>
<sst xmlns="http://schemas.openxmlformats.org/spreadsheetml/2006/main" count="2055" uniqueCount="602">
  <si>
    <t>Export Komplet</t>
  </si>
  <si>
    <t>VZ</t>
  </si>
  <si>
    <t>2.0</t>
  </si>
  <si>
    <t>ZAMOK</t>
  </si>
  <si>
    <t>False</t>
  </si>
  <si>
    <t>True</t>
  </si>
  <si>
    <t>{4d15513e-c3ea-4595-8dc5-2238ab435de6}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</si>
  <si>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</si>
  <si>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</si>
  <si>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</si>
  <si>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</si>
  <si>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</si>
  <si>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</si>
  <si>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</si>
  <si>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</si>
  <si>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20Zak00075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</si>
  <si>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</si>
  <si>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</si>
  <si>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osvětlení Zimní stadion v Litvínově</t>
  </si>
  <si>
    <t>KSO:</t>
  </si>
  <si>
    <t/>
  </si>
  <si>
    <t>CC-CZ:</t>
  </si>
  <si>
    <t>Místo:</t>
  </si>
  <si>
    <t>S. K. Neumanna 1004, 436 01 Litvínov</t>
  </si>
  <si>
    <t>Datum:</t>
  </si>
  <si>
    <t>28. 3. 2023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</si>
  <si>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</si>
  <si>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</si>
  <si>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</si>
  <si>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</si>
  <si>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</si>
  <si>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</si>
  <si>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</si>
  <si>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</si>
  <si>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</si>
  <si>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03458911</t>
  </si>
  <si>
    <t>4 Lighting s.r.o.</t>
  </si>
  <si>
    <t>CZ03458911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</si>
  <si>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</si>
  <si>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</si>
  <si>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</si>
  <si>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</si>
  <si>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</si>
  <si>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</si>
  <si>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</si>
  <si>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</si>
  <si>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</si>
  <si>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</si>
  <si>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</si>
  <si>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</si>
  <si>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</si>
  <si>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</si>
  <si>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</si>
  <si>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</si>
  <si>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</si>
  <si>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</si>
  <si>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</si>
  <si>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</si>
  <si>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</si>
  <si>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</si>
  <si>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</si>
  <si>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</si>
  <si>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</si>
  <si>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</si>
  <si>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</si>
  <si>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</si>
  <si>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</si>
  <si>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</si>
  <si>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</si>
  <si>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</si>
  <si>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</si>
  <si>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</si>
  <si>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</si>
  <si>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</si>
  <si>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</si>
  <si>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</si>
  <si>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</si>
  <si>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</si>
  <si>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</si>
  <si>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</si>
  <si>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</si>
  <si>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</si>
  <si>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</si>
  <si>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Oprava osvětlení ledové plochy Zimní stadion v Litvínově</t>
  </si>
  <si>
    <t>STA</t>
  </si>
  <si>
    <t>1</t>
  </si>
  <si>
    <t>{6c192ab1-28a4-406c-a697-217d1b7f2abf}</t>
  </si>
  <si>
    <t>2</t>
  </si>
  <si>
    <t>20Zak00075-2</t>
  </si>
  <si>
    <t>Efektové osvětlení - branky, středová buly a kabelová příprava pro modré čáry</t>
  </si>
  <si>
    <t>{95fa0850-6054-47fd-aed8-559d02dfe41b}</t>
  </si>
  <si>
    <t>KRYCÍ LIST SOUPISU PRACÍ</t>
  </si>
  <si>
    <t>Objekt:</t>
  </si>
  <si>
    <t>20Zak00075 - Oprava osvětlení ledové plochy Zimní stadion v Litvínově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</si>
  <si>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</si>
  <si>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</si>
  <si>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</si>
  <si>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</si>
  <si>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</si>
  <si>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</si>
  <si>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</si>
  <si>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</si>
  <si>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</si>
  <si>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</si>
  <si>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</si>
  <si>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</si>
  <si>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</si>
  <si>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</si>
  <si>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</si>
  <si>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</si>
  <si>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</si>
  <si>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</si>
  <si>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</si>
  <si>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</si>
  <si>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</si>
  <si>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</si>
  <si>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</si>
  <si>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</si>
  <si>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</si>
  <si>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</si>
  <si>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</si>
  <si>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</si>
  <si>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</si>
  <si>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</si>
  <si>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</si>
  <si>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</si>
  <si>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</si>
  <si>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</si>
  <si>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</si>
  <si>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</si>
  <si>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</si>
  <si>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</si>
  <si>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</si>
  <si>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</si>
  <si>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</si>
  <si>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</si>
  <si>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</si>
  <si>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</si>
  <si>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</si>
  <si>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</si>
  <si>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</si>
  <si>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ks</t>
  </si>
  <si>
    <t>4</t>
  </si>
  <si>
    <t>-1632322748</t>
  </si>
  <si>
    <t>Online PSC</t>
  </si>
  <si>
    <t>https://podminky.urs.cz/item/CS_URS_2022_02/741112022</t>
  </si>
  <si>
    <t>M</t>
  </si>
  <si>
    <t>345715320</t>
  </si>
  <si>
    <t>krabice přístrojová odbočná s víčkem z PH, 107x107 mm, hloubka 50 mm</t>
  </si>
  <si>
    <t>8</t>
  </si>
  <si>
    <t>-886714935</t>
  </si>
  <si>
    <t>3</t>
  </si>
  <si>
    <t>741122225</t>
  </si>
  <si>
    <t>Montáž kabelů měděných bez ukončení uložených volně nebo v liště plných kulatých (např. CYKY) počtu a průřezu žil 3x35+25 mm2, 4x35 mm2</t>
  </si>
  <si>
    <t>m</t>
  </si>
  <si>
    <t>1783355012</t>
  </si>
  <si>
    <t>https://podminky.urs.cz/item/CS_URS_2022_02/741122225</t>
  </si>
  <si>
    <t>1203899</t>
  </si>
  <si>
    <t>KABEL 1-CXKH-R-J B2CAS1D0 4X35</t>
  </si>
  <si>
    <t>-2137014633</t>
  </si>
  <si>
    <t>5</t>
  </si>
  <si>
    <t>741122237</t>
  </si>
  <si>
    <t>Montáž kabelů měděných bez ukončení uložených volně nebo v liště plných kulatých (např. CYKY) počtu a průřezu žil 7x1,5 až 2,5 mm2</t>
  </si>
  <si>
    <t>-183228235</t>
  </si>
  <si>
    <t>https://podminky.urs.cz/item/CS_URS_2022_02/741122237</t>
  </si>
  <si>
    <t>6</t>
  </si>
  <si>
    <t>1145256</t>
  </si>
  <si>
    <t>KABEL 1-CXKH-R-J B2CAS1D0 7X2,5</t>
  </si>
  <si>
    <t>877643398</t>
  </si>
  <si>
    <t>7</t>
  </si>
  <si>
    <t>741122851</t>
  </si>
  <si>
    <t>Demontáž kabelů měděných uložených volně nebo v liště plných kulatých počtu a průřezu žil 2x1,5 až 6 mm2, 3x1,5 až 10 mm2, 4x1,5 až 10 mm2, 5x1,5 až 6 mm2, 7x1,5 až 4 mm2, 12x1,5 mm2</t>
  </si>
  <si>
    <t>kpl</t>
  </si>
  <si>
    <t>1404650839</t>
  </si>
  <si>
    <t>https://podminky.urs.cz/item/CS_URS_2022_02/741122851</t>
  </si>
  <si>
    <t>741130001</t>
  </si>
  <si>
    <t>Ukončení vodičů izolovaných s označením a zapojením v rozváděči nebo na přístroji, průřezu žíly do 2,5 mm2</t>
  </si>
  <si>
    <t>1272633390</t>
  </si>
  <si>
    <t>https://podminky.urs.cz/item/CS_URS_2022_02/741130001</t>
  </si>
  <si>
    <t>9</t>
  </si>
  <si>
    <t>741130008</t>
  </si>
  <si>
    <t>Ukončení vodičů izolovaných s označením a zapojením v rozváděči nebo na přístroji, průřezu žíly do 35 mm2</t>
  </si>
  <si>
    <t>1334811575</t>
  </si>
  <si>
    <t>https://podminky.urs.cz/item/CS_URS_2022_02/741130008</t>
  </si>
  <si>
    <t>10</t>
  </si>
  <si>
    <t>741210001</t>
  </si>
  <si>
    <t>Montáž rozvodnic oceloplechových nebo plastových bez zapojení vodičů běžných, hmotnosti do 20 kg</t>
  </si>
  <si>
    <t>-1584661611</t>
  </si>
  <si>
    <t>https://podminky.urs.cz/item/CS_URS_2022_02/741210001</t>
  </si>
  <si>
    <t>11</t>
  </si>
  <si>
    <t>Skříň A1</t>
  </si>
  <si>
    <t>Plastová nástěnná skříň IP65 240x190x90</t>
  </si>
  <si>
    <t>818507403</t>
  </si>
  <si>
    <t>12</t>
  </si>
  <si>
    <t>M011</t>
  </si>
  <si>
    <t>Příslušenství rozváděče A1</t>
  </si>
  <si>
    <t>1279414117</t>
  </si>
  <si>
    <t>13</t>
  </si>
  <si>
    <t>741210003R</t>
  </si>
  <si>
    <t>Úprava stávajícího rozvaděče R1.6A</t>
  </si>
  <si>
    <t>502518335</t>
  </si>
  <si>
    <t>14</t>
  </si>
  <si>
    <t>M013</t>
  </si>
  <si>
    <t>Příslušenství rozváděče R1.6A</t>
  </si>
  <si>
    <t>-1233677739</t>
  </si>
  <si>
    <t>741240011</t>
  </si>
  <si>
    <t>Montáž ostatního příslušenství rozvoden kabelových vývodek do rozváděčů litinových, hliníkových nebo plastových zhotovení otvorů včetně vyřezání závitu pro osazení vývodek do rozváděčů litinových, hliníkových nebo plastových, D do 42 mm</t>
  </si>
  <si>
    <t>1604294212</t>
  </si>
  <si>
    <t>https://podminky.urs.cz/item/CS_URS_2022_02/741240011</t>
  </si>
  <si>
    <t>16</t>
  </si>
  <si>
    <t>741313033</t>
  </si>
  <si>
    <t>Montáž zásuvek domovních se zapojením vodičů šroubové připojení vestavných 10 popř. 16 A bez odvrtání profilovaného otvoru, provedení 2P + PE s víčkem</t>
  </si>
  <si>
    <t>547357994</t>
  </si>
  <si>
    <t>https://podminky.urs.cz/item/CS_URS_2022_02/741313033</t>
  </si>
  <si>
    <t>17</t>
  </si>
  <si>
    <t>1172297</t>
  </si>
  <si>
    <t>ZASUVKA NA LISTU ZSE-06 CSN</t>
  </si>
  <si>
    <t>1347329242</t>
  </si>
  <si>
    <t>18</t>
  </si>
  <si>
    <t>741320105</t>
  </si>
  <si>
    <t>Montáž jističů se zapojením vodičů jednopólových nn do 25 A ve skříni</t>
  </si>
  <si>
    <t>1747168260</t>
  </si>
  <si>
    <t>https://podminky.urs.cz/item/CS_URS_2022_02/741320105</t>
  </si>
  <si>
    <t>19</t>
  </si>
  <si>
    <t>1183651</t>
  </si>
  <si>
    <t>JISTIC PL7-B6/1</t>
  </si>
  <si>
    <t>-874900573</t>
  </si>
  <si>
    <t>20</t>
  </si>
  <si>
    <t>1183652</t>
  </si>
  <si>
    <t>JISTIC PL7-B10/1</t>
  </si>
  <si>
    <t>2040941962</t>
  </si>
  <si>
    <t>741320165</t>
  </si>
  <si>
    <t>Montáž jističů se zapojením vodičů třípólových nn do 25 A ve skříni</t>
  </si>
  <si>
    <t>310391656</t>
  </si>
  <si>
    <t>https://podminky.urs.cz/item/CS_URS_2022_02/741320165</t>
  </si>
  <si>
    <t>22</t>
  </si>
  <si>
    <t>1183594</t>
  </si>
  <si>
    <t>JISTIC PL7-C10/3</t>
  </si>
  <si>
    <t>-469575298</t>
  </si>
  <si>
    <t>23</t>
  </si>
  <si>
    <t>741320175</t>
  </si>
  <si>
    <t>Montáž jističů se zapojením vodičů třípólových nn do 63 A ve skříni</t>
  </si>
  <si>
    <t>-102762378</t>
  </si>
  <si>
    <t>https://podminky.urs.cz/item/CS_URS_2022_02/741320175</t>
  </si>
  <si>
    <t>24</t>
  </si>
  <si>
    <t>1183590</t>
  </si>
  <si>
    <t>JISTIC PL7-C63/3</t>
  </si>
  <si>
    <t>-2077479157</t>
  </si>
  <si>
    <t>25</t>
  </si>
  <si>
    <t>741320185</t>
  </si>
  <si>
    <t>Montáž jističů se zapojením vodičů třípólových nn do 125 A ve skříni</t>
  </si>
  <si>
    <t>-1443173397</t>
  </si>
  <si>
    <t>https://podminky.urs.cz/item/CS_URS_2022_02/741320185</t>
  </si>
  <si>
    <t>26</t>
  </si>
  <si>
    <t>1206295</t>
  </si>
  <si>
    <t>JISTIC BC160NT305-125-D 100-125A</t>
  </si>
  <si>
    <t>231397554</t>
  </si>
  <si>
    <t>27</t>
  </si>
  <si>
    <t>741321043</t>
  </si>
  <si>
    <t>Montáž proudových chráničů se zapojením vodičů čtyřpólových nn do 63 A ve skříni</t>
  </si>
  <si>
    <t>-1528006938</t>
  </si>
  <si>
    <t>https://podminky.urs.cz/item/CS_URS_2022_02/741321043</t>
  </si>
  <si>
    <t>28</t>
  </si>
  <si>
    <t>1157282</t>
  </si>
  <si>
    <t>CHRANIC IDPN N 6A B 300MA A A9D69606</t>
  </si>
  <si>
    <t>973681870</t>
  </si>
  <si>
    <t>29</t>
  </si>
  <si>
    <t>741322022</t>
  </si>
  <si>
    <t>Montáž přepěťových ochran nn se zapojením vodičů svodiče bleskových proudů – typ 1 čtyřpólových, pro impulsní proud do 100 kA</t>
  </si>
  <si>
    <t>83615816</t>
  </si>
  <si>
    <t>https://podminky.urs.cz/item/CS_URS_2022_02/741322022</t>
  </si>
  <si>
    <t>30</t>
  </si>
  <si>
    <t>1138184</t>
  </si>
  <si>
    <t>SVODIC PREPETI FLP-B+C MAXI VS/3+1</t>
  </si>
  <si>
    <t>1041291022</t>
  </si>
  <si>
    <t>31</t>
  </si>
  <si>
    <t>741322141</t>
  </si>
  <si>
    <t>Montáž přepěťových ochran nn se zapojením vodičů svodiče přepětí – typ 3 na DIN lištu jednopólových</t>
  </si>
  <si>
    <t>-1208586103</t>
  </si>
  <si>
    <t>https://podminky.urs.cz/item/CS_URS_2022_02/741322141</t>
  </si>
  <si>
    <t>32</t>
  </si>
  <si>
    <t>1133609</t>
  </si>
  <si>
    <t>SVODIC PREPETI SVD-253-1N-MZS</t>
  </si>
  <si>
    <t>-1431780846</t>
  </si>
  <si>
    <t>33</t>
  </si>
  <si>
    <t>10.908.709</t>
  </si>
  <si>
    <t>Zdroj Weidmuller PRO ECO 120W 24V 5A</t>
  </si>
  <si>
    <t>-1610423908</t>
  </si>
  <si>
    <t>34</t>
  </si>
  <si>
    <t>10.459.746</t>
  </si>
  <si>
    <t>Zdroj WEIDMULLER CP SNT 48W 24V 2A</t>
  </si>
  <si>
    <t>1649941118</t>
  </si>
  <si>
    <t>35</t>
  </si>
  <si>
    <t>EM340</t>
  </si>
  <si>
    <t>Podružný elektroměr 3f s analýzou parametrů sítě M-BUS</t>
  </si>
  <si>
    <t>-893362210</t>
  </si>
  <si>
    <t>36</t>
  </si>
  <si>
    <t>741372152</t>
  </si>
  <si>
    <t>Montáž svítidel s integrovaným zdrojem LED se zapojením vodičů průmyslových závěsných reflektorů</t>
  </si>
  <si>
    <t>-2014772348</t>
  </si>
  <si>
    <t>https://podminky.urs.cz/item/CS_URS_2022_02/741372152</t>
  </si>
  <si>
    <t>37</t>
  </si>
  <si>
    <t>LED typ A</t>
  </si>
  <si>
    <t>Svítidlo LED 132W střední optika dle specifikace</t>
  </si>
  <si>
    <t>443879772</t>
  </si>
  <si>
    <t>38</t>
  </si>
  <si>
    <t>LED typ B</t>
  </si>
  <si>
    <t>Svítidlo LED 173W střední optika dle specifikace</t>
  </si>
  <si>
    <t>-2026607832</t>
  </si>
  <si>
    <t>39</t>
  </si>
  <si>
    <t>Recyklační poplat</t>
  </si>
  <si>
    <t>Recyklační poplatek svítidla</t>
  </si>
  <si>
    <t>105721237</t>
  </si>
  <si>
    <t>40</t>
  </si>
  <si>
    <t>741372801R</t>
  </si>
  <si>
    <t>Demontáž svítidel bez zachování funkčnosti (do suti) průmyslových výbojkových přisazených 1 zdroj včetně kabeláže</t>
  </si>
  <si>
    <t>1321773898</t>
  </si>
  <si>
    <t>41</t>
  </si>
  <si>
    <t>945412112</t>
  </si>
  <si>
    <t>Teleskopická hydraulická montážní plošina na samohybném podvozku, s otočným košem výšky zdvihu do 21 m</t>
  </si>
  <si>
    <t>den</t>
  </si>
  <si>
    <t>-1327044259</t>
  </si>
  <si>
    <t>https://podminky.urs.cz/item/CS_URS_2022_02/945412112</t>
  </si>
  <si>
    <t>42</t>
  </si>
  <si>
    <t>Drobný materiál</t>
  </si>
  <si>
    <t>-1099227890</t>
  </si>
  <si>
    <t>43</t>
  </si>
  <si>
    <t>Řídící systém</t>
  </si>
  <si>
    <t>Řídící systém komplet</t>
  </si>
  <si>
    <t>925040862</t>
  </si>
  <si>
    <t>44</t>
  </si>
  <si>
    <t>K001</t>
  </si>
  <si>
    <t>Rozváděč RHO1</t>
  </si>
  <si>
    <t>248531540</t>
  </si>
  <si>
    <t>https://podminky.urs.cz/item/CS_URS_2022_01/K001</t>
  </si>
  <si>
    <t>45</t>
  </si>
  <si>
    <t>M012</t>
  </si>
  <si>
    <t>573202127</t>
  </si>
  <si>
    <t>46</t>
  </si>
  <si>
    <t>DEM</t>
  </si>
  <si>
    <t>Domntáž nevyužitých částí elektroinstalace rozvodny</t>
  </si>
  <si>
    <t>72978299</t>
  </si>
  <si>
    <t>742</t>
  </si>
  <si>
    <t>Elektroinstalace - slaboproud</t>
  </si>
  <si>
    <t>47</t>
  </si>
  <si>
    <t>742110102</t>
  </si>
  <si>
    <t>Montáž kabelového žlabu drátěného 150/100 mm</t>
  </si>
  <si>
    <t>751973469</t>
  </si>
  <si>
    <t>https://podminky.urs.cz/item/CS_URS_2022_02/742110102</t>
  </si>
  <si>
    <t>48</t>
  </si>
  <si>
    <t>1200221</t>
  </si>
  <si>
    <t>ZLAB MERKUR 2 100/50 GZ</t>
  </si>
  <si>
    <t>1175323780</t>
  </si>
  <si>
    <t>49</t>
  </si>
  <si>
    <t>742110122</t>
  </si>
  <si>
    <t>Montáž kabelového žlabu nosníku včetně konzol nebo závitových tyčí, šířky 150 mm</t>
  </si>
  <si>
    <t>585966300</t>
  </si>
  <si>
    <t>https://podminky.urs.cz/item/CS_URS_2022_02/742110122</t>
  </si>
  <si>
    <t>50</t>
  </si>
  <si>
    <t>10.075.204</t>
  </si>
  <si>
    <t>MERKUR Nosník NZM 100 GZ ARK-215010</t>
  </si>
  <si>
    <t>-120756140</t>
  </si>
  <si>
    <t>51</t>
  </si>
  <si>
    <t>10.731.447</t>
  </si>
  <si>
    <t>MERKUR Podpěra PZMP 100 GZ</t>
  </si>
  <si>
    <t>-1725555936</t>
  </si>
  <si>
    <t>52</t>
  </si>
  <si>
    <t>742110122.1</t>
  </si>
  <si>
    <t>Montáž kabelového žlabu nosníku včetně konzol nebo závitových tyčí, hlavní trasy</t>
  </si>
  <si>
    <t>1050659507</t>
  </si>
  <si>
    <t>https://podminky.urs.cz/item/CS_URS_2022_02/742110122.1</t>
  </si>
  <si>
    <t>53</t>
  </si>
  <si>
    <t>130011</t>
  </si>
  <si>
    <t>MPC-instalační nosník 38/40, délka: 6000 mm, pozinkovaný</t>
  </si>
  <si>
    <t>-237865574</t>
  </si>
  <si>
    <t>54</t>
  </si>
  <si>
    <t>163109</t>
  </si>
  <si>
    <t>MPC/MPR-nastavovací spojka k profilu 38/24-38/40, 39/52-40/80, 41/21-41/62, pozinkovaná</t>
  </si>
  <si>
    <t>1922423566</t>
  </si>
  <si>
    <t>55</t>
  </si>
  <si>
    <t>130273</t>
  </si>
  <si>
    <t>MPC upínák k I-profilu, M10, k profilu 30/40-40/60, pozinkovaný</t>
  </si>
  <si>
    <t>1685306334</t>
  </si>
  <si>
    <t>56</t>
  </si>
  <si>
    <t>151650</t>
  </si>
  <si>
    <t>Objímka bez vložky, M10/M12, 210 mm (206-214 mm), pozinkovaná</t>
  </si>
  <si>
    <t>1423182271</t>
  </si>
  <si>
    <t>57</t>
  </si>
  <si>
    <t>113495</t>
  </si>
  <si>
    <t>Závitová tyč, M10, 3000 mm, pozinkovaná</t>
  </si>
  <si>
    <t>1575264832</t>
  </si>
  <si>
    <t>58</t>
  </si>
  <si>
    <t>105433</t>
  </si>
  <si>
    <t>Šestihranná matice, DIN 934, M10, pozinkovaná</t>
  </si>
  <si>
    <t>1904477330</t>
  </si>
  <si>
    <t>59</t>
  </si>
  <si>
    <t>149738</t>
  </si>
  <si>
    <t>Podložka pro M10 vněj.pr.30</t>
  </si>
  <si>
    <t>1554634467</t>
  </si>
  <si>
    <t>60</t>
  </si>
  <si>
    <t>120782</t>
  </si>
  <si>
    <t>MPC-rychloupínací matice pro montáž úhelníku, M10 k profilu 38/24-40/120, pozinkovaný</t>
  </si>
  <si>
    <t>432456459</t>
  </si>
  <si>
    <t>61</t>
  </si>
  <si>
    <t>113651</t>
  </si>
  <si>
    <t>Závitová tyč, M8, 2000 mm, pozinkovaná</t>
  </si>
  <si>
    <t>-1236760346</t>
  </si>
  <si>
    <t>62</t>
  </si>
  <si>
    <t>113660</t>
  </si>
  <si>
    <t>Závitová tyč, M8, 3000 mm, pozinkovaná</t>
  </si>
  <si>
    <t>867392337</t>
  </si>
  <si>
    <t>63</t>
  </si>
  <si>
    <t>105498</t>
  </si>
  <si>
    <t>Šestihranná matice, DIN 934, M8, pozinkovaná</t>
  </si>
  <si>
    <t>397234223</t>
  </si>
  <si>
    <t>64</t>
  </si>
  <si>
    <t>149724</t>
  </si>
  <si>
    <t>Podložka pro M 8 vněj.pr.30</t>
  </si>
  <si>
    <t>74035691</t>
  </si>
  <si>
    <t>65</t>
  </si>
  <si>
    <t>120790</t>
  </si>
  <si>
    <t>MPC-rychloupínací matice pro montáž úhelníku, M8 k profilu 38/24-40/120, pozinkovaný</t>
  </si>
  <si>
    <t>145683381</t>
  </si>
  <si>
    <t>66</t>
  </si>
  <si>
    <t>149633</t>
  </si>
  <si>
    <t>Spoj. matice M 8x13x24 6h.ZB</t>
  </si>
  <si>
    <t>-943251422</t>
  </si>
  <si>
    <t>67</t>
  </si>
  <si>
    <t>120223</t>
  </si>
  <si>
    <t>Kyvadlový závěs M8 dlouhý, mont. délka 60 mm vychýlení až 12°, délka závitu 18 mm, pozinkovaný</t>
  </si>
  <si>
    <t>557672360</t>
  </si>
  <si>
    <t>68</t>
  </si>
  <si>
    <t>120204</t>
  </si>
  <si>
    <t>Kyvadlový závěs M10 dlouhý, mont. délka 61 mm vychýlení až 12°, délka závitu 18 mm, pozinkovaný</t>
  </si>
  <si>
    <t>516931228</t>
  </si>
  <si>
    <t>69</t>
  </si>
  <si>
    <t>130003</t>
  </si>
  <si>
    <t>MPC-instalační nosník 27/18, délka: 6000 mm, pozinkovaný</t>
  </si>
  <si>
    <t>-851837813</t>
  </si>
  <si>
    <t>70</t>
  </si>
  <si>
    <t>118040</t>
  </si>
  <si>
    <t>Zasouvací MPC matice M8 33 × 23 × 6 mm k profilu 38/24-40/120, pozinkovaná</t>
  </si>
  <si>
    <t>-1023044685</t>
  </si>
  <si>
    <t>71</t>
  </si>
  <si>
    <t>105757</t>
  </si>
  <si>
    <t>Šroub se šestihrannou hlavou, DIN 933, 8.8 M8 × 16 mm, pozinkovaný</t>
  </si>
  <si>
    <t>2106156811</t>
  </si>
  <si>
    <t>72</t>
  </si>
  <si>
    <t>105733</t>
  </si>
  <si>
    <t>Šroub, DIN 933 8.8, M6 × 20 mm, ZB</t>
  </si>
  <si>
    <t>886371012</t>
  </si>
  <si>
    <t>73</t>
  </si>
  <si>
    <t>127307</t>
  </si>
  <si>
    <t>Podložka, DIN 125, M6, pozinkovaná</t>
  </si>
  <si>
    <t>-1843173819</t>
  </si>
  <si>
    <t>74</t>
  </si>
  <si>
    <t>106000</t>
  </si>
  <si>
    <t>Vnější krytka k profilu MPC 27/18</t>
  </si>
  <si>
    <t>-1154424396</t>
  </si>
  <si>
    <t>75</t>
  </si>
  <si>
    <t>127310</t>
  </si>
  <si>
    <t>Podložka, DIN 125, M8, pozinkovaná</t>
  </si>
  <si>
    <t>589811001</t>
  </si>
  <si>
    <t>76</t>
  </si>
  <si>
    <t>118246</t>
  </si>
  <si>
    <t>MPC-spojka pro křížení nosníků k profilu 38/40, pozinkovaná</t>
  </si>
  <si>
    <t>948880496</t>
  </si>
  <si>
    <t>77</t>
  </si>
  <si>
    <t>106006</t>
  </si>
  <si>
    <t>Vnější krytka k profilu MPC 38/40 a 38/80</t>
  </si>
  <si>
    <t>-1683226100</t>
  </si>
  <si>
    <t>78</t>
  </si>
  <si>
    <t>742121001</t>
  </si>
  <si>
    <t>Montáž kabelů sdělovacích pro vnitřní rozvody počtu žil do 15</t>
  </si>
  <si>
    <t>-61555299</t>
  </si>
  <si>
    <t>https://podminky.urs.cz/item/CS_URS_2022_02/742121001</t>
  </si>
  <si>
    <t>79</t>
  </si>
  <si>
    <t>1196578</t>
  </si>
  <si>
    <t>KABEL BELDEN 1583E UTP CAT.5E PVC SEDY</t>
  </si>
  <si>
    <t>-1836366121</t>
  </si>
  <si>
    <t>80</t>
  </si>
  <si>
    <t>RJ45 UTP 5e</t>
  </si>
  <si>
    <t>Konektor RJ-45 UTP cat 5e včetně montáže</t>
  </si>
  <si>
    <t>111258504</t>
  </si>
  <si>
    <t>81</t>
  </si>
  <si>
    <t>742330011</t>
  </si>
  <si>
    <t>Montáž strukturované kabeláže zařízení do rozvaděče switche, UPS, DVR, server bez nastavení</t>
  </si>
  <si>
    <t>1288749968</t>
  </si>
  <si>
    <t>https://podminky.urs.cz/item/CS_URS_2022_02/742330011</t>
  </si>
  <si>
    <t>82</t>
  </si>
  <si>
    <t>M010</t>
  </si>
  <si>
    <t>Switch průmyslový na DIN 8xFastEthernet</t>
  </si>
  <si>
    <t>6226948</t>
  </si>
  <si>
    <t>83</t>
  </si>
  <si>
    <t>PRG1</t>
  </si>
  <si>
    <t>Programování systému ovládání osvětlení</t>
  </si>
  <si>
    <t>601563836</t>
  </si>
  <si>
    <t>https://podminky.urs.cz/item/CS_URS_2022_02/PRG1</t>
  </si>
  <si>
    <t>Práce a dodávky M</t>
  </si>
  <si>
    <t>22-M</t>
  </si>
  <si>
    <t>Montáže technologických zařízení pro dopravní stavby</t>
  </si>
  <si>
    <t>84</t>
  </si>
  <si>
    <t>220261141</t>
  </si>
  <si>
    <t>Připevnění příchytky kabelové na konstrukci 8 až 18</t>
  </si>
  <si>
    <t>1546256207</t>
  </si>
  <si>
    <t>https://podminky.urs.cz/item/CS_URS_2022_02/220261141</t>
  </si>
  <si>
    <t>85</t>
  </si>
  <si>
    <t>10.076.021</t>
  </si>
  <si>
    <t>Příchytka SONAP 11-18 kabelová</t>
  </si>
  <si>
    <t>-61710290</t>
  </si>
  <si>
    <t>46-M</t>
  </si>
  <si>
    <t>Zemní práce při extr.mont.pracích</t>
  </si>
  <si>
    <t>86</t>
  </si>
  <si>
    <t>468101433</t>
  </si>
  <si>
    <t>Vysekání rýh pro montáž trubek a kabelů v cihelných zdech hloubky přes 5 do 7 cm a šířky přes 10 do 15 cm</t>
  </si>
  <si>
    <t>-1741621198</t>
  </si>
  <si>
    <t>https://podminky.urs.cz/item/CS_URS_2022_02/468101433</t>
  </si>
  <si>
    <t>87</t>
  </si>
  <si>
    <t>460941115</t>
  </si>
  <si>
    <t>Vyplnění rýh vyplnění a omítnutí rýh ve stropech hloubky do 3 cm a šířky přes 10 do 15 cm</t>
  </si>
  <si>
    <t>1169478731</t>
  </si>
  <si>
    <t>https://podminky.urs.cz/item/CS_URS_2022_02/460941115</t>
  </si>
  <si>
    <t>88</t>
  </si>
  <si>
    <t>742190004</t>
  </si>
  <si>
    <t>Ostatní práce pro trasy požárně těsnící materiál do prostupu</t>
  </si>
  <si>
    <t>-1185231204</t>
  </si>
  <si>
    <t>https://podminky.urs.cz/item/CS_URS_2022_02/742190004</t>
  </si>
  <si>
    <t>VRN</t>
  </si>
  <si>
    <t>Vedlejší rozpočtové náklady</t>
  </si>
  <si>
    <t>VRN1</t>
  </si>
  <si>
    <t>Průzkumné, geodetické a projektové práce</t>
  </si>
  <si>
    <t>89</t>
  </si>
  <si>
    <t>011464000</t>
  </si>
  <si>
    <t>Měření (monitoring) úrovně osvětlení</t>
  </si>
  <si>
    <t>1024</t>
  </si>
  <si>
    <t>-1118860244</t>
  </si>
  <si>
    <t>https://podminky.urs.cz/item/CS_URS_2022_02/011464000</t>
  </si>
  <si>
    <t>90</t>
  </si>
  <si>
    <t>013254000</t>
  </si>
  <si>
    <t>Dokumentace skutečného provedení stavby</t>
  </si>
  <si>
    <t>-1355284231</t>
  </si>
  <si>
    <t>https://podminky.urs.cz/item/CS_URS_2022_02/013254000</t>
  </si>
  <si>
    <t>91</t>
  </si>
  <si>
    <t>013314000</t>
  </si>
  <si>
    <t>Statický výpočet navrhovanych konstrukcí</t>
  </si>
  <si>
    <t>1885607641</t>
  </si>
  <si>
    <t>https://podminky.urs.cz/item/CS_URS_2022_02/013314000</t>
  </si>
  <si>
    <t>VRN4</t>
  </si>
  <si>
    <t>Inženýrská činnost</t>
  </si>
  <si>
    <t>92</t>
  </si>
  <si>
    <t>044002000</t>
  </si>
  <si>
    <t>Revize</t>
  </si>
  <si>
    <t>-707394318</t>
  </si>
  <si>
    <t>https://podminky.urs.cz/item/CS_URS_2022_02/044002000</t>
  </si>
  <si>
    <t>VRN6</t>
  </si>
  <si>
    <t>Územní vlivy</t>
  </si>
  <si>
    <t>93</t>
  </si>
  <si>
    <t>065002000</t>
  </si>
  <si>
    <t>Mimostaveništní doprava materiálů</t>
  </si>
  <si>
    <t>1508656682</t>
  </si>
  <si>
    <t>https://podminky.urs.cz/item/CS_URS_2022_02/065002000</t>
  </si>
  <si>
    <t>VRN7</t>
  </si>
  <si>
    <t>Provozní vlivy</t>
  </si>
  <si>
    <t>94</t>
  </si>
  <si>
    <t>070001000</t>
  </si>
  <si>
    <t>…</t>
  </si>
  <si>
    <t>687819005</t>
  </si>
  <si>
    <t>https://podminky.urs.cz/item/CS_URS_2022_02/070001000</t>
  </si>
  <si>
    <t>VRN8</t>
  </si>
  <si>
    <t>Přesun stavebních kapacit</t>
  </si>
  <si>
    <t>95</t>
  </si>
  <si>
    <t>081002000</t>
  </si>
  <si>
    <t>Doprava zaměstnanců</t>
  </si>
  <si>
    <t>-731785727</t>
  </si>
  <si>
    <t>https://podminky.urs.cz/item/CS_URS_2022_02/081002000</t>
  </si>
  <si>
    <t>96</t>
  </si>
  <si>
    <t>082002000</t>
  </si>
  <si>
    <t>Stravné, nocležné</t>
  </si>
  <si>
    <t>1953275070</t>
  </si>
  <si>
    <t>https://podminky.urs.cz/item/CS_URS_2022_02/082002000</t>
  </si>
  <si>
    <t>VRN9</t>
  </si>
  <si>
    <t>Ostatní náklady</t>
  </si>
  <si>
    <t>97</t>
  </si>
  <si>
    <t>092203000</t>
  </si>
  <si>
    <t>Náklady na zaškolení</t>
  </si>
  <si>
    <t>-1093519571</t>
  </si>
  <si>
    <t>https://podminky.urs.cz/item/CS_URS_2022_02/092203000</t>
  </si>
  <si>
    <t>20Zak00075-2 - Efektové osvětlení - branky, středová buly a kabelová příprava pro modré čáry</t>
  </si>
  <si>
    <t>741372152R</t>
  </si>
  <si>
    <t>Montáž svítidel včetně seřízení s integrovaným zdrojem LED se zapojením vodičů průmyslových závěsných efektových reflektorů</t>
  </si>
  <si>
    <t>989351056</t>
  </si>
  <si>
    <t>Svitidlo_branka</t>
  </si>
  <si>
    <t>Svítidlo outdoor LED PAR s motorickým zoomem 10–40°, 180 W RGBW COB LED, max. světelný tok 4.900 lm, krytí IP65, řízení DMX512,   RDM, StandAlone, rozměry 240x240x254 mm, hmotnost 8,2 kg</t>
  </si>
  <si>
    <t>-994584255</t>
  </si>
  <si>
    <t>Svitidlo_buly_str</t>
  </si>
  <si>
    <t>-390176511</t>
  </si>
  <si>
    <t>742121001R</t>
  </si>
  <si>
    <t>Montáž kabelů sdělovacích pro vnitřní rozvody počtu žil do 5</t>
  </si>
  <si>
    <t>1768364931</t>
  </si>
  <si>
    <t>Kabel DMX</t>
  </si>
  <si>
    <t>Kabel DMX, vícežilový se spirálovitým stíněním 2x0,22+0,22</t>
  </si>
  <si>
    <t>670769086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</si>
</sst>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4095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1219200</xdr:colOff>
      <xdr:row>3</xdr:row>
      <xdr:rowOff>0</xdr:rowOff>
    </xdr:from>
    <xdr:to>
      <xdr:col>10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619125"/>
          <a:ext cx="148590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1219200</xdr:colOff>
      <xdr:row>80</xdr:row>
      <xdr:rowOff>0</xdr:rowOff>
    </xdr:from>
    <xdr:to>
      <xdr:col>10</xdr:col>
      <xdr:colOff>1219200</xdr:colOff>
      <xdr:row>81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704850"/>
          <a:ext cx="148590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1219200</xdr:colOff>
      <xdr:row>3</xdr:row>
      <xdr:rowOff>0</xdr:rowOff>
    </xdr:from>
    <xdr:to>
      <xdr:col>10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619125"/>
          <a:ext cx="148590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1219200</xdr:colOff>
      <xdr:row>69</xdr:row>
      <xdr:rowOff>0</xdr:rowOff>
    </xdr:from>
    <xdr:to>
      <xdr:col>10</xdr:col>
      <xdr:colOff>1219200</xdr:colOff>
      <xdr:row>70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704850"/>
          <a:ext cx="148590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2022" TargetMode="External" /><Relationship Id="rId2" Type="http://schemas.openxmlformats.org/officeDocument/2006/relationships/hyperlink" Target="https://podminky.urs.cz/item/CS_URS_2022_02/741122225" TargetMode="External" /><Relationship Id="rId3" Type="http://schemas.openxmlformats.org/officeDocument/2006/relationships/hyperlink" Target="https://podminky.urs.cz/item/CS_URS_2022_02/741122237" TargetMode="External" /><Relationship Id="rId4" Type="http://schemas.openxmlformats.org/officeDocument/2006/relationships/hyperlink" Target="https://podminky.urs.cz/item/CS_URS_2022_02/741122851" TargetMode="External" /><Relationship Id="rId5" Type="http://schemas.openxmlformats.org/officeDocument/2006/relationships/hyperlink" Target="https://podminky.urs.cz/item/CS_URS_2022_02/741130001" TargetMode="External" /><Relationship Id="rId6" Type="http://schemas.openxmlformats.org/officeDocument/2006/relationships/hyperlink" Target="https://podminky.urs.cz/item/CS_URS_2022_02/741130008" TargetMode="External" /><Relationship Id="rId7" Type="http://schemas.openxmlformats.org/officeDocument/2006/relationships/hyperlink" Target="https://podminky.urs.cz/item/CS_URS_2022_02/741210001" TargetMode="External" /><Relationship Id="rId8" Type="http://schemas.openxmlformats.org/officeDocument/2006/relationships/hyperlink" Target="https://podminky.urs.cz/item/CS_URS_2022_02/741240011" TargetMode="External" /><Relationship Id="rId9" Type="http://schemas.openxmlformats.org/officeDocument/2006/relationships/hyperlink" Target="https://podminky.urs.cz/item/CS_URS_2022_02/741313033" TargetMode="External" /><Relationship Id="rId10" Type="http://schemas.openxmlformats.org/officeDocument/2006/relationships/hyperlink" Target="https://podminky.urs.cz/item/CS_URS_2022_02/741320105" TargetMode="External" /><Relationship Id="rId11" Type="http://schemas.openxmlformats.org/officeDocument/2006/relationships/hyperlink" Target="https://podminky.urs.cz/item/CS_URS_2022_02/741320165" TargetMode="External" /><Relationship Id="rId12" Type="http://schemas.openxmlformats.org/officeDocument/2006/relationships/hyperlink" Target="https://podminky.urs.cz/item/CS_URS_2022_02/741320175" TargetMode="External" /><Relationship Id="rId13" Type="http://schemas.openxmlformats.org/officeDocument/2006/relationships/hyperlink" Target="https://podminky.urs.cz/item/CS_URS_2022_02/741320185" TargetMode="External" /><Relationship Id="rId14" Type="http://schemas.openxmlformats.org/officeDocument/2006/relationships/hyperlink" Target="https://podminky.urs.cz/item/CS_URS_2022_02/741321043" TargetMode="External" /><Relationship Id="rId15" Type="http://schemas.openxmlformats.org/officeDocument/2006/relationships/hyperlink" Target="https://podminky.urs.cz/item/CS_URS_2022_02/741322022" TargetMode="External" /><Relationship Id="rId16" Type="http://schemas.openxmlformats.org/officeDocument/2006/relationships/hyperlink" Target="https://podminky.urs.cz/item/CS_URS_2022_02/741322141" TargetMode="External" /><Relationship Id="rId17" Type="http://schemas.openxmlformats.org/officeDocument/2006/relationships/hyperlink" Target="https://podminky.urs.cz/item/CS_URS_2022_02/741372152" TargetMode="External" /><Relationship Id="rId18" Type="http://schemas.openxmlformats.org/officeDocument/2006/relationships/hyperlink" Target="https://podminky.urs.cz/item/CS_URS_2022_02/945412112" TargetMode="External" /><Relationship Id="rId19" Type="http://schemas.openxmlformats.org/officeDocument/2006/relationships/hyperlink" Target="https://podminky.urs.cz/item/CS_URS_2022_01/K001" TargetMode="External" /><Relationship Id="rId20" Type="http://schemas.openxmlformats.org/officeDocument/2006/relationships/hyperlink" Target="https://podminky.urs.cz/item/CS_URS_2022_02/742110102" TargetMode="External" /><Relationship Id="rId21" Type="http://schemas.openxmlformats.org/officeDocument/2006/relationships/hyperlink" Target="https://podminky.urs.cz/item/CS_URS_2022_02/742110122" TargetMode="External" /><Relationship Id="rId22" Type="http://schemas.openxmlformats.org/officeDocument/2006/relationships/hyperlink" Target="https://podminky.urs.cz/item/CS_URS_2022_02/742110122.1" TargetMode="External" /><Relationship Id="rId23" Type="http://schemas.openxmlformats.org/officeDocument/2006/relationships/hyperlink" Target="https://podminky.urs.cz/item/CS_URS_2022_02/742121001" TargetMode="External" /><Relationship Id="rId24" Type="http://schemas.openxmlformats.org/officeDocument/2006/relationships/hyperlink" Target="https://podminky.urs.cz/item/CS_URS_2022_02/742330011" TargetMode="External" /><Relationship Id="rId25" Type="http://schemas.openxmlformats.org/officeDocument/2006/relationships/hyperlink" Target="https://podminky.urs.cz/item/CS_URS_2022_02/PRG1" TargetMode="External" /><Relationship Id="rId26" Type="http://schemas.openxmlformats.org/officeDocument/2006/relationships/hyperlink" Target="https://podminky.urs.cz/item/CS_URS_2022_02/220261141" TargetMode="External" /><Relationship Id="rId27" Type="http://schemas.openxmlformats.org/officeDocument/2006/relationships/hyperlink" Target="https://podminky.urs.cz/item/CS_URS_2022_02/468101433" TargetMode="External" /><Relationship Id="rId28" Type="http://schemas.openxmlformats.org/officeDocument/2006/relationships/hyperlink" Target="https://podminky.urs.cz/item/CS_URS_2022_02/460941115" TargetMode="External" /><Relationship Id="rId29" Type="http://schemas.openxmlformats.org/officeDocument/2006/relationships/hyperlink" Target="https://podminky.urs.cz/item/CS_URS_2022_02/742190004" TargetMode="External" /><Relationship Id="rId30" Type="http://schemas.openxmlformats.org/officeDocument/2006/relationships/hyperlink" Target="https://podminky.urs.cz/item/CS_URS_2022_02/011464000" TargetMode="External" /><Relationship Id="rId31" Type="http://schemas.openxmlformats.org/officeDocument/2006/relationships/hyperlink" Target="https://podminky.urs.cz/item/CS_URS_2022_02/013254000" TargetMode="External" /><Relationship Id="rId32" Type="http://schemas.openxmlformats.org/officeDocument/2006/relationships/hyperlink" Target="https://podminky.urs.cz/item/CS_URS_2022_02/013314000" TargetMode="External" /><Relationship Id="rId33" Type="http://schemas.openxmlformats.org/officeDocument/2006/relationships/hyperlink" Target="https://podminky.urs.cz/item/CS_URS_2022_02/044002000" TargetMode="External" /><Relationship Id="rId34" Type="http://schemas.openxmlformats.org/officeDocument/2006/relationships/hyperlink" Target="https://podminky.urs.cz/item/CS_URS_2022_02/065002000" TargetMode="External" /><Relationship Id="rId35" Type="http://schemas.openxmlformats.org/officeDocument/2006/relationships/hyperlink" Target="https://podminky.urs.cz/item/CS_URS_2022_02/070001000" TargetMode="External" /><Relationship Id="rId36" Type="http://schemas.openxmlformats.org/officeDocument/2006/relationships/hyperlink" Target="https://podminky.urs.cz/item/CS_URS_2022_02/081002000" TargetMode="External" /><Relationship Id="rId37" Type="http://schemas.openxmlformats.org/officeDocument/2006/relationships/hyperlink" Target="https://podminky.urs.cz/item/CS_URS_2022_02/082002000" TargetMode="External" /><Relationship Id="rId38" Type="http://schemas.openxmlformats.org/officeDocument/2006/relationships/hyperlink" Target="https://podminky.urs.cz/item/CS_URS_2022_02/092203000" TargetMode="External" /><Relationship Id="rId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5412112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21</v>
      </c>
      <c r="AL7" s="19"/>
      <c r="AM7" s="19"/>
      <c r="AN7" s="24" t="s">
        <v>20</v>
      </c>
      <c r="AO7" s="19"/>
      <c r="AP7" s="19"/>
      <c r="AQ7" s="19"/>
      <c r="AR7" s="17"/>
      <c r="BG7" s="28"/>
      <c r="BS7" s="14" t="s">
        <v>7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G8" s="28"/>
      <c r="BS8" s="14" t="s">
        <v>7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28</v>
      </c>
      <c r="AO10" s="19"/>
      <c r="AP10" s="19"/>
      <c r="AQ10" s="19"/>
      <c r="AR10" s="17"/>
      <c r="BG10" s="28"/>
      <c r="BS10" s="14" t="s">
        <v>7</v>
      </c>
    </row>
    <row r="11" spans="2:71" s="1" customFormat="1" ht="18.45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30</v>
      </c>
      <c r="AL11" s="19"/>
      <c r="AM11" s="19"/>
      <c r="AN11" s="24" t="s">
        <v>31</v>
      </c>
      <c r="AO11" s="19"/>
      <c r="AP11" s="19"/>
      <c r="AQ11" s="19"/>
      <c r="AR11" s="17"/>
      <c r="BG11" s="28"/>
      <c r="BS11" s="14" t="s">
        <v>7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s="1" customFormat="1" ht="12" customHeight="1">
      <c r="B13" s="18"/>
      <c r="C13" s="19"/>
      <c r="D13" s="29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33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30</v>
      </c>
      <c r="AL14" s="19"/>
      <c r="AM14" s="19"/>
      <c r="AN14" s="31" t="s">
        <v>33</v>
      </c>
      <c r="AO14" s="19"/>
      <c r="AP14" s="19"/>
      <c r="AQ14" s="19"/>
      <c r="AR14" s="17"/>
      <c r="BG14" s="28"/>
      <c r="BS14" s="14" t="s">
        <v>7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s="1" customFormat="1" ht="12" customHeight="1">
      <c r="B16" s="18"/>
      <c r="C16" s="19"/>
      <c r="D16" s="29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35</v>
      </c>
      <c r="AO16" s="19"/>
      <c r="AP16" s="19"/>
      <c r="AQ16" s="19"/>
      <c r="AR16" s="17"/>
      <c r="BG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30</v>
      </c>
      <c r="AL17" s="19"/>
      <c r="AM17" s="19"/>
      <c r="AN17" s="24" t="s">
        <v>37</v>
      </c>
      <c r="AO17" s="19"/>
      <c r="AP17" s="19"/>
      <c r="AQ17" s="19"/>
      <c r="AR17" s="17"/>
      <c r="BG17" s="28"/>
      <c r="BS17" s="14" t="s">
        <v>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s="1" customFormat="1" ht="12" customHeight="1">
      <c r="B19" s="18"/>
      <c r="C19" s="19"/>
      <c r="D19" s="29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20</v>
      </c>
      <c r="AO19" s="19"/>
      <c r="AP19" s="19"/>
      <c r="AQ19" s="19"/>
      <c r="AR19" s="17"/>
      <c r="BG19" s="28"/>
      <c r="BS19" s="14" t="s">
        <v>7</v>
      </c>
    </row>
    <row r="20" spans="2:71" s="1" customFormat="1" ht="18.45" customHeight="1">
      <c r="B20" s="18"/>
      <c r="C20" s="19"/>
      <c r="D20" s="19"/>
      <c r="E20" s="24" t="s">
        <v>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30</v>
      </c>
      <c r="AL20" s="19"/>
      <c r="AM20" s="19"/>
      <c r="AN20" s="24" t="s">
        <v>20</v>
      </c>
      <c r="AO20" s="19"/>
      <c r="AP20" s="19"/>
      <c r="AQ20" s="19"/>
      <c r="AR20" s="17"/>
      <c r="BG20" s="28"/>
      <c r="BS20" s="14" t="s">
        <v>4</v>
      </c>
    </row>
    <row r="21" spans="2:59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s="1" customFormat="1" ht="12" customHeight="1">
      <c r="B22" s="18"/>
      <c r="C22" s="19"/>
      <c r="D22" s="29" t="s">
        <v>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s="1" customFormat="1" ht="47.25" customHeight="1">
      <c r="B23" s="18"/>
      <c r="C23" s="19"/>
      <c r="D23" s="19"/>
      <c r="E23" s="33" t="s">
        <v>41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1:59" s="2" customFormat="1" ht="25.9" customHeight="1">
      <c r="A26" s="35"/>
      <c r="B26" s="36"/>
      <c r="C26" s="37"/>
      <c r="D26" s="38" t="s">
        <v>42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pans="1:59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45</v>
      </c>
      <c r="AL28" s="42"/>
      <c r="AM28" s="42"/>
      <c r="AN28" s="42"/>
      <c r="AO28" s="42"/>
      <c r="AP28" s="37"/>
      <c r="AQ28" s="37"/>
      <c r="AR28" s="41"/>
      <c r="BG28" s="28"/>
    </row>
    <row r="29" spans="1:59" s="3" customFormat="1" ht="14.4" customHeight="1">
      <c r="A29" s="3"/>
      <c r="B29" s="43"/>
      <c r="C29" s="44"/>
      <c r="D29" s="29" t="s">
        <v>46</v>
      </c>
      <c r="E29" s="44"/>
      <c r="F29" s="29" t="s">
        <v>47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ROUND(AX54,2)</f>
        <v>0</v>
      </c>
      <c r="AL29" s="44"/>
      <c r="AM29" s="44"/>
      <c r="AN29" s="44"/>
      <c r="AO29" s="44"/>
      <c r="AP29" s="44"/>
      <c r="AQ29" s="44"/>
      <c r="AR29" s="47"/>
      <c r="BG29" s="48"/>
    </row>
    <row r="30" spans="1:59" s="3" customFormat="1" ht="14.4" customHeight="1">
      <c r="A30" s="3"/>
      <c r="B30" s="43"/>
      <c r="C30" s="44"/>
      <c r="D30" s="44"/>
      <c r="E30" s="44"/>
      <c r="F30" s="29" t="s">
        <v>48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ROUND(AY54,2)</f>
        <v>0</v>
      </c>
      <c r="AL30" s="44"/>
      <c r="AM30" s="44"/>
      <c r="AN30" s="44"/>
      <c r="AO30" s="44"/>
      <c r="AP30" s="44"/>
      <c r="AQ30" s="44"/>
      <c r="AR30" s="47"/>
      <c r="BG30" s="48"/>
    </row>
    <row r="31" spans="1:59" s="3" customFormat="1" ht="14.4" customHeight="1" hidden="1">
      <c r="A31" s="3"/>
      <c r="B31" s="43"/>
      <c r="C31" s="44"/>
      <c r="D31" s="44"/>
      <c r="E31" s="44"/>
      <c r="F31" s="29" t="s">
        <v>49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48"/>
    </row>
    <row r="32" spans="1:59" s="3" customFormat="1" ht="14.4" customHeight="1" hidden="1">
      <c r="A32" s="3"/>
      <c r="B32" s="43"/>
      <c r="C32" s="44"/>
      <c r="D32" s="44"/>
      <c r="E32" s="44"/>
      <c r="F32" s="29" t="s">
        <v>50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48"/>
    </row>
    <row r="33" spans="1:59" s="3" customFormat="1" ht="14.4" customHeight="1" hidden="1">
      <c r="A33" s="3"/>
      <c r="B33" s="43"/>
      <c r="C33" s="44"/>
      <c r="D33" s="44"/>
      <c r="E33" s="44"/>
      <c r="F33" s="29" t="s">
        <v>51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35"/>
    </row>
    <row r="35" spans="1:59" s="2" customFormat="1" ht="25.9" customHeight="1">
      <c r="A35" s="35"/>
      <c r="B35" s="36"/>
      <c r="C35" s="49"/>
      <c r="D35" s="50" t="s">
        <v>52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53</v>
      </c>
      <c r="U35" s="51"/>
      <c r="V35" s="51"/>
      <c r="W35" s="51"/>
      <c r="X35" s="53" t="s">
        <v>54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pans="1:59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G37" s="35"/>
    </row>
    <row r="41" spans="1:59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G41" s="35"/>
    </row>
    <row r="42" spans="1:59" s="2" customFormat="1" ht="24.95" customHeight="1">
      <c r="A42" s="35"/>
      <c r="B42" s="36"/>
      <c r="C42" s="20" t="s">
        <v>55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G42" s="35"/>
    </row>
    <row r="43" spans="1:59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G43" s="35"/>
    </row>
    <row r="44" spans="1:59" s="4" customFormat="1" ht="12" customHeight="1">
      <c r="A44" s="4"/>
      <c r="B44" s="60"/>
      <c r="C44" s="29" t="s">
        <v>14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20Zak00075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G44" s="4"/>
    </row>
    <row r="45" spans="1:59" s="5" customFormat="1" ht="36.95" customHeight="1">
      <c r="A45" s="5"/>
      <c r="B45" s="63"/>
      <c r="C45" s="64" t="s">
        <v>17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Oprava osvětlení Zimní stadion v Litvínově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G45" s="5"/>
    </row>
    <row r="46" spans="1:59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G46" s="35"/>
    </row>
    <row r="47" spans="1:59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S. K. Neumanna 1004, 436 01 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69" t="str">
        <f>IF(AN8="","",AN8)</f>
        <v>28. 3. 2023</v>
      </c>
      <c r="AN47" s="69"/>
      <c r="AO47" s="37"/>
      <c r="AP47" s="37"/>
      <c r="AQ47" s="37"/>
      <c r="AR47" s="41"/>
      <c r="BG47" s="35"/>
    </row>
    <row r="48" spans="1:59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G48" s="35"/>
    </row>
    <row r="49" spans="1:59" s="2" customFormat="1" ht="15.15" customHeight="1">
      <c r="A49" s="35"/>
      <c r="B49" s="36"/>
      <c r="C49" s="29" t="s">
        <v>26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34</v>
      </c>
      <c r="AJ49" s="37"/>
      <c r="AK49" s="37"/>
      <c r="AL49" s="37"/>
      <c r="AM49" s="70" t="str">
        <f>IF(E17="","",E17)</f>
        <v>4 Lighting s.r.o.</v>
      </c>
      <c r="AN49" s="61"/>
      <c r="AO49" s="61"/>
      <c r="AP49" s="61"/>
      <c r="AQ49" s="37"/>
      <c r="AR49" s="41"/>
      <c r="AS49" s="71" t="s">
        <v>56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4"/>
      <c r="BG49" s="35"/>
    </row>
    <row r="50" spans="1:59" s="2" customFormat="1" ht="15.15" customHeight="1">
      <c r="A50" s="35"/>
      <c r="B50" s="36"/>
      <c r="C50" s="29" t="s">
        <v>32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38</v>
      </c>
      <c r="AJ50" s="37"/>
      <c r="AK50" s="37"/>
      <c r="AL50" s="37"/>
      <c r="AM50" s="70" t="str">
        <f>IF(E20="","",E20)</f>
        <v xml:space="preserve"> 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8"/>
      <c r="BG50" s="35"/>
    </row>
    <row r="51" spans="1:59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2"/>
      <c r="BG51" s="35"/>
    </row>
    <row r="52" spans="1:59" s="2" customFormat="1" ht="29.25" customHeight="1">
      <c r="A52" s="35"/>
      <c r="B52" s="36"/>
      <c r="C52" s="83" t="s">
        <v>57</v>
      </c>
      <c r="D52" s="84"/>
      <c r="E52" s="84"/>
      <c r="F52" s="84"/>
      <c r="G52" s="84"/>
      <c r="H52" s="85"/>
      <c r="I52" s="86" t="s">
        <v>58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59</v>
      </c>
      <c r="AH52" s="84"/>
      <c r="AI52" s="84"/>
      <c r="AJ52" s="84"/>
      <c r="AK52" s="84"/>
      <c r="AL52" s="84"/>
      <c r="AM52" s="84"/>
      <c r="AN52" s="86" t="s">
        <v>60</v>
      </c>
      <c r="AO52" s="84"/>
      <c r="AP52" s="84"/>
      <c r="AQ52" s="88" t="s">
        <v>61</v>
      </c>
      <c r="AR52" s="41"/>
      <c r="AS52" s="89" t="s">
        <v>62</v>
      </c>
      <c r="AT52" s="90" t="s">
        <v>63</v>
      </c>
      <c r="AU52" s="90" t="s">
        <v>64</v>
      </c>
      <c r="AV52" s="90" t="s">
        <v>65</v>
      </c>
      <c r="AW52" s="90" t="s">
        <v>66</v>
      </c>
      <c r="AX52" s="90" t="s">
        <v>67</v>
      </c>
      <c r="AY52" s="90" t="s">
        <v>68</v>
      </c>
      <c r="AZ52" s="90" t="s">
        <v>69</v>
      </c>
      <c r="BA52" s="90" t="s">
        <v>70</v>
      </c>
      <c r="BB52" s="90" t="s">
        <v>71</v>
      </c>
      <c r="BC52" s="90" t="s">
        <v>72</v>
      </c>
      <c r="BD52" s="90" t="s">
        <v>73</v>
      </c>
      <c r="BE52" s="90" t="s">
        <v>74</v>
      </c>
      <c r="BF52" s="91" t="s">
        <v>75</v>
      </c>
      <c r="BG52" s="35"/>
    </row>
    <row r="53" spans="1:59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4"/>
      <c r="BG53" s="35"/>
    </row>
    <row r="54" spans="1:90" s="6" customFormat="1" ht="32.4" customHeight="1">
      <c r="A54" s="6"/>
      <c r="B54" s="95"/>
      <c r="C54" s="96" t="s">
        <v>76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ROUND(SUM(AG55:AG56),2)</f>
        <v>0</v>
      </c>
      <c r="AH54" s="98"/>
      <c r="AI54" s="98"/>
      <c r="AJ54" s="98"/>
      <c r="AK54" s="98"/>
      <c r="AL54" s="98"/>
      <c r="AM54" s="98"/>
      <c r="AN54" s="99">
        <f>SUM(AG54,AV54)</f>
        <v>0</v>
      </c>
      <c r="AO54" s="99"/>
      <c r="AP54" s="99"/>
      <c r="AQ54" s="100" t="s">
        <v>20</v>
      </c>
      <c r="AR54" s="101"/>
      <c r="AS54" s="102">
        <f>ROUND(SUM(AS55:AS56),2)</f>
        <v>0</v>
      </c>
      <c r="AT54" s="103">
        <f>ROUND(SUM(AT55:AT56),2)</f>
        <v>0</v>
      </c>
      <c r="AU54" s="104">
        <f>ROUND(SUM(AU55:AU56),2)</f>
        <v>0</v>
      </c>
      <c r="AV54" s="104">
        <f>ROUND(SUM(AX54:AY54),2)</f>
        <v>0</v>
      </c>
      <c r="AW54" s="105">
        <f>ROUND(SUM(AW55:AW56),5)</f>
        <v>0</v>
      </c>
      <c r="AX54" s="104">
        <f>ROUND(BB54*L29,2)</f>
        <v>0</v>
      </c>
      <c r="AY54" s="104">
        <f>ROUND(BC54*L30,2)</f>
        <v>0</v>
      </c>
      <c r="AZ54" s="104">
        <f>ROUND(BD54*L29,2)</f>
        <v>0</v>
      </c>
      <c r="BA54" s="104">
        <f>ROUND(BE54*L30,2)</f>
        <v>0</v>
      </c>
      <c r="BB54" s="104">
        <f>ROUND(SUM(BB55:BB56),2)</f>
        <v>0</v>
      </c>
      <c r="BC54" s="104">
        <f>ROUND(SUM(BC55:BC56),2)</f>
        <v>0</v>
      </c>
      <c r="BD54" s="104">
        <f>ROUND(SUM(BD55:BD56),2)</f>
        <v>0</v>
      </c>
      <c r="BE54" s="104">
        <f>ROUND(SUM(BE55:BE56),2)</f>
        <v>0</v>
      </c>
      <c r="BF54" s="106">
        <f>ROUND(SUM(BF55:BF56),2)</f>
        <v>0</v>
      </c>
      <c r="BG54" s="6"/>
      <c r="BS54" s="107" t="s">
        <v>77</v>
      </c>
      <c r="BT54" s="107" t="s">
        <v>78</v>
      </c>
      <c r="BU54" s="108" t="s">
        <v>79</v>
      </c>
      <c r="BV54" s="107" t="s">
        <v>80</v>
      </c>
      <c r="BW54" s="107" t="s">
        <v>6</v>
      </c>
      <c r="BX54" s="107" t="s">
        <v>81</v>
      </c>
      <c r="CL54" s="107" t="s">
        <v>20</v>
      </c>
    </row>
    <row r="55" spans="1:91" s="7" customFormat="1" ht="24.75" customHeight="1">
      <c r="A55" s="109" t="s">
        <v>82</v>
      </c>
      <c r="B55" s="110"/>
      <c r="C55" s="111"/>
      <c r="D55" s="112" t="s">
        <v>15</v>
      </c>
      <c r="E55" s="112"/>
      <c r="F55" s="112"/>
      <c r="G55" s="112"/>
      <c r="H55" s="112"/>
      <c r="I55" s="113"/>
      <c r="J55" s="112" t="s">
        <v>83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'20Zak00075 - Oprava osvět...'!K32</f>
        <v>0</v>
      </c>
      <c r="AH55" s="113"/>
      <c r="AI55" s="113"/>
      <c r="AJ55" s="113"/>
      <c r="AK55" s="113"/>
      <c r="AL55" s="113"/>
      <c r="AM55" s="113"/>
      <c r="AN55" s="114">
        <f>SUM(AG55,AV55)</f>
        <v>0</v>
      </c>
      <c r="AO55" s="113"/>
      <c r="AP55" s="113"/>
      <c r="AQ55" s="115" t="s">
        <v>84</v>
      </c>
      <c r="AR55" s="116"/>
      <c r="AS55" s="117">
        <f>'20Zak00075 - Oprava osvět...'!K30</f>
        <v>0</v>
      </c>
      <c r="AT55" s="118">
        <f>'20Zak00075 - Oprava osvět...'!K31</f>
        <v>0</v>
      </c>
      <c r="AU55" s="118">
        <v>0</v>
      </c>
      <c r="AV55" s="118">
        <f>ROUND(SUM(AX55:AY55),2)</f>
        <v>0</v>
      </c>
      <c r="AW55" s="119">
        <f>'20Zak00075 - Oprava osvět...'!T94</f>
        <v>0</v>
      </c>
      <c r="AX55" s="118">
        <f>'20Zak00075 - Oprava osvět...'!K35</f>
        <v>0</v>
      </c>
      <c r="AY55" s="118">
        <f>'20Zak00075 - Oprava osvět...'!K36</f>
        <v>0</v>
      </c>
      <c r="AZ55" s="118">
        <f>'20Zak00075 - Oprava osvět...'!K37</f>
        <v>0</v>
      </c>
      <c r="BA55" s="118">
        <f>'20Zak00075 - Oprava osvět...'!K38</f>
        <v>0</v>
      </c>
      <c r="BB55" s="118">
        <f>'20Zak00075 - Oprava osvět...'!F35</f>
        <v>0</v>
      </c>
      <c r="BC55" s="118">
        <f>'20Zak00075 - Oprava osvět...'!F36</f>
        <v>0</v>
      </c>
      <c r="BD55" s="118">
        <f>'20Zak00075 - Oprava osvět...'!F37</f>
        <v>0</v>
      </c>
      <c r="BE55" s="118">
        <f>'20Zak00075 - Oprava osvět...'!F38</f>
        <v>0</v>
      </c>
      <c r="BF55" s="120">
        <f>'20Zak00075 - Oprava osvět...'!F39</f>
        <v>0</v>
      </c>
      <c r="BG55" s="7"/>
      <c r="BT55" s="121" t="s">
        <v>85</v>
      </c>
      <c r="BV55" s="121" t="s">
        <v>80</v>
      </c>
      <c r="BW55" s="121" t="s">
        <v>86</v>
      </c>
      <c r="BX55" s="121" t="s">
        <v>6</v>
      </c>
      <c r="CL55" s="121" t="s">
        <v>20</v>
      </c>
      <c r="CM55" s="121" t="s">
        <v>87</v>
      </c>
    </row>
    <row r="56" spans="1:91" s="7" customFormat="1" ht="37.5" customHeight="1">
      <c r="A56" s="109" t="s">
        <v>82</v>
      </c>
      <c r="B56" s="110"/>
      <c r="C56" s="111"/>
      <c r="D56" s="112" t="s">
        <v>88</v>
      </c>
      <c r="E56" s="112"/>
      <c r="F56" s="112"/>
      <c r="G56" s="112"/>
      <c r="H56" s="112"/>
      <c r="I56" s="113"/>
      <c r="J56" s="112" t="s">
        <v>89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'20Zak00075-2 - Efektové o...'!K32</f>
        <v>0</v>
      </c>
      <c r="AH56" s="113"/>
      <c r="AI56" s="113"/>
      <c r="AJ56" s="113"/>
      <c r="AK56" s="113"/>
      <c r="AL56" s="113"/>
      <c r="AM56" s="113"/>
      <c r="AN56" s="114">
        <f>SUM(AG56,AV56)</f>
        <v>0</v>
      </c>
      <c r="AO56" s="113"/>
      <c r="AP56" s="113"/>
      <c r="AQ56" s="115" t="s">
        <v>84</v>
      </c>
      <c r="AR56" s="116"/>
      <c r="AS56" s="122">
        <f>'20Zak00075-2 - Efektové o...'!K30</f>
        <v>0</v>
      </c>
      <c r="AT56" s="123">
        <f>'20Zak00075-2 - Efektové o...'!K31</f>
        <v>0</v>
      </c>
      <c r="AU56" s="123">
        <v>0</v>
      </c>
      <c r="AV56" s="123">
        <f>ROUND(SUM(AX56:AY56),2)</f>
        <v>0</v>
      </c>
      <c r="AW56" s="124">
        <f>'20Zak00075-2 - Efektové o...'!T83</f>
        <v>0</v>
      </c>
      <c r="AX56" s="123">
        <f>'20Zak00075-2 - Efektové o...'!K35</f>
        <v>0</v>
      </c>
      <c r="AY56" s="123">
        <f>'20Zak00075-2 - Efektové o...'!K36</f>
        <v>0</v>
      </c>
      <c r="AZ56" s="123">
        <f>'20Zak00075-2 - Efektové o...'!K37</f>
        <v>0</v>
      </c>
      <c r="BA56" s="123">
        <f>'20Zak00075-2 - Efektové o...'!K38</f>
        <v>0</v>
      </c>
      <c r="BB56" s="123">
        <f>'20Zak00075-2 - Efektové o...'!F35</f>
        <v>0</v>
      </c>
      <c r="BC56" s="123">
        <f>'20Zak00075-2 - Efektové o...'!F36</f>
        <v>0</v>
      </c>
      <c r="BD56" s="123">
        <f>'20Zak00075-2 - Efektové o...'!F37</f>
        <v>0</v>
      </c>
      <c r="BE56" s="123">
        <f>'20Zak00075-2 - Efektové o...'!F38</f>
        <v>0</v>
      </c>
      <c r="BF56" s="125">
        <f>'20Zak00075-2 - Efektové o...'!F39</f>
        <v>0</v>
      </c>
      <c r="BG56" s="7"/>
      <c r="BT56" s="121" t="s">
        <v>85</v>
      </c>
      <c r="BV56" s="121" t="s">
        <v>80</v>
      </c>
      <c r="BW56" s="121" t="s">
        <v>90</v>
      </c>
      <c r="BX56" s="121" t="s">
        <v>6</v>
      </c>
      <c r="CL56" s="121" t="s">
        <v>20</v>
      </c>
      <c r="CM56" s="121" t="s">
        <v>87</v>
      </c>
    </row>
    <row r="57" spans="1:59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</row>
    <row r="58" spans="1:59" s="2" customFormat="1" ht="6.95" customHeight="1">
      <c r="A58" s="3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</row>
  </sheetData>
  <sheetProtection password="CC35" sheet="1" objects="1" scenarios="1" formatColumns="0" formatRows="0"/>
  <mergeCells count="46">
    <mergeCell ref="BG5:BG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J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20Zak00075 - Oprava osvět...'!C2" display="/"/>
    <hyperlink ref="A56" location="'20Zak00075-2 - Efektové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86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7"/>
      <c r="AT3" s="14" t="s">
        <v>87</v>
      </c>
    </row>
    <row r="4" spans="2:46" s="1" customFormat="1" ht="24.95" customHeight="1" hidden="1">
      <c r="B4" s="17"/>
      <c r="D4" s="128" t="s">
        <v>91</v>
      </c>
      <c r="M4" s="17"/>
      <c r="N4" s="129" t="s">
        <v>11</v>
      </c>
      <c r="AT4" s="14" t="s">
        <v>4</v>
      </c>
    </row>
    <row r="5" spans="2:13" s="1" customFormat="1" ht="6.95" customHeight="1" hidden="1">
      <c r="B5" s="17"/>
      <c r="M5" s="17"/>
    </row>
    <row r="6" spans="2:13" s="1" customFormat="1" ht="12" customHeight="1" hidden="1">
      <c r="B6" s="17"/>
      <c r="D6" s="130" t="s">
        <v>17</v>
      </c>
      <c r="M6" s="17"/>
    </row>
    <row r="7" spans="2:13" s="1" customFormat="1" ht="16.5" customHeight="1" hidden="1">
      <c r="B7" s="17"/>
      <c r="E7" s="131" t="str">
        <f>'Rekapitulace stavby'!K6</f>
        <v>Oprava osvětlení Zimní stadion v Litvínově</v>
      </c>
      <c r="F7" s="130"/>
      <c r="G7" s="130"/>
      <c r="H7" s="130"/>
      <c r="M7" s="17"/>
    </row>
    <row r="8" spans="1:31" s="2" customFormat="1" ht="12" customHeight="1" hidden="1">
      <c r="A8" s="35"/>
      <c r="B8" s="41"/>
      <c r="C8" s="35"/>
      <c r="D8" s="130" t="s">
        <v>92</v>
      </c>
      <c r="E8" s="35"/>
      <c r="F8" s="35"/>
      <c r="G8" s="35"/>
      <c r="H8" s="35"/>
      <c r="I8" s="35"/>
      <c r="J8" s="35"/>
      <c r="K8" s="35"/>
      <c r="L8" s="35"/>
      <c r="M8" s="13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 hidden="1">
      <c r="A9" s="35"/>
      <c r="B9" s="41"/>
      <c r="C9" s="35"/>
      <c r="D9" s="35"/>
      <c r="E9" s="133" t="s">
        <v>93</v>
      </c>
      <c r="F9" s="35"/>
      <c r="G9" s="35"/>
      <c r="H9" s="35"/>
      <c r="I9" s="35"/>
      <c r="J9" s="35"/>
      <c r="K9" s="35"/>
      <c r="L9" s="35"/>
      <c r="M9" s="13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3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0" t="s">
        <v>19</v>
      </c>
      <c r="E11" s="35"/>
      <c r="F11" s="134" t="s">
        <v>20</v>
      </c>
      <c r="G11" s="35"/>
      <c r="H11" s="35"/>
      <c r="I11" s="130" t="s">
        <v>21</v>
      </c>
      <c r="J11" s="134" t="s">
        <v>20</v>
      </c>
      <c r="K11" s="35"/>
      <c r="L11" s="35"/>
      <c r="M11" s="13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0" t="s">
        <v>22</v>
      </c>
      <c r="E12" s="35"/>
      <c r="F12" s="134" t="s">
        <v>23</v>
      </c>
      <c r="G12" s="35"/>
      <c r="H12" s="35"/>
      <c r="I12" s="130" t="s">
        <v>24</v>
      </c>
      <c r="J12" s="135" t="str">
        <f>'Rekapitulace stavby'!AN8</f>
        <v>28. 3. 2023</v>
      </c>
      <c r="K12" s="35"/>
      <c r="L12" s="35"/>
      <c r="M12" s="13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3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0" t="s">
        <v>26</v>
      </c>
      <c r="E14" s="35"/>
      <c r="F14" s="35"/>
      <c r="G14" s="35"/>
      <c r="H14" s="35"/>
      <c r="I14" s="130" t="s">
        <v>27</v>
      </c>
      <c r="J14" s="134" t="s">
        <v>28</v>
      </c>
      <c r="K14" s="35"/>
      <c r="L14" s="35"/>
      <c r="M14" s="13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34" t="s">
        <v>29</v>
      </c>
      <c r="F15" s="35"/>
      <c r="G15" s="35"/>
      <c r="H15" s="35"/>
      <c r="I15" s="130" t="s">
        <v>30</v>
      </c>
      <c r="J15" s="134" t="s">
        <v>31</v>
      </c>
      <c r="K15" s="35"/>
      <c r="L15" s="35"/>
      <c r="M15" s="13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3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0" t="s">
        <v>32</v>
      </c>
      <c r="E17" s="35"/>
      <c r="F17" s="35"/>
      <c r="G17" s="35"/>
      <c r="H17" s="35"/>
      <c r="I17" s="130" t="s">
        <v>27</v>
      </c>
      <c r="J17" s="30" t="str">
        <f>'Rekapitulace stavby'!AN13</f>
        <v>Vyplň údaj</v>
      </c>
      <c r="K17" s="35"/>
      <c r="L17" s="35"/>
      <c r="M17" s="13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34"/>
      <c r="G18" s="134"/>
      <c r="H18" s="134"/>
      <c r="I18" s="130" t="s">
        <v>30</v>
      </c>
      <c r="J18" s="30" t="str">
        <f>'Rekapitulace stavby'!AN14</f>
        <v>Vyplň údaj</v>
      </c>
      <c r="K18" s="35"/>
      <c r="L18" s="35"/>
      <c r="M18" s="13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3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0" t="s">
        <v>34</v>
      </c>
      <c r="E20" s="35"/>
      <c r="F20" s="35"/>
      <c r="G20" s="35"/>
      <c r="H20" s="35"/>
      <c r="I20" s="130" t="s">
        <v>27</v>
      </c>
      <c r="J20" s="134" t="s">
        <v>35</v>
      </c>
      <c r="K20" s="35"/>
      <c r="L20" s="35"/>
      <c r="M20" s="13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34" t="s">
        <v>36</v>
      </c>
      <c r="F21" s="35"/>
      <c r="G21" s="35"/>
      <c r="H21" s="35"/>
      <c r="I21" s="130" t="s">
        <v>30</v>
      </c>
      <c r="J21" s="134" t="s">
        <v>37</v>
      </c>
      <c r="K21" s="35"/>
      <c r="L21" s="35"/>
      <c r="M21" s="13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3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0" t="s">
        <v>38</v>
      </c>
      <c r="E23" s="35"/>
      <c r="F23" s="35"/>
      <c r="G23" s="35"/>
      <c r="H23" s="35"/>
      <c r="I23" s="130" t="s">
        <v>27</v>
      </c>
      <c r="J23" s="134" t="str">
        <f>IF('Rekapitulace stavby'!AN19="","",'Rekapitulace stavby'!AN19)</f>
        <v/>
      </c>
      <c r="K23" s="35"/>
      <c r="L23" s="35"/>
      <c r="M23" s="13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34" t="str">
        <f>IF('Rekapitulace stavby'!E20="","",'Rekapitulace stavby'!E20)</f>
        <v xml:space="preserve"> </v>
      </c>
      <c r="F24" s="35"/>
      <c r="G24" s="35"/>
      <c r="H24" s="35"/>
      <c r="I24" s="130" t="s">
        <v>30</v>
      </c>
      <c r="J24" s="134" t="str">
        <f>IF('Rekapitulace stavby'!AN20="","",'Rekapitulace stavby'!AN20)</f>
        <v/>
      </c>
      <c r="K24" s="35"/>
      <c r="L24" s="35"/>
      <c r="M24" s="13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3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0" t="s">
        <v>40</v>
      </c>
      <c r="E26" s="35"/>
      <c r="F26" s="35"/>
      <c r="G26" s="35"/>
      <c r="H26" s="35"/>
      <c r="I26" s="35"/>
      <c r="J26" s="35"/>
      <c r="K26" s="35"/>
      <c r="L26" s="35"/>
      <c r="M26" s="13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 hidden="1">
      <c r="A27" s="136"/>
      <c r="B27" s="137"/>
      <c r="C27" s="136"/>
      <c r="D27" s="136"/>
      <c r="E27" s="138" t="s">
        <v>94</v>
      </c>
      <c r="F27" s="138"/>
      <c r="G27" s="138"/>
      <c r="H27" s="138"/>
      <c r="I27" s="136"/>
      <c r="J27" s="136"/>
      <c r="K27" s="136"/>
      <c r="L27" s="136"/>
      <c r="M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3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140"/>
      <c r="M29" s="13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hidden="1">
      <c r="A30" s="35"/>
      <c r="B30" s="41"/>
      <c r="C30" s="35"/>
      <c r="D30" s="35"/>
      <c r="E30" s="130" t="s">
        <v>95</v>
      </c>
      <c r="F30" s="35"/>
      <c r="G30" s="35"/>
      <c r="H30" s="35"/>
      <c r="I30" s="35"/>
      <c r="J30" s="35"/>
      <c r="K30" s="141">
        <f>I61</f>
        <v>0</v>
      </c>
      <c r="L30" s="35"/>
      <c r="M30" s="13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 hidden="1">
      <c r="A31" s="35"/>
      <c r="B31" s="41"/>
      <c r="C31" s="35"/>
      <c r="D31" s="35"/>
      <c r="E31" s="130" t="s">
        <v>96</v>
      </c>
      <c r="F31" s="35"/>
      <c r="G31" s="35"/>
      <c r="H31" s="35"/>
      <c r="I31" s="35"/>
      <c r="J31" s="35"/>
      <c r="K31" s="141">
        <f>J61</f>
        <v>0</v>
      </c>
      <c r="L31" s="35"/>
      <c r="M31" s="13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 hidden="1">
      <c r="A32" s="35"/>
      <c r="B32" s="41"/>
      <c r="C32" s="35"/>
      <c r="D32" s="142" t="s">
        <v>42</v>
      </c>
      <c r="E32" s="35"/>
      <c r="F32" s="35"/>
      <c r="G32" s="35"/>
      <c r="H32" s="35"/>
      <c r="I32" s="35"/>
      <c r="J32" s="35"/>
      <c r="K32" s="143">
        <f>ROUND(K94,2)</f>
        <v>0</v>
      </c>
      <c r="L32" s="35"/>
      <c r="M32" s="13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1"/>
      <c r="C33" s="35"/>
      <c r="D33" s="140"/>
      <c r="E33" s="140"/>
      <c r="F33" s="140"/>
      <c r="G33" s="140"/>
      <c r="H33" s="140"/>
      <c r="I33" s="140"/>
      <c r="J33" s="140"/>
      <c r="K33" s="140"/>
      <c r="L33" s="140"/>
      <c r="M33" s="13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35"/>
      <c r="F34" s="144" t="s">
        <v>44</v>
      </c>
      <c r="G34" s="35"/>
      <c r="H34" s="35"/>
      <c r="I34" s="144" t="s">
        <v>43</v>
      </c>
      <c r="J34" s="35"/>
      <c r="K34" s="144" t="s">
        <v>45</v>
      </c>
      <c r="L34" s="35"/>
      <c r="M34" s="13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145" t="s">
        <v>46</v>
      </c>
      <c r="E35" s="130" t="s">
        <v>47</v>
      </c>
      <c r="F35" s="141">
        <f>ROUND((SUM(BE94:BE242)),2)</f>
        <v>0</v>
      </c>
      <c r="G35" s="35"/>
      <c r="H35" s="35"/>
      <c r="I35" s="146">
        <v>0.21</v>
      </c>
      <c r="J35" s="35"/>
      <c r="K35" s="141">
        <f>ROUND(((SUM(BE94:BE242))*I35),2)</f>
        <v>0</v>
      </c>
      <c r="L35" s="35"/>
      <c r="M35" s="13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0" t="s">
        <v>48</v>
      </c>
      <c r="F36" s="141">
        <f>ROUND((SUM(BF94:BF242)),2)</f>
        <v>0</v>
      </c>
      <c r="G36" s="35"/>
      <c r="H36" s="35"/>
      <c r="I36" s="146">
        <v>0.15</v>
      </c>
      <c r="J36" s="35"/>
      <c r="K36" s="141">
        <f>ROUND(((SUM(BF94:BF242))*I36),2)</f>
        <v>0</v>
      </c>
      <c r="L36" s="35"/>
      <c r="M36" s="13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0" t="s">
        <v>49</v>
      </c>
      <c r="F37" s="141">
        <f>ROUND((SUM(BG94:BG242)),2)</f>
        <v>0</v>
      </c>
      <c r="G37" s="35"/>
      <c r="H37" s="35"/>
      <c r="I37" s="146">
        <v>0.21</v>
      </c>
      <c r="J37" s="35"/>
      <c r="K37" s="141">
        <f>0</f>
        <v>0</v>
      </c>
      <c r="L37" s="35"/>
      <c r="M37" s="13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0" t="s">
        <v>50</v>
      </c>
      <c r="F38" s="141">
        <f>ROUND((SUM(BH94:BH242)),2)</f>
        <v>0</v>
      </c>
      <c r="G38" s="35"/>
      <c r="H38" s="35"/>
      <c r="I38" s="146">
        <v>0.15</v>
      </c>
      <c r="J38" s="35"/>
      <c r="K38" s="141">
        <f>0</f>
        <v>0</v>
      </c>
      <c r="L38" s="35"/>
      <c r="M38" s="13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0" t="s">
        <v>51</v>
      </c>
      <c r="F39" s="141">
        <f>ROUND((SUM(BI94:BI242)),2)</f>
        <v>0</v>
      </c>
      <c r="G39" s="35"/>
      <c r="H39" s="35"/>
      <c r="I39" s="146">
        <v>0</v>
      </c>
      <c r="J39" s="35"/>
      <c r="K39" s="141">
        <f>0</f>
        <v>0</v>
      </c>
      <c r="L39" s="35"/>
      <c r="M39" s="13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3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 hidden="1">
      <c r="A41" s="35"/>
      <c r="B41" s="41"/>
      <c r="C41" s="147"/>
      <c r="D41" s="148" t="s">
        <v>52</v>
      </c>
      <c r="E41" s="149"/>
      <c r="F41" s="149"/>
      <c r="G41" s="150" t="s">
        <v>53</v>
      </c>
      <c r="H41" s="151" t="s">
        <v>54</v>
      </c>
      <c r="I41" s="149"/>
      <c r="J41" s="149"/>
      <c r="K41" s="152">
        <f>SUM(K32:K39)</f>
        <v>0</v>
      </c>
      <c r="L41" s="153"/>
      <c r="M41" s="13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 hidden="1">
      <c r="A42" s="35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3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2" hidden="1"/>
    <row r="44" ht="12" hidden="1"/>
    <row r="45" ht="12" hidden="1"/>
    <row r="46" spans="1:31" s="2" customFormat="1" ht="6.95" customHeight="1" hidden="1">
      <c r="A46" s="35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3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0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13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3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29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3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158" t="str">
        <f>E7</f>
        <v>Oprava osvětlení Zimní stadion v Litvínově</v>
      </c>
      <c r="F50" s="29"/>
      <c r="G50" s="29"/>
      <c r="H50" s="29"/>
      <c r="I50" s="37"/>
      <c r="J50" s="37"/>
      <c r="K50" s="37"/>
      <c r="L50" s="37"/>
      <c r="M50" s="13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29" t="s">
        <v>92</v>
      </c>
      <c r="D51" s="37"/>
      <c r="E51" s="37"/>
      <c r="F51" s="37"/>
      <c r="G51" s="37"/>
      <c r="H51" s="37"/>
      <c r="I51" s="37"/>
      <c r="J51" s="37"/>
      <c r="K51" s="37"/>
      <c r="L51" s="37"/>
      <c r="M51" s="13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30" customHeight="1" hidden="1">
      <c r="A52" s="35"/>
      <c r="B52" s="36"/>
      <c r="C52" s="37"/>
      <c r="D52" s="37"/>
      <c r="E52" s="66" t="str">
        <f>E9</f>
        <v>20Zak00075 - Oprava osvětlení ledové plochy Zimní stadion v Litvínově</v>
      </c>
      <c r="F52" s="37"/>
      <c r="G52" s="37"/>
      <c r="H52" s="37"/>
      <c r="I52" s="37"/>
      <c r="J52" s="37"/>
      <c r="K52" s="37"/>
      <c r="L52" s="37"/>
      <c r="M52" s="13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3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 hidden="1">
      <c r="A54" s="35"/>
      <c r="B54" s="36"/>
      <c r="C54" s="29" t="s">
        <v>22</v>
      </c>
      <c r="D54" s="37"/>
      <c r="E54" s="37"/>
      <c r="F54" s="24" t="str">
        <f>F12</f>
        <v>S. K. Neumanna 1004, 436 01 Litvínov</v>
      </c>
      <c r="G54" s="37"/>
      <c r="H54" s="37"/>
      <c r="I54" s="29" t="s">
        <v>24</v>
      </c>
      <c r="J54" s="69" t="str">
        <f>IF(J12="","",J12)</f>
        <v>28. 3. 2023</v>
      </c>
      <c r="K54" s="37"/>
      <c r="L54" s="37"/>
      <c r="M54" s="13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3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15" customHeight="1" hidden="1">
      <c r="A56" s="35"/>
      <c r="B56" s="36"/>
      <c r="C56" s="29" t="s">
        <v>26</v>
      </c>
      <c r="D56" s="37"/>
      <c r="E56" s="37"/>
      <c r="F56" s="24" t="str">
        <f>E15</f>
        <v>Město Litvínov</v>
      </c>
      <c r="G56" s="37"/>
      <c r="H56" s="37"/>
      <c r="I56" s="29" t="s">
        <v>34</v>
      </c>
      <c r="J56" s="33" t="str">
        <f>E21</f>
        <v>4 Lighting s.r.o.</v>
      </c>
      <c r="K56" s="37"/>
      <c r="L56" s="37"/>
      <c r="M56" s="13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15" customHeight="1" hidden="1">
      <c r="A57" s="35"/>
      <c r="B57" s="36"/>
      <c r="C57" s="29" t="s">
        <v>32</v>
      </c>
      <c r="D57" s="37"/>
      <c r="E57" s="37"/>
      <c r="F57" s="24" t="str">
        <f>IF(E18="","",E18)</f>
        <v>Vyplň údaj</v>
      </c>
      <c r="G57" s="37"/>
      <c r="H57" s="37"/>
      <c r="I57" s="29" t="s">
        <v>38</v>
      </c>
      <c r="J57" s="33" t="str">
        <f>E24</f>
        <v xml:space="preserve"> </v>
      </c>
      <c r="K57" s="37"/>
      <c r="L57" s="37"/>
      <c r="M57" s="13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3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 hidden="1">
      <c r="A59" s="35"/>
      <c r="B59" s="36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1" t="s">
        <v>101</v>
      </c>
      <c r="L59" s="160"/>
      <c r="M59" s="13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" customHeight="1" hidden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32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8" customHeight="1" hidden="1">
      <c r="A61" s="35"/>
      <c r="B61" s="36"/>
      <c r="C61" s="162" t="s">
        <v>76</v>
      </c>
      <c r="D61" s="37"/>
      <c r="E61" s="37"/>
      <c r="F61" s="37"/>
      <c r="G61" s="37"/>
      <c r="H61" s="37"/>
      <c r="I61" s="99">
        <f>Q94</f>
        <v>0</v>
      </c>
      <c r="J61" s="99">
        <f>R94</f>
        <v>0</v>
      </c>
      <c r="K61" s="99">
        <f>K94</f>
        <v>0</v>
      </c>
      <c r="L61" s="37"/>
      <c r="M61" s="13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4" t="s">
        <v>102</v>
      </c>
    </row>
    <row r="62" spans="1:31" s="9" customFormat="1" ht="24.95" customHeight="1" hidden="1">
      <c r="A62" s="9"/>
      <c r="B62" s="163"/>
      <c r="C62" s="164"/>
      <c r="D62" s="165" t="s">
        <v>103</v>
      </c>
      <c r="E62" s="166"/>
      <c r="F62" s="166"/>
      <c r="G62" s="166"/>
      <c r="H62" s="166"/>
      <c r="I62" s="167">
        <f>Q95</f>
        <v>0</v>
      </c>
      <c r="J62" s="167">
        <f>R95</f>
        <v>0</v>
      </c>
      <c r="K62" s="167">
        <f>K95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69"/>
      <c r="C63" s="170"/>
      <c r="D63" s="171" t="s">
        <v>104</v>
      </c>
      <c r="E63" s="172"/>
      <c r="F63" s="172"/>
      <c r="G63" s="172"/>
      <c r="H63" s="172"/>
      <c r="I63" s="173">
        <f>Q96</f>
        <v>0</v>
      </c>
      <c r="J63" s="173">
        <f>R96</f>
        <v>0</v>
      </c>
      <c r="K63" s="173">
        <f>K96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69"/>
      <c r="C64" s="170"/>
      <c r="D64" s="171" t="s">
        <v>105</v>
      </c>
      <c r="E64" s="172"/>
      <c r="F64" s="172"/>
      <c r="G64" s="172"/>
      <c r="H64" s="172"/>
      <c r="I64" s="173">
        <f>Q162</f>
        <v>0</v>
      </c>
      <c r="J64" s="173">
        <f>R162</f>
        <v>0</v>
      </c>
      <c r="K64" s="173">
        <f>K162</f>
        <v>0</v>
      </c>
      <c r="L64" s="170"/>
      <c r="M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 hidden="1">
      <c r="A65" s="9"/>
      <c r="B65" s="163"/>
      <c r="C65" s="164"/>
      <c r="D65" s="165" t="s">
        <v>106</v>
      </c>
      <c r="E65" s="166"/>
      <c r="F65" s="166"/>
      <c r="G65" s="166"/>
      <c r="H65" s="166"/>
      <c r="I65" s="167">
        <f>Q206</f>
        <v>0</v>
      </c>
      <c r="J65" s="167">
        <f>R206</f>
        <v>0</v>
      </c>
      <c r="K65" s="167">
        <f>K206</f>
        <v>0</v>
      </c>
      <c r="L65" s="164"/>
      <c r="M65" s="16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 hidden="1">
      <c r="A66" s="10"/>
      <c r="B66" s="169"/>
      <c r="C66" s="170"/>
      <c r="D66" s="171" t="s">
        <v>107</v>
      </c>
      <c r="E66" s="172"/>
      <c r="F66" s="172"/>
      <c r="G66" s="172"/>
      <c r="H66" s="172"/>
      <c r="I66" s="173">
        <f>Q207</f>
        <v>0</v>
      </c>
      <c r="J66" s="173">
        <f>R207</f>
        <v>0</v>
      </c>
      <c r="K66" s="173">
        <f>K207</f>
        <v>0</v>
      </c>
      <c r="L66" s="170"/>
      <c r="M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69"/>
      <c r="C67" s="170"/>
      <c r="D67" s="171" t="s">
        <v>108</v>
      </c>
      <c r="E67" s="172"/>
      <c r="F67" s="172"/>
      <c r="G67" s="172"/>
      <c r="H67" s="172"/>
      <c r="I67" s="173">
        <f>Q211</f>
        <v>0</v>
      </c>
      <c r="J67" s="173">
        <f>R211</f>
        <v>0</v>
      </c>
      <c r="K67" s="173">
        <f>K211</f>
        <v>0</v>
      </c>
      <c r="L67" s="170"/>
      <c r="M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63"/>
      <c r="C68" s="164"/>
      <c r="D68" s="165" t="s">
        <v>109</v>
      </c>
      <c r="E68" s="166"/>
      <c r="F68" s="166"/>
      <c r="G68" s="166"/>
      <c r="H68" s="166"/>
      <c r="I68" s="167">
        <f>Q218</f>
        <v>0</v>
      </c>
      <c r="J68" s="167">
        <f>R218</f>
        <v>0</v>
      </c>
      <c r="K68" s="167">
        <f>K218</f>
        <v>0</v>
      </c>
      <c r="L68" s="164"/>
      <c r="M68" s="16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69"/>
      <c r="C69" s="170"/>
      <c r="D69" s="171" t="s">
        <v>110</v>
      </c>
      <c r="E69" s="172"/>
      <c r="F69" s="172"/>
      <c r="G69" s="172"/>
      <c r="H69" s="172"/>
      <c r="I69" s="173">
        <f>Q219</f>
        <v>0</v>
      </c>
      <c r="J69" s="173">
        <f>R219</f>
        <v>0</v>
      </c>
      <c r="K69" s="173">
        <f>K219</f>
        <v>0</v>
      </c>
      <c r="L69" s="170"/>
      <c r="M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69"/>
      <c r="C70" s="170"/>
      <c r="D70" s="171" t="s">
        <v>111</v>
      </c>
      <c r="E70" s="172"/>
      <c r="F70" s="172"/>
      <c r="G70" s="172"/>
      <c r="H70" s="172"/>
      <c r="I70" s="173">
        <f>Q226</f>
        <v>0</v>
      </c>
      <c r="J70" s="173">
        <f>R226</f>
        <v>0</v>
      </c>
      <c r="K70" s="173">
        <f>K226</f>
        <v>0</v>
      </c>
      <c r="L70" s="170"/>
      <c r="M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69"/>
      <c r="C71" s="170"/>
      <c r="D71" s="171" t="s">
        <v>112</v>
      </c>
      <c r="E71" s="172"/>
      <c r="F71" s="172"/>
      <c r="G71" s="172"/>
      <c r="H71" s="172"/>
      <c r="I71" s="173">
        <f>Q229</f>
        <v>0</v>
      </c>
      <c r="J71" s="173">
        <f>R229</f>
        <v>0</v>
      </c>
      <c r="K71" s="173">
        <f>K229</f>
        <v>0</v>
      </c>
      <c r="L71" s="170"/>
      <c r="M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69"/>
      <c r="C72" s="170"/>
      <c r="D72" s="171" t="s">
        <v>113</v>
      </c>
      <c r="E72" s="172"/>
      <c r="F72" s="172"/>
      <c r="G72" s="172"/>
      <c r="H72" s="172"/>
      <c r="I72" s="173">
        <f>Q232</f>
        <v>0</v>
      </c>
      <c r="J72" s="173">
        <f>R232</f>
        <v>0</v>
      </c>
      <c r="K72" s="173">
        <f>K232</f>
        <v>0</v>
      </c>
      <c r="L72" s="170"/>
      <c r="M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 hidden="1">
      <c r="A73" s="10"/>
      <c r="B73" s="169"/>
      <c r="C73" s="170"/>
      <c r="D73" s="171" t="s">
        <v>114</v>
      </c>
      <c r="E73" s="172"/>
      <c r="F73" s="172"/>
      <c r="G73" s="172"/>
      <c r="H73" s="172"/>
      <c r="I73" s="173">
        <f>Q235</f>
        <v>0</v>
      </c>
      <c r="J73" s="173">
        <f>R235</f>
        <v>0</v>
      </c>
      <c r="K73" s="173">
        <f>K235</f>
        <v>0</v>
      </c>
      <c r="L73" s="170"/>
      <c r="M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 hidden="1">
      <c r="A74" s="10"/>
      <c r="B74" s="169"/>
      <c r="C74" s="170"/>
      <c r="D74" s="171" t="s">
        <v>115</v>
      </c>
      <c r="E74" s="172"/>
      <c r="F74" s="172"/>
      <c r="G74" s="172"/>
      <c r="H74" s="172"/>
      <c r="I74" s="173">
        <f>Q240</f>
        <v>0</v>
      </c>
      <c r="J74" s="173">
        <f>R240</f>
        <v>0</v>
      </c>
      <c r="K74" s="173">
        <f>K240</f>
        <v>0</v>
      </c>
      <c r="L74" s="170"/>
      <c r="M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 hidden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3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 hidden="1">
      <c r="A76" s="35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13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t="12" hidden="1"/>
    <row r="78" ht="12" hidden="1"/>
    <row r="79" ht="12" hidden="1"/>
    <row r="80" spans="1:31" s="2" customFormat="1" ht="6.95" customHeight="1">
      <c r="A80" s="35"/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13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0" t="s">
        <v>116</v>
      </c>
      <c r="D81" s="37"/>
      <c r="E81" s="37"/>
      <c r="F81" s="37"/>
      <c r="G81" s="37"/>
      <c r="H81" s="37"/>
      <c r="I81" s="37"/>
      <c r="J81" s="37"/>
      <c r="K81" s="37"/>
      <c r="L81" s="37"/>
      <c r="M81" s="13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13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17</v>
      </c>
      <c r="D83" s="37"/>
      <c r="E83" s="37"/>
      <c r="F83" s="37"/>
      <c r="G83" s="37"/>
      <c r="H83" s="37"/>
      <c r="I83" s="37"/>
      <c r="J83" s="37"/>
      <c r="K83" s="37"/>
      <c r="L83" s="37"/>
      <c r="M83" s="13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158" t="str">
        <f>E7</f>
        <v>Oprava osvětlení Zimní stadion v Litvínově</v>
      </c>
      <c r="F84" s="29"/>
      <c r="G84" s="29"/>
      <c r="H84" s="29"/>
      <c r="I84" s="37"/>
      <c r="J84" s="37"/>
      <c r="K84" s="37"/>
      <c r="L84" s="37"/>
      <c r="M84" s="13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92</v>
      </c>
      <c r="D85" s="37"/>
      <c r="E85" s="37"/>
      <c r="F85" s="37"/>
      <c r="G85" s="37"/>
      <c r="H85" s="37"/>
      <c r="I85" s="37"/>
      <c r="J85" s="37"/>
      <c r="K85" s="37"/>
      <c r="L85" s="37"/>
      <c r="M85" s="13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30" customHeight="1">
      <c r="A86" s="35"/>
      <c r="B86" s="36"/>
      <c r="C86" s="37"/>
      <c r="D86" s="37"/>
      <c r="E86" s="66" t="str">
        <f>E9</f>
        <v>20Zak00075 - Oprava osvětlení ledové plochy Zimní stadion v Litvínově</v>
      </c>
      <c r="F86" s="37"/>
      <c r="G86" s="37"/>
      <c r="H86" s="37"/>
      <c r="I86" s="37"/>
      <c r="J86" s="37"/>
      <c r="K86" s="37"/>
      <c r="L86" s="37"/>
      <c r="M86" s="13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3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22</v>
      </c>
      <c r="D88" s="37"/>
      <c r="E88" s="37"/>
      <c r="F88" s="24" t="str">
        <f>F12</f>
        <v>S. K. Neumanna 1004, 436 01 Litvínov</v>
      </c>
      <c r="G88" s="37"/>
      <c r="H88" s="37"/>
      <c r="I88" s="29" t="s">
        <v>24</v>
      </c>
      <c r="J88" s="69" t="str">
        <f>IF(J12="","",J12)</f>
        <v>28. 3. 2023</v>
      </c>
      <c r="K88" s="37"/>
      <c r="L88" s="37"/>
      <c r="M88" s="13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3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26</v>
      </c>
      <c r="D90" s="37"/>
      <c r="E90" s="37"/>
      <c r="F90" s="24" t="str">
        <f>E15</f>
        <v>Město Litvínov</v>
      </c>
      <c r="G90" s="37"/>
      <c r="H90" s="37"/>
      <c r="I90" s="29" t="s">
        <v>34</v>
      </c>
      <c r="J90" s="33" t="str">
        <f>E21</f>
        <v>4 Lighting s.r.o.</v>
      </c>
      <c r="K90" s="37"/>
      <c r="L90" s="37"/>
      <c r="M90" s="13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32</v>
      </c>
      <c r="D91" s="37"/>
      <c r="E91" s="37"/>
      <c r="F91" s="24" t="str">
        <f>IF(E18="","",E18)</f>
        <v>Vyplň údaj</v>
      </c>
      <c r="G91" s="37"/>
      <c r="H91" s="37"/>
      <c r="I91" s="29" t="s">
        <v>38</v>
      </c>
      <c r="J91" s="33" t="str">
        <f>E24</f>
        <v xml:space="preserve"> </v>
      </c>
      <c r="K91" s="37"/>
      <c r="L91" s="37"/>
      <c r="M91" s="13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3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13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75"/>
      <c r="B93" s="176"/>
      <c r="C93" s="177" t="s">
        <v>117</v>
      </c>
      <c r="D93" s="178" t="s">
        <v>61</v>
      </c>
      <c r="E93" s="178" t="s">
        <v>57</v>
      </c>
      <c r="F93" s="178" t="s">
        <v>58</v>
      </c>
      <c r="G93" s="178" t="s">
        <v>118</v>
      </c>
      <c r="H93" s="178" t="s">
        <v>119</v>
      </c>
      <c r="I93" s="178" t="s">
        <v>120</v>
      </c>
      <c r="J93" s="178" t="s">
        <v>121</v>
      </c>
      <c r="K93" s="179" t="s">
        <v>101</v>
      </c>
      <c r="L93" s="180" t="s">
        <v>122</v>
      </c>
      <c r="M93" s="181"/>
      <c r="N93" s="89" t="s">
        <v>20</v>
      </c>
      <c r="O93" s="90" t="s">
        <v>46</v>
      </c>
      <c r="P93" s="90" t="s">
        <v>123</v>
      </c>
      <c r="Q93" s="90" t="s">
        <v>124</v>
      </c>
      <c r="R93" s="90" t="s">
        <v>125</v>
      </c>
      <c r="S93" s="90" t="s">
        <v>126</v>
      </c>
      <c r="T93" s="90" t="s">
        <v>127</v>
      </c>
      <c r="U93" s="90" t="s">
        <v>128</v>
      </c>
      <c r="V93" s="90" t="s">
        <v>129</v>
      </c>
      <c r="W93" s="90" t="s">
        <v>130</v>
      </c>
      <c r="X93" s="91" t="s">
        <v>131</v>
      </c>
      <c r="Y93" s="175"/>
      <c r="Z93" s="175"/>
      <c r="AA93" s="175"/>
      <c r="AB93" s="175"/>
      <c r="AC93" s="175"/>
      <c r="AD93" s="175"/>
      <c r="AE93" s="175"/>
    </row>
    <row r="94" spans="1:63" s="2" customFormat="1" ht="22.8" customHeight="1">
      <c r="A94" s="35"/>
      <c r="B94" s="36"/>
      <c r="C94" s="96" t="s">
        <v>132</v>
      </c>
      <c r="D94" s="37"/>
      <c r="E94" s="37"/>
      <c r="F94" s="37"/>
      <c r="G94" s="37"/>
      <c r="H94" s="37"/>
      <c r="I94" s="37"/>
      <c r="J94" s="37"/>
      <c r="K94" s="182">
        <f>BK94</f>
        <v>0</v>
      </c>
      <c r="L94" s="37"/>
      <c r="M94" s="41"/>
      <c r="N94" s="92"/>
      <c r="O94" s="183"/>
      <c r="P94" s="93"/>
      <c r="Q94" s="184">
        <f>Q95+Q206+Q218</f>
        <v>0</v>
      </c>
      <c r="R94" s="184">
        <f>R95+R206+R218</f>
        <v>0</v>
      </c>
      <c r="S94" s="93"/>
      <c r="T94" s="185">
        <f>T95+T206+T218</f>
        <v>0</v>
      </c>
      <c r="U94" s="93"/>
      <c r="V94" s="185">
        <f>V95+V206+V218</f>
        <v>0.0669</v>
      </c>
      <c r="W94" s="93"/>
      <c r="X94" s="186">
        <f>X95+X206+X218</f>
        <v>0.19448000000000001</v>
      </c>
      <c r="Y94" s="35"/>
      <c r="Z94" s="35"/>
      <c r="AA94" s="35"/>
      <c r="AB94" s="35"/>
      <c r="AC94" s="35"/>
      <c r="AD94" s="35"/>
      <c r="AE94" s="35"/>
      <c r="AT94" s="14" t="s">
        <v>77</v>
      </c>
      <c r="AU94" s="14" t="s">
        <v>102</v>
      </c>
      <c r="BK94" s="187">
        <f>BK95+BK206+BK218</f>
        <v>0</v>
      </c>
    </row>
    <row r="95" spans="1:63" s="12" customFormat="1" ht="25.9" customHeight="1">
      <c r="A95" s="12"/>
      <c r="B95" s="188"/>
      <c r="C95" s="189"/>
      <c r="D95" s="190" t="s">
        <v>77</v>
      </c>
      <c r="E95" s="191" t="s">
        <v>133</v>
      </c>
      <c r="F95" s="191" t="s">
        <v>134</v>
      </c>
      <c r="G95" s="189"/>
      <c r="H95" s="189"/>
      <c r="I95" s="192"/>
      <c r="J95" s="192"/>
      <c r="K95" s="193">
        <f>BK95</f>
        <v>0</v>
      </c>
      <c r="L95" s="189"/>
      <c r="M95" s="194"/>
      <c r="N95" s="195"/>
      <c r="O95" s="196"/>
      <c r="P95" s="196"/>
      <c r="Q95" s="197">
        <f>Q96+Q162</f>
        <v>0</v>
      </c>
      <c r="R95" s="197">
        <f>R96+R162</f>
        <v>0</v>
      </c>
      <c r="S95" s="196"/>
      <c r="T95" s="198">
        <f>T96+T162</f>
        <v>0</v>
      </c>
      <c r="U95" s="196"/>
      <c r="V95" s="198">
        <f>V96+V162</f>
        <v>0.0592</v>
      </c>
      <c r="W95" s="196"/>
      <c r="X95" s="199">
        <f>X96+X162</f>
        <v>0.0044800000000000005</v>
      </c>
      <c r="Y95" s="12"/>
      <c r="Z95" s="12"/>
      <c r="AA95" s="12"/>
      <c r="AB95" s="12"/>
      <c r="AC95" s="12"/>
      <c r="AD95" s="12"/>
      <c r="AE95" s="12"/>
      <c r="AR95" s="200" t="s">
        <v>85</v>
      </c>
      <c r="AT95" s="201" t="s">
        <v>77</v>
      </c>
      <c r="AU95" s="201" t="s">
        <v>78</v>
      </c>
      <c r="AY95" s="200" t="s">
        <v>135</v>
      </c>
      <c r="BK95" s="202">
        <f>BK96+BK162</f>
        <v>0</v>
      </c>
    </row>
    <row r="96" spans="1:63" s="12" customFormat="1" ht="22.8" customHeight="1">
      <c r="A96" s="12"/>
      <c r="B96" s="188"/>
      <c r="C96" s="189"/>
      <c r="D96" s="190" t="s">
        <v>77</v>
      </c>
      <c r="E96" s="203" t="s">
        <v>136</v>
      </c>
      <c r="F96" s="203" t="s">
        <v>137</v>
      </c>
      <c r="G96" s="189"/>
      <c r="H96" s="189"/>
      <c r="I96" s="192"/>
      <c r="J96" s="192"/>
      <c r="K96" s="204">
        <f>BK96</f>
        <v>0</v>
      </c>
      <c r="L96" s="189"/>
      <c r="M96" s="194"/>
      <c r="N96" s="195"/>
      <c r="O96" s="196"/>
      <c r="P96" s="196"/>
      <c r="Q96" s="197">
        <f>SUM(Q97:Q161)</f>
        <v>0</v>
      </c>
      <c r="R96" s="197">
        <f>SUM(R97:R161)</f>
        <v>0</v>
      </c>
      <c r="S96" s="196"/>
      <c r="T96" s="198">
        <f>SUM(T97:T161)</f>
        <v>0</v>
      </c>
      <c r="U96" s="196"/>
      <c r="V96" s="198">
        <f>SUM(V97:V161)</f>
        <v>0.03</v>
      </c>
      <c r="W96" s="196"/>
      <c r="X96" s="199">
        <f>SUM(X97:X161)</f>
        <v>0.0044800000000000005</v>
      </c>
      <c r="Y96" s="12"/>
      <c r="Z96" s="12"/>
      <c r="AA96" s="12"/>
      <c r="AB96" s="12"/>
      <c r="AC96" s="12"/>
      <c r="AD96" s="12"/>
      <c r="AE96" s="12"/>
      <c r="AR96" s="200" t="s">
        <v>85</v>
      </c>
      <c r="AT96" s="201" t="s">
        <v>77</v>
      </c>
      <c r="AU96" s="201" t="s">
        <v>85</v>
      </c>
      <c r="AY96" s="200" t="s">
        <v>135</v>
      </c>
      <c r="BK96" s="202">
        <f>SUM(BK97:BK161)</f>
        <v>0</v>
      </c>
    </row>
    <row r="97" spans="1:65" s="2" customFormat="1" ht="55.5" customHeight="1">
      <c r="A97" s="35"/>
      <c r="B97" s="36"/>
      <c r="C97" s="205" t="s">
        <v>85</v>
      </c>
      <c r="D97" s="205" t="s">
        <v>138</v>
      </c>
      <c r="E97" s="206" t="s">
        <v>139</v>
      </c>
      <c r="F97" s="207" t="s">
        <v>140</v>
      </c>
      <c r="G97" s="208" t="s">
        <v>141</v>
      </c>
      <c r="H97" s="209">
        <v>156</v>
      </c>
      <c r="I97" s="210"/>
      <c r="J97" s="210"/>
      <c r="K97" s="211">
        <f>ROUND(P97*H97,2)</f>
        <v>0</v>
      </c>
      <c r="L97" s="212"/>
      <c r="M97" s="41"/>
      <c r="N97" s="213" t="s">
        <v>20</v>
      </c>
      <c r="O97" s="214" t="s">
        <v>47</v>
      </c>
      <c r="P97" s="215">
        <f>I97+J97</f>
        <v>0</v>
      </c>
      <c r="Q97" s="215">
        <f>ROUND(I97*H97,2)</f>
        <v>0</v>
      </c>
      <c r="R97" s="215">
        <f>ROUND(J97*H97,2)</f>
        <v>0</v>
      </c>
      <c r="S97" s="81"/>
      <c r="T97" s="216">
        <f>S97*H97</f>
        <v>0</v>
      </c>
      <c r="U97" s="216">
        <v>0</v>
      </c>
      <c r="V97" s="216">
        <f>U97*H97</f>
        <v>0</v>
      </c>
      <c r="W97" s="216">
        <v>0</v>
      </c>
      <c r="X97" s="217">
        <f>W97*H97</f>
        <v>0</v>
      </c>
      <c r="Y97" s="35"/>
      <c r="Z97" s="35"/>
      <c r="AA97" s="35"/>
      <c r="AB97" s="35"/>
      <c r="AC97" s="35"/>
      <c r="AD97" s="35"/>
      <c r="AE97" s="35"/>
      <c r="AR97" s="218" t="s">
        <v>142</v>
      </c>
      <c r="AT97" s="218" t="s">
        <v>138</v>
      </c>
      <c r="AU97" s="218" t="s">
        <v>87</v>
      </c>
      <c r="AY97" s="14" t="s">
        <v>135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4" t="s">
        <v>85</v>
      </c>
      <c r="BK97" s="219">
        <f>ROUND(P97*H97,2)</f>
        <v>0</v>
      </c>
      <c r="BL97" s="14" t="s">
        <v>142</v>
      </c>
      <c r="BM97" s="218" t="s">
        <v>143</v>
      </c>
    </row>
    <row r="98" spans="1:47" s="2" customFormat="1" ht="12">
      <c r="A98" s="35"/>
      <c r="B98" s="36"/>
      <c r="C98" s="37"/>
      <c r="D98" s="220" t="s">
        <v>144</v>
      </c>
      <c r="E98" s="37"/>
      <c r="F98" s="221" t="s">
        <v>145</v>
      </c>
      <c r="G98" s="37"/>
      <c r="H98" s="37"/>
      <c r="I98" s="222"/>
      <c r="J98" s="222"/>
      <c r="K98" s="37"/>
      <c r="L98" s="37"/>
      <c r="M98" s="41"/>
      <c r="N98" s="223"/>
      <c r="O98" s="224"/>
      <c r="P98" s="81"/>
      <c r="Q98" s="81"/>
      <c r="R98" s="81"/>
      <c r="S98" s="81"/>
      <c r="T98" s="81"/>
      <c r="U98" s="81"/>
      <c r="V98" s="81"/>
      <c r="W98" s="81"/>
      <c r="X98" s="82"/>
      <c r="Y98" s="35"/>
      <c r="Z98" s="35"/>
      <c r="AA98" s="35"/>
      <c r="AB98" s="35"/>
      <c r="AC98" s="35"/>
      <c r="AD98" s="35"/>
      <c r="AE98" s="35"/>
      <c r="AT98" s="14" t="s">
        <v>144</v>
      </c>
      <c r="AU98" s="14" t="s">
        <v>87</v>
      </c>
    </row>
    <row r="99" spans="1:65" s="2" customFormat="1" ht="24.15" customHeight="1">
      <c r="A99" s="35"/>
      <c r="B99" s="36"/>
      <c r="C99" s="225" t="s">
        <v>87</v>
      </c>
      <c r="D99" s="225" t="s">
        <v>146</v>
      </c>
      <c r="E99" s="226" t="s">
        <v>147</v>
      </c>
      <c r="F99" s="227" t="s">
        <v>148</v>
      </c>
      <c r="G99" s="228" t="s">
        <v>141</v>
      </c>
      <c r="H99" s="229">
        <v>156</v>
      </c>
      <c r="I99" s="230"/>
      <c r="J99" s="231"/>
      <c r="K99" s="232">
        <f>ROUND(P99*H99,2)</f>
        <v>0</v>
      </c>
      <c r="L99" s="231"/>
      <c r="M99" s="233"/>
      <c r="N99" s="234" t="s">
        <v>20</v>
      </c>
      <c r="O99" s="214" t="s">
        <v>47</v>
      </c>
      <c r="P99" s="215">
        <f>I99+J99</f>
        <v>0</v>
      </c>
      <c r="Q99" s="215">
        <f>ROUND(I99*H99,2)</f>
        <v>0</v>
      </c>
      <c r="R99" s="215">
        <f>ROUND(J99*H99,2)</f>
        <v>0</v>
      </c>
      <c r="S99" s="81"/>
      <c r="T99" s="216">
        <f>S99*H99</f>
        <v>0</v>
      </c>
      <c r="U99" s="216">
        <v>0.00014</v>
      </c>
      <c r="V99" s="216">
        <f>U99*H99</f>
        <v>0.02184</v>
      </c>
      <c r="W99" s="216">
        <v>0</v>
      </c>
      <c r="X99" s="217">
        <f>W99*H99</f>
        <v>0</v>
      </c>
      <c r="Y99" s="35"/>
      <c r="Z99" s="35"/>
      <c r="AA99" s="35"/>
      <c r="AB99" s="35"/>
      <c r="AC99" s="35"/>
      <c r="AD99" s="35"/>
      <c r="AE99" s="35"/>
      <c r="AR99" s="218" t="s">
        <v>149</v>
      </c>
      <c r="AT99" s="218" t="s">
        <v>146</v>
      </c>
      <c r="AU99" s="218" t="s">
        <v>87</v>
      </c>
      <c r="AY99" s="14" t="s">
        <v>135</v>
      </c>
      <c r="BE99" s="219">
        <f>IF(O99="základní",K99,0)</f>
        <v>0</v>
      </c>
      <c r="BF99" s="219">
        <f>IF(O99="snížená",K99,0)</f>
        <v>0</v>
      </c>
      <c r="BG99" s="219">
        <f>IF(O99="zákl. přenesená",K99,0)</f>
        <v>0</v>
      </c>
      <c r="BH99" s="219">
        <f>IF(O99="sníž. přenesená",K99,0)</f>
        <v>0</v>
      </c>
      <c r="BI99" s="219">
        <f>IF(O99="nulová",K99,0)</f>
        <v>0</v>
      </c>
      <c r="BJ99" s="14" t="s">
        <v>85</v>
      </c>
      <c r="BK99" s="219">
        <f>ROUND(P99*H99,2)</f>
        <v>0</v>
      </c>
      <c r="BL99" s="14" t="s">
        <v>142</v>
      </c>
      <c r="BM99" s="218" t="s">
        <v>150</v>
      </c>
    </row>
    <row r="100" spans="1:65" s="2" customFormat="1" ht="44.25" customHeight="1">
      <c r="A100" s="35"/>
      <c r="B100" s="36"/>
      <c r="C100" s="205" t="s">
        <v>151</v>
      </c>
      <c r="D100" s="205" t="s">
        <v>138</v>
      </c>
      <c r="E100" s="206" t="s">
        <v>152</v>
      </c>
      <c r="F100" s="207" t="s">
        <v>153</v>
      </c>
      <c r="G100" s="208" t="s">
        <v>154</v>
      </c>
      <c r="H100" s="209">
        <v>20</v>
      </c>
      <c r="I100" s="210"/>
      <c r="J100" s="210"/>
      <c r="K100" s="211">
        <f>ROUND(P100*H100,2)</f>
        <v>0</v>
      </c>
      <c r="L100" s="212"/>
      <c r="M100" s="41"/>
      <c r="N100" s="213" t="s">
        <v>20</v>
      </c>
      <c r="O100" s="214" t="s">
        <v>47</v>
      </c>
      <c r="P100" s="215">
        <f>I100+J100</f>
        <v>0</v>
      </c>
      <c r="Q100" s="215">
        <f>ROUND(I100*H100,2)</f>
        <v>0</v>
      </c>
      <c r="R100" s="215">
        <f>ROUND(J100*H100,2)</f>
        <v>0</v>
      </c>
      <c r="S100" s="81"/>
      <c r="T100" s="216">
        <f>S100*H100</f>
        <v>0</v>
      </c>
      <c r="U100" s="216">
        <v>0</v>
      </c>
      <c r="V100" s="216">
        <f>U100*H100</f>
        <v>0</v>
      </c>
      <c r="W100" s="216">
        <v>0</v>
      </c>
      <c r="X100" s="217">
        <f>W100*H100</f>
        <v>0</v>
      </c>
      <c r="Y100" s="35"/>
      <c r="Z100" s="35"/>
      <c r="AA100" s="35"/>
      <c r="AB100" s="35"/>
      <c r="AC100" s="35"/>
      <c r="AD100" s="35"/>
      <c r="AE100" s="35"/>
      <c r="AR100" s="218" t="s">
        <v>142</v>
      </c>
      <c r="AT100" s="218" t="s">
        <v>138</v>
      </c>
      <c r="AU100" s="218" t="s">
        <v>87</v>
      </c>
      <c r="AY100" s="14" t="s">
        <v>135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4" t="s">
        <v>85</v>
      </c>
      <c r="BK100" s="219">
        <f>ROUND(P100*H100,2)</f>
        <v>0</v>
      </c>
      <c r="BL100" s="14" t="s">
        <v>142</v>
      </c>
      <c r="BM100" s="218" t="s">
        <v>155</v>
      </c>
    </row>
    <row r="101" spans="1:47" s="2" customFormat="1" ht="12">
      <c r="A101" s="35"/>
      <c r="B101" s="36"/>
      <c r="C101" s="37"/>
      <c r="D101" s="220" t="s">
        <v>144</v>
      </c>
      <c r="E101" s="37"/>
      <c r="F101" s="221" t="s">
        <v>156</v>
      </c>
      <c r="G101" s="37"/>
      <c r="H101" s="37"/>
      <c r="I101" s="222"/>
      <c r="J101" s="222"/>
      <c r="K101" s="37"/>
      <c r="L101" s="37"/>
      <c r="M101" s="41"/>
      <c r="N101" s="223"/>
      <c r="O101" s="224"/>
      <c r="P101" s="81"/>
      <c r="Q101" s="81"/>
      <c r="R101" s="81"/>
      <c r="S101" s="81"/>
      <c r="T101" s="81"/>
      <c r="U101" s="81"/>
      <c r="V101" s="81"/>
      <c r="W101" s="81"/>
      <c r="X101" s="82"/>
      <c r="Y101" s="35"/>
      <c r="Z101" s="35"/>
      <c r="AA101" s="35"/>
      <c r="AB101" s="35"/>
      <c r="AC101" s="35"/>
      <c r="AD101" s="35"/>
      <c r="AE101" s="35"/>
      <c r="AT101" s="14" t="s">
        <v>144</v>
      </c>
      <c r="AU101" s="14" t="s">
        <v>87</v>
      </c>
    </row>
    <row r="102" spans="1:65" s="2" customFormat="1" ht="16.5" customHeight="1">
      <c r="A102" s="35"/>
      <c r="B102" s="36"/>
      <c r="C102" s="225" t="s">
        <v>142</v>
      </c>
      <c r="D102" s="225" t="s">
        <v>146</v>
      </c>
      <c r="E102" s="226" t="s">
        <v>157</v>
      </c>
      <c r="F102" s="227" t="s">
        <v>158</v>
      </c>
      <c r="G102" s="228" t="s">
        <v>154</v>
      </c>
      <c r="H102" s="229">
        <v>20</v>
      </c>
      <c r="I102" s="230"/>
      <c r="J102" s="231"/>
      <c r="K102" s="232">
        <f>ROUND(P102*H102,2)</f>
        <v>0</v>
      </c>
      <c r="L102" s="231"/>
      <c r="M102" s="233"/>
      <c r="N102" s="234" t="s">
        <v>20</v>
      </c>
      <c r="O102" s="214" t="s">
        <v>47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81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7">
        <f>W102*H102</f>
        <v>0</v>
      </c>
      <c r="Y102" s="35"/>
      <c r="Z102" s="35"/>
      <c r="AA102" s="35"/>
      <c r="AB102" s="35"/>
      <c r="AC102" s="35"/>
      <c r="AD102" s="35"/>
      <c r="AE102" s="35"/>
      <c r="AR102" s="218" t="s">
        <v>149</v>
      </c>
      <c r="AT102" s="218" t="s">
        <v>146</v>
      </c>
      <c r="AU102" s="218" t="s">
        <v>87</v>
      </c>
      <c r="AY102" s="14" t="s">
        <v>135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4" t="s">
        <v>85</v>
      </c>
      <c r="BK102" s="219">
        <f>ROUND(P102*H102,2)</f>
        <v>0</v>
      </c>
      <c r="BL102" s="14" t="s">
        <v>142</v>
      </c>
      <c r="BM102" s="218" t="s">
        <v>159</v>
      </c>
    </row>
    <row r="103" spans="1:65" s="2" customFormat="1" ht="44.25" customHeight="1">
      <c r="A103" s="35"/>
      <c r="B103" s="36"/>
      <c r="C103" s="205" t="s">
        <v>160</v>
      </c>
      <c r="D103" s="205" t="s">
        <v>138</v>
      </c>
      <c r="E103" s="206" t="s">
        <v>161</v>
      </c>
      <c r="F103" s="207" t="s">
        <v>162</v>
      </c>
      <c r="G103" s="208" t="s">
        <v>154</v>
      </c>
      <c r="H103" s="209">
        <v>1894</v>
      </c>
      <c r="I103" s="210"/>
      <c r="J103" s="210"/>
      <c r="K103" s="211">
        <f>ROUND(P103*H103,2)</f>
        <v>0</v>
      </c>
      <c r="L103" s="212"/>
      <c r="M103" s="41"/>
      <c r="N103" s="213" t="s">
        <v>20</v>
      </c>
      <c r="O103" s="214" t="s">
        <v>47</v>
      </c>
      <c r="P103" s="215">
        <f>I103+J103</f>
        <v>0</v>
      </c>
      <c r="Q103" s="215">
        <f>ROUND(I103*H103,2)</f>
        <v>0</v>
      </c>
      <c r="R103" s="215">
        <f>ROUND(J103*H103,2)</f>
        <v>0</v>
      </c>
      <c r="S103" s="81"/>
      <c r="T103" s="216">
        <f>S103*H103</f>
        <v>0</v>
      </c>
      <c r="U103" s="216">
        <v>0</v>
      </c>
      <c r="V103" s="216">
        <f>U103*H103</f>
        <v>0</v>
      </c>
      <c r="W103" s="216">
        <v>0</v>
      </c>
      <c r="X103" s="217">
        <f>W103*H103</f>
        <v>0</v>
      </c>
      <c r="Y103" s="35"/>
      <c r="Z103" s="35"/>
      <c r="AA103" s="35"/>
      <c r="AB103" s="35"/>
      <c r="AC103" s="35"/>
      <c r="AD103" s="35"/>
      <c r="AE103" s="35"/>
      <c r="AR103" s="218" t="s">
        <v>142</v>
      </c>
      <c r="AT103" s="218" t="s">
        <v>138</v>
      </c>
      <c r="AU103" s="218" t="s">
        <v>87</v>
      </c>
      <c r="AY103" s="14" t="s">
        <v>135</v>
      </c>
      <c r="BE103" s="219">
        <f>IF(O103="základní",K103,0)</f>
        <v>0</v>
      </c>
      <c r="BF103" s="219">
        <f>IF(O103="snížená",K103,0)</f>
        <v>0</v>
      </c>
      <c r="BG103" s="219">
        <f>IF(O103="zákl. přenesená",K103,0)</f>
        <v>0</v>
      </c>
      <c r="BH103" s="219">
        <f>IF(O103="sníž. přenesená",K103,0)</f>
        <v>0</v>
      </c>
      <c r="BI103" s="219">
        <f>IF(O103="nulová",K103,0)</f>
        <v>0</v>
      </c>
      <c r="BJ103" s="14" t="s">
        <v>85</v>
      </c>
      <c r="BK103" s="219">
        <f>ROUND(P103*H103,2)</f>
        <v>0</v>
      </c>
      <c r="BL103" s="14" t="s">
        <v>142</v>
      </c>
      <c r="BM103" s="218" t="s">
        <v>163</v>
      </c>
    </row>
    <row r="104" spans="1:47" s="2" customFormat="1" ht="12">
      <c r="A104" s="35"/>
      <c r="B104" s="36"/>
      <c r="C104" s="37"/>
      <c r="D104" s="220" t="s">
        <v>144</v>
      </c>
      <c r="E104" s="37"/>
      <c r="F104" s="221" t="s">
        <v>164</v>
      </c>
      <c r="G104" s="37"/>
      <c r="H104" s="37"/>
      <c r="I104" s="222"/>
      <c r="J104" s="222"/>
      <c r="K104" s="37"/>
      <c r="L104" s="37"/>
      <c r="M104" s="41"/>
      <c r="N104" s="223"/>
      <c r="O104" s="224"/>
      <c r="P104" s="81"/>
      <c r="Q104" s="81"/>
      <c r="R104" s="81"/>
      <c r="S104" s="81"/>
      <c r="T104" s="81"/>
      <c r="U104" s="81"/>
      <c r="V104" s="81"/>
      <c r="W104" s="81"/>
      <c r="X104" s="82"/>
      <c r="Y104" s="35"/>
      <c r="Z104" s="35"/>
      <c r="AA104" s="35"/>
      <c r="AB104" s="35"/>
      <c r="AC104" s="35"/>
      <c r="AD104" s="35"/>
      <c r="AE104" s="35"/>
      <c r="AT104" s="14" t="s">
        <v>144</v>
      </c>
      <c r="AU104" s="14" t="s">
        <v>87</v>
      </c>
    </row>
    <row r="105" spans="1:65" s="2" customFormat="1" ht="16.5" customHeight="1">
      <c r="A105" s="35"/>
      <c r="B105" s="36"/>
      <c r="C105" s="225" t="s">
        <v>165</v>
      </c>
      <c r="D105" s="225" t="s">
        <v>146</v>
      </c>
      <c r="E105" s="226" t="s">
        <v>166</v>
      </c>
      <c r="F105" s="227" t="s">
        <v>167</v>
      </c>
      <c r="G105" s="228" t="s">
        <v>154</v>
      </c>
      <c r="H105" s="229">
        <v>1894</v>
      </c>
      <c r="I105" s="230"/>
      <c r="J105" s="231"/>
      <c r="K105" s="232">
        <f>ROUND(P105*H105,2)</f>
        <v>0</v>
      </c>
      <c r="L105" s="231"/>
      <c r="M105" s="233"/>
      <c r="N105" s="234" t="s">
        <v>20</v>
      </c>
      <c r="O105" s="214" t="s">
        <v>47</v>
      </c>
      <c r="P105" s="215">
        <f>I105+J105</f>
        <v>0</v>
      </c>
      <c r="Q105" s="215">
        <f>ROUND(I105*H105,2)</f>
        <v>0</v>
      </c>
      <c r="R105" s="215">
        <f>ROUND(J105*H105,2)</f>
        <v>0</v>
      </c>
      <c r="S105" s="81"/>
      <c r="T105" s="216">
        <f>S105*H105</f>
        <v>0</v>
      </c>
      <c r="U105" s="216">
        <v>0</v>
      </c>
      <c r="V105" s="216">
        <f>U105*H105</f>
        <v>0</v>
      </c>
      <c r="W105" s="216">
        <v>0</v>
      </c>
      <c r="X105" s="217">
        <f>W105*H105</f>
        <v>0</v>
      </c>
      <c r="Y105" s="35"/>
      <c r="Z105" s="35"/>
      <c r="AA105" s="35"/>
      <c r="AB105" s="35"/>
      <c r="AC105" s="35"/>
      <c r="AD105" s="35"/>
      <c r="AE105" s="35"/>
      <c r="AR105" s="218" t="s">
        <v>149</v>
      </c>
      <c r="AT105" s="218" t="s">
        <v>146</v>
      </c>
      <c r="AU105" s="218" t="s">
        <v>87</v>
      </c>
      <c r="AY105" s="14" t="s">
        <v>135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4" t="s">
        <v>85</v>
      </c>
      <c r="BK105" s="219">
        <f>ROUND(P105*H105,2)</f>
        <v>0</v>
      </c>
      <c r="BL105" s="14" t="s">
        <v>142</v>
      </c>
      <c r="BM105" s="218" t="s">
        <v>168</v>
      </c>
    </row>
    <row r="106" spans="1:65" s="2" customFormat="1" ht="55.5" customHeight="1">
      <c r="A106" s="35"/>
      <c r="B106" s="36"/>
      <c r="C106" s="205" t="s">
        <v>169</v>
      </c>
      <c r="D106" s="205" t="s">
        <v>138</v>
      </c>
      <c r="E106" s="206" t="s">
        <v>170</v>
      </c>
      <c r="F106" s="207" t="s">
        <v>171</v>
      </c>
      <c r="G106" s="208" t="s">
        <v>172</v>
      </c>
      <c r="H106" s="209">
        <v>1</v>
      </c>
      <c r="I106" s="210"/>
      <c r="J106" s="210"/>
      <c r="K106" s="211">
        <f>ROUND(P106*H106,2)</f>
        <v>0</v>
      </c>
      <c r="L106" s="212"/>
      <c r="M106" s="41"/>
      <c r="N106" s="213" t="s">
        <v>20</v>
      </c>
      <c r="O106" s="214" t="s">
        <v>47</v>
      </c>
      <c r="P106" s="215">
        <f>I106+J106</f>
        <v>0</v>
      </c>
      <c r="Q106" s="215">
        <f>ROUND(I106*H106,2)</f>
        <v>0</v>
      </c>
      <c r="R106" s="215">
        <f>ROUND(J106*H106,2)</f>
        <v>0</v>
      </c>
      <c r="S106" s="81"/>
      <c r="T106" s="216">
        <f>S106*H106</f>
        <v>0</v>
      </c>
      <c r="U106" s="216">
        <v>0</v>
      </c>
      <c r="V106" s="216">
        <f>U106*H106</f>
        <v>0</v>
      </c>
      <c r="W106" s="216">
        <v>0.00048</v>
      </c>
      <c r="X106" s="217">
        <f>W106*H106</f>
        <v>0.00048</v>
      </c>
      <c r="Y106" s="35"/>
      <c r="Z106" s="35"/>
      <c r="AA106" s="35"/>
      <c r="AB106" s="35"/>
      <c r="AC106" s="35"/>
      <c r="AD106" s="35"/>
      <c r="AE106" s="35"/>
      <c r="AR106" s="218" t="s">
        <v>142</v>
      </c>
      <c r="AT106" s="218" t="s">
        <v>138</v>
      </c>
      <c r="AU106" s="218" t="s">
        <v>87</v>
      </c>
      <c r="AY106" s="14" t="s">
        <v>135</v>
      </c>
      <c r="BE106" s="219">
        <f>IF(O106="základní",K106,0)</f>
        <v>0</v>
      </c>
      <c r="BF106" s="219">
        <f>IF(O106="snížená",K106,0)</f>
        <v>0</v>
      </c>
      <c r="BG106" s="219">
        <f>IF(O106="zákl. přenesená",K106,0)</f>
        <v>0</v>
      </c>
      <c r="BH106" s="219">
        <f>IF(O106="sníž. přenesená",K106,0)</f>
        <v>0</v>
      </c>
      <c r="BI106" s="219">
        <f>IF(O106="nulová",K106,0)</f>
        <v>0</v>
      </c>
      <c r="BJ106" s="14" t="s">
        <v>85</v>
      </c>
      <c r="BK106" s="219">
        <f>ROUND(P106*H106,2)</f>
        <v>0</v>
      </c>
      <c r="BL106" s="14" t="s">
        <v>142</v>
      </c>
      <c r="BM106" s="218" t="s">
        <v>173</v>
      </c>
    </row>
    <row r="107" spans="1:47" s="2" customFormat="1" ht="12">
      <c r="A107" s="35"/>
      <c r="B107" s="36"/>
      <c r="C107" s="37"/>
      <c r="D107" s="220" t="s">
        <v>144</v>
      </c>
      <c r="E107" s="37"/>
      <c r="F107" s="221" t="s">
        <v>174</v>
      </c>
      <c r="G107" s="37"/>
      <c r="H107" s="37"/>
      <c r="I107" s="222"/>
      <c r="J107" s="222"/>
      <c r="K107" s="37"/>
      <c r="L107" s="37"/>
      <c r="M107" s="41"/>
      <c r="N107" s="223"/>
      <c r="O107" s="224"/>
      <c r="P107" s="81"/>
      <c r="Q107" s="81"/>
      <c r="R107" s="81"/>
      <c r="S107" s="81"/>
      <c r="T107" s="81"/>
      <c r="U107" s="81"/>
      <c r="V107" s="81"/>
      <c r="W107" s="81"/>
      <c r="X107" s="82"/>
      <c r="Y107" s="35"/>
      <c r="Z107" s="35"/>
      <c r="AA107" s="35"/>
      <c r="AB107" s="35"/>
      <c r="AC107" s="35"/>
      <c r="AD107" s="35"/>
      <c r="AE107" s="35"/>
      <c r="AT107" s="14" t="s">
        <v>144</v>
      </c>
      <c r="AU107" s="14" t="s">
        <v>87</v>
      </c>
    </row>
    <row r="108" spans="1:65" s="2" customFormat="1" ht="33" customHeight="1">
      <c r="A108" s="35"/>
      <c r="B108" s="36"/>
      <c r="C108" s="205" t="s">
        <v>149</v>
      </c>
      <c r="D108" s="205" t="s">
        <v>138</v>
      </c>
      <c r="E108" s="206" t="s">
        <v>175</v>
      </c>
      <c r="F108" s="207" t="s">
        <v>176</v>
      </c>
      <c r="G108" s="208" t="s">
        <v>141</v>
      </c>
      <c r="H108" s="209">
        <v>3325</v>
      </c>
      <c r="I108" s="210"/>
      <c r="J108" s="210"/>
      <c r="K108" s="211">
        <f>ROUND(P108*H108,2)</f>
        <v>0</v>
      </c>
      <c r="L108" s="212"/>
      <c r="M108" s="41"/>
      <c r="N108" s="213" t="s">
        <v>20</v>
      </c>
      <c r="O108" s="214" t="s">
        <v>47</v>
      </c>
      <c r="P108" s="215">
        <f>I108+J108</f>
        <v>0</v>
      </c>
      <c r="Q108" s="215">
        <f>ROUND(I108*H108,2)</f>
        <v>0</v>
      </c>
      <c r="R108" s="215">
        <f>ROUND(J108*H108,2)</f>
        <v>0</v>
      </c>
      <c r="S108" s="81"/>
      <c r="T108" s="216">
        <f>S108*H108</f>
        <v>0</v>
      </c>
      <c r="U108" s="216">
        <v>0</v>
      </c>
      <c r="V108" s="216">
        <f>U108*H108</f>
        <v>0</v>
      </c>
      <c r="W108" s="216">
        <v>0</v>
      </c>
      <c r="X108" s="217">
        <f>W108*H108</f>
        <v>0</v>
      </c>
      <c r="Y108" s="35"/>
      <c r="Z108" s="35"/>
      <c r="AA108" s="35"/>
      <c r="AB108" s="35"/>
      <c r="AC108" s="35"/>
      <c r="AD108" s="35"/>
      <c r="AE108" s="35"/>
      <c r="AR108" s="218" t="s">
        <v>142</v>
      </c>
      <c r="AT108" s="218" t="s">
        <v>138</v>
      </c>
      <c r="AU108" s="218" t="s">
        <v>87</v>
      </c>
      <c r="AY108" s="14" t="s">
        <v>135</v>
      </c>
      <c r="BE108" s="219">
        <f>IF(O108="základní",K108,0)</f>
        <v>0</v>
      </c>
      <c r="BF108" s="219">
        <f>IF(O108="snížená",K108,0)</f>
        <v>0</v>
      </c>
      <c r="BG108" s="219">
        <f>IF(O108="zákl. přenesená",K108,0)</f>
        <v>0</v>
      </c>
      <c r="BH108" s="219">
        <f>IF(O108="sníž. přenesená",K108,0)</f>
        <v>0</v>
      </c>
      <c r="BI108" s="219">
        <f>IF(O108="nulová",K108,0)</f>
        <v>0</v>
      </c>
      <c r="BJ108" s="14" t="s">
        <v>85</v>
      </c>
      <c r="BK108" s="219">
        <f>ROUND(P108*H108,2)</f>
        <v>0</v>
      </c>
      <c r="BL108" s="14" t="s">
        <v>142</v>
      </c>
      <c r="BM108" s="218" t="s">
        <v>177</v>
      </c>
    </row>
    <row r="109" spans="1:47" s="2" customFormat="1" ht="12">
      <c r="A109" s="35"/>
      <c r="B109" s="36"/>
      <c r="C109" s="37"/>
      <c r="D109" s="220" t="s">
        <v>144</v>
      </c>
      <c r="E109" s="37"/>
      <c r="F109" s="221" t="s">
        <v>178</v>
      </c>
      <c r="G109" s="37"/>
      <c r="H109" s="37"/>
      <c r="I109" s="222"/>
      <c r="J109" s="222"/>
      <c r="K109" s="37"/>
      <c r="L109" s="37"/>
      <c r="M109" s="41"/>
      <c r="N109" s="223"/>
      <c r="O109" s="224"/>
      <c r="P109" s="81"/>
      <c r="Q109" s="81"/>
      <c r="R109" s="81"/>
      <c r="S109" s="81"/>
      <c r="T109" s="81"/>
      <c r="U109" s="81"/>
      <c r="V109" s="81"/>
      <c r="W109" s="81"/>
      <c r="X109" s="82"/>
      <c r="Y109" s="35"/>
      <c r="Z109" s="35"/>
      <c r="AA109" s="35"/>
      <c r="AB109" s="35"/>
      <c r="AC109" s="35"/>
      <c r="AD109" s="35"/>
      <c r="AE109" s="35"/>
      <c r="AT109" s="14" t="s">
        <v>144</v>
      </c>
      <c r="AU109" s="14" t="s">
        <v>87</v>
      </c>
    </row>
    <row r="110" spans="1:65" s="2" customFormat="1" ht="33" customHeight="1">
      <c r="A110" s="35"/>
      <c r="B110" s="36"/>
      <c r="C110" s="205" t="s">
        <v>179</v>
      </c>
      <c r="D110" s="205" t="s">
        <v>138</v>
      </c>
      <c r="E110" s="206" t="s">
        <v>180</v>
      </c>
      <c r="F110" s="207" t="s">
        <v>181</v>
      </c>
      <c r="G110" s="208" t="s">
        <v>141</v>
      </c>
      <c r="H110" s="209">
        <v>14</v>
      </c>
      <c r="I110" s="210"/>
      <c r="J110" s="210"/>
      <c r="K110" s="211">
        <f>ROUND(P110*H110,2)</f>
        <v>0</v>
      </c>
      <c r="L110" s="212"/>
      <c r="M110" s="41"/>
      <c r="N110" s="213" t="s">
        <v>20</v>
      </c>
      <c r="O110" s="214" t="s">
        <v>47</v>
      </c>
      <c r="P110" s="215">
        <f>I110+J110</f>
        <v>0</v>
      </c>
      <c r="Q110" s="215">
        <f>ROUND(I110*H110,2)</f>
        <v>0</v>
      </c>
      <c r="R110" s="215">
        <f>ROUND(J110*H110,2)</f>
        <v>0</v>
      </c>
      <c r="S110" s="81"/>
      <c r="T110" s="216">
        <f>S110*H110</f>
        <v>0</v>
      </c>
      <c r="U110" s="216">
        <v>0</v>
      </c>
      <c r="V110" s="216">
        <f>U110*H110</f>
        <v>0</v>
      </c>
      <c r="W110" s="216">
        <v>0</v>
      </c>
      <c r="X110" s="217">
        <f>W110*H110</f>
        <v>0</v>
      </c>
      <c r="Y110" s="35"/>
      <c r="Z110" s="35"/>
      <c r="AA110" s="35"/>
      <c r="AB110" s="35"/>
      <c r="AC110" s="35"/>
      <c r="AD110" s="35"/>
      <c r="AE110" s="35"/>
      <c r="AR110" s="218" t="s">
        <v>142</v>
      </c>
      <c r="AT110" s="218" t="s">
        <v>138</v>
      </c>
      <c r="AU110" s="218" t="s">
        <v>87</v>
      </c>
      <c r="AY110" s="14" t="s">
        <v>135</v>
      </c>
      <c r="BE110" s="219">
        <f>IF(O110="základní",K110,0)</f>
        <v>0</v>
      </c>
      <c r="BF110" s="219">
        <f>IF(O110="snížená",K110,0)</f>
        <v>0</v>
      </c>
      <c r="BG110" s="219">
        <f>IF(O110="zákl. přenesená",K110,0)</f>
        <v>0</v>
      </c>
      <c r="BH110" s="219">
        <f>IF(O110="sníž. přenesená",K110,0)</f>
        <v>0</v>
      </c>
      <c r="BI110" s="219">
        <f>IF(O110="nulová",K110,0)</f>
        <v>0</v>
      </c>
      <c r="BJ110" s="14" t="s">
        <v>85</v>
      </c>
      <c r="BK110" s="219">
        <f>ROUND(P110*H110,2)</f>
        <v>0</v>
      </c>
      <c r="BL110" s="14" t="s">
        <v>142</v>
      </c>
      <c r="BM110" s="218" t="s">
        <v>182</v>
      </c>
    </row>
    <row r="111" spans="1:47" s="2" customFormat="1" ht="12">
      <c r="A111" s="35"/>
      <c r="B111" s="36"/>
      <c r="C111" s="37"/>
      <c r="D111" s="220" t="s">
        <v>144</v>
      </c>
      <c r="E111" s="37"/>
      <c r="F111" s="221" t="s">
        <v>183</v>
      </c>
      <c r="G111" s="37"/>
      <c r="H111" s="37"/>
      <c r="I111" s="222"/>
      <c r="J111" s="222"/>
      <c r="K111" s="37"/>
      <c r="L111" s="37"/>
      <c r="M111" s="41"/>
      <c r="N111" s="223"/>
      <c r="O111" s="224"/>
      <c r="P111" s="81"/>
      <c r="Q111" s="81"/>
      <c r="R111" s="81"/>
      <c r="S111" s="81"/>
      <c r="T111" s="81"/>
      <c r="U111" s="81"/>
      <c r="V111" s="81"/>
      <c r="W111" s="81"/>
      <c r="X111" s="82"/>
      <c r="Y111" s="35"/>
      <c r="Z111" s="35"/>
      <c r="AA111" s="35"/>
      <c r="AB111" s="35"/>
      <c r="AC111" s="35"/>
      <c r="AD111" s="35"/>
      <c r="AE111" s="35"/>
      <c r="AT111" s="14" t="s">
        <v>144</v>
      </c>
      <c r="AU111" s="14" t="s">
        <v>87</v>
      </c>
    </row>
    <row r="112" spans="1:65" s="2" customFormat="1" ht="33" customHeight="1">
      <c r="A112" s="35"/>
      <c r="B112" s="36"/>
      <c r="C112" s="205" t="s">
        <v>184</v>
      </c>
      <c r="D112" s="205" t="s">
        <v>138</v>
      </c>
      <c r="E112" s="206" t="s">
        <v>185</v>
      </c>
      <c r="F112" s="207" t="s">
        <v>186</v>
      </c>
      <c r="G112" s="208" t="s">
        <v>141</v>
      </c>
      <c r="H112" s="209">
        <v>1</v>
      </c>
      <c r="I112" s="210"/>
      <c r="J112" s="210"/>
      <c r="K112" s="211">
        <f>ROUND(P112*H112,2)</f>
        <v>0</v>
      </c>
      <c r="L112" s="212"/>
      <c r="M112" s="41"/>
      <c r="N112" s="213" t="s">
        <v>20</v>
      </c>
      <c r="O112" s="214" t="s">
        <v>47</v>
      </c>
      <c r="P112" s="215">
        <f>I112+J112</f>
        <v>0</v>
      </c>
      <c r="Q112" s="215">
        <f>ROUND(I112*H112,2)</f>
        <v>0</v>
      </c>
      <c r="R112" s="215">
        <f>ROUND(J112*H112,2)</f>
        <v>0</v>
      </c>
      <c r="S112" s="81"/>
      <c r="T112" s="216">
        <f>S112*H112</f>
        <v>0</v>
      </c>
      <c r="U112" s="216">
        <v>0</v>
      </c>
      <c r="V112" s="216">
        <f>U112*H112</f>
        <v>0</v>
      </c>
      <c r="W112" s="216">
        <v>0</v>
      </c>
      <c r="X112" s="217">
        <f>W112*H112</f>
        <v>0</v>
      </c>
      <c r="Y112" s="35"/>
      <c r="Z112" s="35"/>
      <c r="AA112" s="35"/>
      <c r="AB112" s="35"/>
      <c r="AC112" s="35"/>
      <c r="AD112" s="35"/>
      <c r="AE112" s="35"/>
      <c r="AR112" s="218" t="s">
        <v>142</v>
      </c>
      <c r="AT112" s="218" t="s">
        <v>138</v>
      </c>
      <c r="AU112" s="218" t="s">
        <v>87</v>
      </c>
      <c r="AY112" s="14" t="s">
        <v>135</v>
      </c>
      <c r="BE112" s="219">
        <f>IF(O112="základní",K112,0)</f>
        <v>0</v>
      </c>
      <c r="BF112" s="219">
        <f>IF(O112="snížená",K112,0)</f>
        <v>0</v>
      </c>
      <c r="BG112" s="219">
        <f>IF(O112="zákl. přenesená",K112,0)</f>
        <v>0</v>
      </c>
      <c r="BH112" s="219">
        <f>IF(O112="sníž. přenesená",K112,0)</f>
        <v>0</v>
      </c>
      <c r="BI112" s="219">
        <f>IF(O112="nulová",K112,0)</f>
        <v>0</v>
      </c>
      <c r="BJ112" s="14" t="s">
        <v>85</v>
      </c>
      <c r="BK112" s="219">
        <f>ROUND(P112*H112,2)</f>
        <v>0</v>
      </c>
      <c r="BL112" s="14" t="s">
        <v>142</v>
      </c>
      <c r="BM112" s="218" t="s">
        <v>187</v>
      </c>
    </row>
    <row r="113" spans="1:47" s="2" customFormat="1" ht="12">
      <c r="A113" s="35"/>
      <c r="B113" s="36"/>
      <c r="C113" s="37"/>
      <c r="D113" s="220" t="s">
        <v>144</v>
      </c>
      <c r="E113" s="37"/>
      <c r="F113" s="221" t="s">
        <v>188</v>
      </c>
      <c r="G113" s="37"/>
      <c r="H113" s="37"/>
      <c r="I113" s="222"/>
      <c r="J113" s="222"/>
      <c r="K113" s="37"/>
      <c r="L113" s="37"/>
      <c r="M113" s="41"/>
      <c r="N113" s="223"/>
      <c r="O113" s="224"/>
      <c r="P113" s="81"/>
      <c r="Q113" s="81"/>
      <c r="R113" s="81"/>
      <c r="S113" s="81"/>
      <c r="T113" s="81"/>
      <c r="U113" s="81"/>
      <c r="V113" s="81"/>
      <c r="W113" s="81"/>
      <c r="X113" s="82"/>
      <c r="Y113" s="35"/>
      <c r="Z113" s="35"/>
      <c r="AA113" s="35"/>
      <c r="AB113" s="35"/>
      <c r="AC113" s="35"/>
      <c r="AD113" s="35"/>
      <c r="AE113" s="35"/>
      <c r="AT113" s="14" t="s">
        <v>144</v>
      </c>
      <c r="AU113" s="14" t="s">
        <v>87</v>
      </c>
    </row>
    <row r="114" spans="1:65" s="2" customFormat="1" ht="16.5" customHeight="1">
      <c r="A114" s="35"/>
      <c r="B114" s="36"/>
      <c r="C114" s="225" t="s">
        <v>189</v>
      </c>
      <c r="D114" s="225" t="s">
        <v>146</v>
      </c>
      <c r="E114" s="226" t="s">
        <v>190</v>
      </c>
      <c r="F114" s="227" t="s">
        <v>191</v>
      </c>
      <c r="G114" s="228" t="s">
        <v>141</v>
      </c>
      <c r="H114" s="229">
        <v>1</v>
      </c>
      <c r="I114" s="230"/>
      <c r="J114" s="231"/>
      <c r="K114" s="232">
        <f>ROUND(P114*H114,2)</f>
        <v>0</v>
      </c>
      <c r="L114" s="231"/>
      <c r="M114" s="233"/>
      <c r="N114" s="234" t="s">
        <v>20</v>
      </c>
      <c r="O114" s="214" t="s">
        <v>47</v>
      </c>
      <c r="P114" s="215">
        <f>I114+J114</f>
        <v>0</v>
      </c>
      <c r="Q114" s="215">
        <f>ROUND(I114*H114,2)</f>
        <v>0</v>
      </c>
      <c r="R114" s="215">
        <f>ROUND(J114*H114,2)</f>
        <v>0</v>
      </c>
      <c r="S114" s="81"/>
      <c r="T114" s="216">
        <f>S114*H114</f>
        <v>0</v>
      </c>
      <c r="U114" s="216">
        <v>0</v>
      </c>
      <c r="V114" s="216">
        <f>U114*H114</f>
        <v>0</v>
      </c>
      <c r="W114" s="216">
        <v>0</v>
      </c>
      <c r="X114" s="217">
        <f>W114*H114</f>
        <v>0</v>
      </c>
      <c r="Y114" s="35"/>
      <c r="Z114" s="35"/>
      <c r="AA114" s="35"/>
      <c r="AB114" s="35"/>
      <c r="AC114" s="35"/>
      <c r="AD114" s="35"/>
      <c r="AE114" s="35"/>
      <c r="AR114" s="218" t="s">
        <v>149</v>
      </c>
      <c r="AT114" s="218" t="s">
        <v>146</v>
      </c>
      <c r="AU114" s="218" t="s">
        <v>87</v>
      </c>
      <c r="AY114" s="14" t="s">
        <v>135</v>
      </c>
      <c r="BE114" s="219">
        <f>IF(O114="základní",K114,0)</f>
        <v>0</v>
      </c>
      <c r="BF114" s="219">
        <f>IF(O114="snížená",K114,0)</f>
        <v>0</v>
      </c>
      <c r="BG114" s="219">
        <f>IF(O114="zákl. přenesená",K114,0)</f>
        <v>0</v>
      </c>
      <c r="BH114" s="219">
        <f>IF(O114="sníž. přenesená",K114,0)</f>
        <v>0</v>
      </c>
      <c r="BI114" s="219">
        <f>IF(O114="nulová",K114,0)</f>
        <v>0</v>
      </c>
      <c r="BJ114" s="14" t="s">
        <v>85</v>
      </c>
      <c r="BK114" s="219">
        <f>ROUND(P114*H114,2)</f>
        <v>0</v>
      </c>
      <c r="BL114" s="14" t="s">
        <v>142</v>
      </c>
      <c r="BM114" s="218" t="s">
        <v>192</v>
      </c>
    </row>
    <row r="115" spans="1:65" s="2" customFormat="1" ht="16.5" customHeight="1">
      <c r="A115" s="35"/>
      <c r="B115" s="36"/>
      <c r="C115" s="225" t="s">
        <v>193</v>
      </c>
      <c r="D115" s="225" t="s">
        <v>146</v>
      </c>
      <c r="E115" s="226" t="s">
        <v>194</v>
      </c>
      <c r="F115" s="227" t="s">
        <v>195</v>
      </c>
      <c r="G115" s="228" t="s">
        <v>172</v>
      </c>
      <c r="H115" s="229">
        <v>1</v>
      </c>
      <c r="I115" s="230"/>
      <c r="J115" s="231"/>
      <c r="K115" s="232">
        <f>ROUND(P115*H115,2)</f>
        <v>0</v>
      </c>
      <c r="L115" s="231"/>
      <c r="M115" s="233"/>
      <c r="N115" s="234" t="s">
        <v>20</v>
      </c>
      <c r="O115" s="214" t="s">
        <v>47</v>
      </c>
      <c r="P115" s="215">
        <f>I115+J115</f>
        <v>0</v>
      </c>
      <c r="Q115" s="215">
        <f>ROUND(I115*H115,2)</f>
        <v>0</v>
      </c>
      <c r="R115" s="215">
        <f>ROUND(J115*H115,2)</f>
        <v>0</v>
      </c>
      <c r="S115" s="81"/>
      <c r="T115" s="216">
        <f>S115*H115</f>
        <v>0</v>
      </c>
      <c r="U115" s="216">
        <v>0</v>
      </c>
      <c r="V115" s="216">
        <f>U115*H115</f>
        <v>0</v>
      </c>
      <c r="W115" s="216">
        <v>0</v>
      </c>
      <c r="X115" s="217">
        <f>W115*H115</f>
        <v>0</v>
      </c>
      <c r="Y115" s="35"/>
      <c r="Z115" s="35"/>
      <c r="AA115" s="35"/>
      <c r="AB115" s="35"/>
      <c r="AC115" s="35"/>
      <c r="AD115" s="35"/>
      <c r="AE115" s="35"/>
      <c r="AR115" s="218" t="s">
        <v>149</v>
      </c>
      <c r="AT115" s="218" t="s">
        <v>146</v>
      </c>
      <c r="AU115" s="218" t="s">
        <v>87</v>
      </c>
      <c r="AY115" s="14" t="s">
        <v>135</v>
      </c>
      <c r="BE115" s="219">
        <f>IF(O115="základní",K115,0)</f>
        <v>0</v>
      </c>
      <c r="BF115" s="219">
        <f>IF(O115="snížená",K115,0)</f>
        <v>0</v>
      </c>
      <c r="BG115" s="219">
        <f>IF(O115="zákl. přenesená",K115,0)</f>
        <v>0</v>
      </c>
      <c r="BH115" s="219">
        <f>IF(O115="sníž. přenesená",K115,0)</f>
        <v>0</v>
      </c>
      <c r="BI115" s="219">
        <f>IF(O115="nulová",K115,0)</f>
        <v>0</v>
      </c>
      <c r="BJ115" s="14" t="s">
        <v>85</v>
      </c>
      <c r="BK115" s="219">
        <f>ROUND(P115*H115,2)</f>
        <v>0</v>
      </c>
      <c r="BL115" s="14" t="s">
        <v>142</v>
      </c>
      <c r="BM115" s="218" t="s">
        <v>196</v>
      </c>
    </row>
    <row r="116" spans="1:65" s="2" customFormat="1" ht="16.5" customHeight="1">
      <c r="A116" s="35"/>
      <c r="B116" s="36"/>
      <c r="C116" s="205" t="s">
        <v>197</v>
      </c>
      <c r="D116" s="205" t="s">
        <v>138</v>
      </c>
      <c r="E116" s="206" t="s">
        <v>198</v>
      </c>
      <c r="F116" s="207" t="s">
        <v>199</v>
      </c>
      <c r="G116" s="208" t="s">
        <v>141</v>
      </c>
      <c r="H116" s="209">
        <v>1</v>
      </c>
      <c r="I116" s="210"/>
      <c r="J116" s="210"/>
      <c r="K116" s="211">
        <f>ROUND(P116*H116,2)</f>
        <v>0</v>
      </c>
      <c r="L116" s="212"/>
      <c r="M116" s="41"/>
      <c r="N116" s="213" t="s">
        <v>20</v>
      </c>
      <c r="O116" s="214" t="s">
        <v>47</v>
      </c>
      <c r="P116" s="215">
        <f>I116+J116</f>
        <v>0</v>
      </c>
      <c r="Q116" s="215">
        <f>ROUND(I116*H116,2)</f>
        <v>0</v>
      </c>
      <c r="R116" s="215">
        <f>ROUND(J116*H116,2)</f>
        <v>0</v>
      </c>
      <c r="S116" s="81"/>
      <c r="T116" s="216">
        <f>S116*H116</f>
        <v>0</v>
      </c>
      <c r="U116" s="216">
        <v>0</v>
      </c>
      <c r="V116" s="216">
        <f>U116*H116</f>
        <v>0</v>
      </c>
      <c r="W116" s="216">
        <v>0</v>
      </c>
      <c r="X116" s="217">
        <f>W116*H116</f>
        <v>0</v>
      </c>
      <c r="Y116" s="35"/>
      <c r="Z116" s="35"/>
      <c r="AA116" s="35"/>
      <c r="AB116" s="35"/>
      <c r="AC116" s="35"/>
      <c r="AD116" s="35"/>
      <c r="AE116" s="35"/>
      <c r="AR116" s="218" t="s">
        <v>142</v>
      </c>
      <c r="AT116" s="218" t="s">
        <v>138</v>
      </c>
      <c r="AU116" s="218" t="s">
        <v>87</v>
      </c>
      <c r="AY116" s="14" t="s">
        <v>135</v>
      </c>
      <c r="BE116" s="219">
        <f>IF(O116="základní",K116,0)</f>
        <v>0</v>
      </c>
      <c r="BF116" s="219">
        <f>IF(O116="snížená",K116,0)</f>
        <v>0</v>
      </c>
      <c r="BG116" s="219">
        <f>IF(O116="zákl. přenesená",K116,0)</f>
        <v>0</v>
      </c>
      <c r="BH116" s="219">
        <f>IF(O116="sníž. přenesená",K116,0)</f>
        <v>0</v>
      </c>
      <c r="BI116" s="219">
        <f>IF(O116="nulová",K116,0)</f>
        <v>0</v>
      </c>
      <c r="BJ116" s="14" t="s">
        <v>85</v>
      </c>
      <c r="BK116" s="219">
        <f>ROUND(P116*H116,2)</f>
        <v>0</v>
      </c>
      <c r="BL116" s="14" t="s">
        <v>142</v>
      </c>
      <c r="BM116" s="218" t="s">
        <v>200</v>
      </c>
    </row>
    <row r="117" spans="1:65" s="2" customFormat="1" ht="16.5" customHeight="1">
      <c r="A117" s="35"/>
      <c r="B117" s="36"/>
      <c r="C117" s="225" t="s">
        <v>201</v>
      </c>
      <c r="D117" s="225" t="s">
        <v>146</v>
      </c>
      <c r="E117" s="226" t="s">
        <v>202</v>
      </c>
      <c r="F117" s="227" t="s">
        <v>203</v>
      </c>
      <c r="G117" s="228" t="s">
        <v>172</v>
      </c>
      <c r="H117" s="229">
        <v>1</v>
      </c>
      <c r="I117" s="230"/>
      <c r="J117" s="231"/>
      <c r="K117" s="232">
        <f>ROUND(P117*H117,2)</f>
        <v>0</v>
      </c>
      <c r="L117" s="231"/>
      <c r="M117" s="233"/>
      <c r="N117" s="234" t="s">
        <v>20</v>
      </c>
      <c r="O117" s="214" t="s">
        <v>47</v>
      </c>
      <c r="P117" s="215">
        <f>I117+J117</f>
        <v>0</v>
      </c>
      <c r="Q117" s="215">
        <f>ROUND(I117*H117,2)</f>
        <v>0</v>
      </c>
      <c r="R117" s="215">
        <f>ROUND(J117*H117,2)</f>
        <v>0</v>
      </c>
      <c r="S117" s="81"/>
      <c r="T117" s="216">
        <f>S117*H117</f>
        <v>0</v>
      </c>
      <c r="U117" s="216">
        <v>0</v>
      </c>
      <c r="V117" s="216">
        <f>U117*H117</f>
        <v>0</v>
      </c>
      <c r="W117" s="216">
        <v>0</v>
      </c>
      <c r="X117" s="217">
        <f>W117*H117</f>
        <v>0</v>
      </c>
      <c r="Y117" s="35"/>
      <c r="Z117" s="35"/>
      <c r="AA117" s="35"/>
      <c r="AB117" s="35"/>
      <c r="AC117" s="35"/>
      <c r="AD117" s="35"/>
      <c r="AE117" s="35"/>
      <c r="AR117" s="218" t="s">
        <v>149</v>
      </c>
      <c r="AT117" s="218" t="s">
        <v>146</v>
      </c>
      <c r="AU117" s="218" t="s">
        <v>87</v>
      </c>
      <c r="AY117" s="14" t="s">
        <v>135</v>
      </c>
      <c r="BE117" s="219">
        <f>IF(O117="základní",K117,0)</f>
        <v>0</v>
      </c>
      <c r="BF117" s="219">
        <f>IF(O117="snížená",K117,0)</f>
        <v>0</v>
      </c>
      <c r="BG117" s="219">
        <f>IF(O117="zákl. přenesená",K117,0)</f>
        <v>0</v>
      </c>
      <c r="BH117" s="219">
        <f>IF(O117="sníž. přenesená",K117,0)</f>
        <v>0</v>
      </c>
      <c r="BI117" s="219">
        <f>IF(O117="nulová",K117,0)</f>
        <v>0</v>
      </c>
      <c r="BJ117" s="14" t="s">
        <v>85</v>
      </c>
      <c r="BK117" s="219">
        <f>ROUND(P117*H117,2)</f>
        <v>0</v>
      </c>
      <c r="BL117" s="14" t="s">
        <v>142</v>
      </c>
      <c r="BM117" s="218" t="s">
        <v>204</v>
      </c>
    </row>
    <row r="118" spans="1:65" s="2" customFormat="1" ht="66.75" customHeight="1">
      <c r="A118" s="35"/>
      <c r="B118" s="36"/>
      <c r="C118" s="205" t="s">
        <v>9</v>
      </c>
      <c r="D118" s="205" t="s">
        <v>138</v>
      </c>
      <c r="E118" s="206" t="s">
        <v>205</v>
      </c>
      <c r="F118" s="207" t="s">
        <v>206</v>
      </c>
      <c r="G118" s="208" t="s">
        <v>141</v>
      </c>
      <c r="H118" s="209">
        <v>25</v>
      </c>
      <c r="I118" s="210"/>
      <c r="J118" s="210"/>
      <c r="K118" s="211">
        <f>ROUND(P118*H118,2)</f>
        <v>0</v>
      </c>
      <c r="L118" s="212"/>
      <c r="M118" s="41"/>
      <c r="N118" s="213" t="s">
        <v>20</v>
      </c>
      <c r="O118" s="214" t="s">
        <v>47</v>
      </c>
      <c r="P118" s="215">
        <f>I118+J118</f>
        <v>0</v>
      </c>
      <c r="Q118" s="215">
        <f>ROUND(I118*H118,2)</f>
        <v>0</v>
      </c>
      <c r="R118" s="215">
        <f>ROUND(J118*H118,2)</f>
        <v>0</v>
      </c>
      <c r="S118" s="81"/>
      <c r="T118" s="216">
        <f>S118*H118</f>
        <v>0</v>
      </c>
      <c r="U118" s="216">
        <v>0</v>
      </c>
      <c r="V118" s="216">
        <f>U118*H118</f>
        <v>0</v>
      </c>
      <c r="W118" s="216">
        <v>0</v>
      </c>
      <c r="X118" s="217">
        <f>W118*H118</f>
        <v>0</v>
      </c>
      <c r="Y118" s="35"/>
      <c r="Z118" s="35"/>
      <c r="AA118" s="35"/>
      <c r="AB118" s="35"/>
      <c r="AC118" s="35"/>
      <c r="AD118" s="35"/>
      <c r="AE118" s="35"/>
      <c r="AR118" s="218" t="s">
        <v>142</v>
      </c>
      <c r="AT118" s="218" t="s">
        <v>138</v>
      </c>
      <c r="AU118" s="218" t="s">
        <v>87</v>
      </c>
      <c r="AY118" s="14" t="s">
        <v>135</v>
      </c>
      <c r="BE118" s="219">
        <f>IF(O118="základní",K118,0)</f>
        <v>0</v>
      </c>
      <c r="BF118" s="219">
        <f>IF(O118="snížená",K118,0)</f>
        <v>0</v>
      </c>
      <c r="BG118" s="219">
        <f>IF(O118="zákl. přenesená",K118,0)</f>
        <v>0</v>
      </c>
      <c r="BH118" s="219">
        <f>IF(O118="sníž. přenesená",K118,0)</f>
        <v>0</v>
      </c>
      <c r="BI118" s="219">
        <f>IF(O118="nulová",K118,0)</f>
        <v>0</v>
      </c>
      <c r="BJ118" s="14" t="s">
        <v>85</v>
      </c>
      <c r="BK118" s="219">
        <f>ROUND(P118*H118,2)</f>
        <v>0</v>
      </c>
      <c r="BL118" s="14" t="s">
        <v>142</v>
      </c>
      <c r="BM118" s="218" t="s">
        <v>207</v>
      </c>
    </row>
    <row r="119" spans="1:47" s="2" customFormat="1" ht="12">
      <c r="A119" s="35"/>
      <c r="B119" s="36"/>
      <c r="C119" s="37"/>
      <c r="D119" s="220" t="s">
        <v>144</v>
      </c>
      <c r="E119" s="37"/>
      <c r="F119" s="221" t="s">
        <v>208</v>
      </c>
      <c r="G119" s="37"/>
      <c r="H119" s="37"/>
      <c r="I119" s="222"/>
      <c r="J119" s="222"/>
      <c r="K119" s="37"/>
      <c r="L119" s="37"/>
      <c r="M119" s="41"/>
      <c r="N119" s="223"/>
      <c r="O119" s="224"/>
      <c r="P119" s="81"/>
      <c r="Q119" s="81"/>
      <c r="R119" s="81"/>
      <c r="S119" s="81"/>
      <c r="T119" s="81"/>
      <c r="U119" s="81"/>
      <c r="V119" s="81"/>
      <c r="W119" s="81"/>
      <c r="X119" s="82"/>
      <c r="Y119" s="35"/>
      <c r="Z119" s="35"/>
      <c r="AA119" s="35"/>
      <c r="AB119" s="35"/>
      <c r="AC119" s="35"/>
      <c r="AD119" s="35"/>
      <c r="AE119" s="35"/>
      <c r="AT119" s="14" t="s">
        <v>144</v>
      </c>
      <c r="AU119" s="14" t="s">
        <v>87</v>
      </c>
    </row>
    <row r="120" spans="1:65" s="2" customFormat="1" ht="49.05" customHeight="1">
      <c r="A120" s="35"/>
      <c r="B120" s="36"/>
      <c r="C120" s="205" t="s">
        <v>209</v>
      </c>
      <c r="D120" s="205" t="s">
        <v>138</v>
      </c>
      <c r="E120" s="206" t="s">
        <v>210</v>
      </c>
      <c r="F120" s="207" t="s">
        <v>211</v>
      </c>
      <c r="G120" s="208" t="s">
        <v>141</v>
      </c>
      <c r="H120" s="209">
        <v>2</v>
      </c>
      <c r="I120" s="210"/>
      <c r="J120" s="210"/>
      <c r="K120" s="211">
        <f>ROUND(P120*H120,2)</f>
        <v>0</v>
      </c>
      <c r="L120" s="212"/>
      <c r="M120" s="41"/>
      <c r="N120" s="213" t="s">
        <v>20</v>
      </c>
      <c r="O120" s="214" t="s">
        <v>47</v>
      </c>
      <c r="P120" s="215">
        <f>I120+J120</f>
        <v>0</v>
      </c>
      <c r="Q120" s="215">
        <f>ROUND(I120*H120,2)</f>
        <v>0</v>
      </c>
      <c r="R120" s="215">
        <f>ROUND(J120*H120,2)</f>
        <v>0</v>
      </c>
      <c r="S120" s="81"/>
      <c r="T120" s="216">
        <f>S120*H120</f>
        <v>0</v>
      </c>
      <c r="U120" s="216">
        <v>0</v>
      </c>
      <c r="V120" s="216">
        <f>U120*H120</f>
        <v>0</v>
      </c>
      <c r="W120" s="216">
        <v>0</v>
      </c>
      <c r="X120" s="217">
        <f>W120*H120</f>
        <v>0</v>
      </c>
      <c r="Y120" s="35"/>
      <c r="Z120" s="35"/>
      <c r="AA120" s="35"/>
      <c r="AB120" s="35"/>
      <c r="AC120" s="35"/>
      <c r="AD120" s="35"/>
      <c r="AE120" s="35"/>
      <c r="AR120" s="218" t="s">
        <v>142</v>
      </c>
      <c r="AT120" s="218" t="s">
        <v>138</v>
      </c>
      <c r="AU120" s="218" t="s">
        <v>87</v>
      </c>
      <c r="AY120" s="14" t="s">
        <v>135</v>
      </c>
      <c r="BE120" s="219">
        <f>IF(O120="základní",K120,0)</f>
        <v>0</v>
      </c>
      <c r="BF120" s="219">
        <f>IF(O120="snížená",K120,0)</f>
        <v>0</v>
      </c>
      <c r="BG120" s="219">
        <f>IF(O120="zákl. přenesená",K120,0)</f>
        <v>0</v>
      </c>
      <c r="BH120" s="219">
        <f>IF(O120="sníž. přenesená",K120,0)</f>
        <v>0</v>
      </c>
      <c r="BI120" s="219">
        <f>IF(O120="nulová",K120,0)</f>
        <v>0</v>
      </c>
      <c r="BJ120" s="14" t="s">
        <v>85</v>
      </c>
      <c r="BK120" s="219">
        <f>ROUND(P120*H120,2)</f>
        <v>0</v>
      </c>
      <c r="BL120" s="14" t="s">
        <v>142</v>
      </c>
      <c r="BM120" s="218" t="s">
        <v>212</v>
      </c>
    </row>
    <row r="121" spans="1:47" s="2" customFormat="1" ht="12">
      <c r="A121" s="35"/>
      <c r="B121" s="36"/>
      <c r="C121" s="37"/>
      <c r="D121" s="220" t="s">
        <v>144</v>
      </c>
      <c r="E121" s="37"/>
      <c r="F121" s="221" t="s">
        <v>213</v>
      </c>
      <c r="G121" s="37"/>
      <c r="H121" s="37"/>
      <c r="I121" s="222"/>
      <c r="J121" s="222"/>
      <c r="K121" s="37"/>
      <c r="L121" s="37"/>
      <c r="M121" s="41"/>
      <c r="N121" s="223"/>
      <c r="O121" s="224"/>
      <c r="P121" s="81"/>
      <c r="Q121" s="81"/>
      <c r="R121" s="81"/>
      <c r="S121" s="81"/>
      <c r="T121" s="81"/>
      <c r="U121" s="81"/>
      <c r="V121" s="81"/>
      <c r="W121" s="81"/>
      <c r="X121" s="82"/>
      <c r="Y121" s="35"/>
      <c r="Z121" s="35"/>
      <c r="AA121" s="35"/>
      <c r="AB121" s="35"/>
      <c r="AC121" s="35"/>
      <c r="AD121" s="35"/>
      <c r="AE121" s="35"/>
      <c r="AT121" s="14" t="s">
        <v>144</v>
      </c>
      <c r="AU121" s="14" t="s">
        <v>87</v>
      </c>
    </row>
    <row r="122" spans="1:65" s="2" customFormat="1" ht="16.5" customHeight="1">
      <c r="A122" s="35"/>
      <c r="B122" s="36"/>
      <c r="C122" s="225" t="s">
        <v>214</v>
      </c>
      <c r="D122" s="225" t="s">
        <v>146</v>
      </c>
      <c r="E122" s="226" t="s">
        <v>215</v>
      </c>
      <c r="F122" s="227" t="s">
        <v>216</v>
      </c>
      <c r="G122" s="228" t="s">
        <v>141</v>
      </c>
      <c r="H122" s="229">
        <v>2</v>
      </c>
      <c r="I122" s="230"/>
      <c r="J122" s="231"/>
      <c r="K122" s="232">
        <f>ROUND(P122*H122,2)</f>
        <v>0</v>
      </c>
      <c r="L122" s="231"/>
      <c r="M122" s="233"/>
      <c r="N122" s="234" t="s">
        <v>20</v>
      </c>
      <c r="O122" s="214" t="s">
        <v>47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81"/>
      <c r="T122" s="216">
        <f>S122*H122</f>
        <v>0</v>
      </c>
      <c r="U122" s="216">
        <v>0.00014</v>
      </c>
      <c r="V122" s="216">
        <f>U122*H122</f>
        <v>0.00028</v>
      </c>
      <c r="W122" s="216">
        <v>0</v>
      </c>
      <c r="X122" s="217">
        <f>W122*H122</f>
        <v>0</v>
      </c>
      <c r="Y122" s="35"/>
      <c r="Z122" s="35"/>
      <c r="AA122" s="35"/>
      <c r="AB122" s="35"/>
      <c r="AC122" s="35"/>
      <c r="AD122" s="35"/>
      <c r="AE122" s="35"/>
      <c r="AR122" s="218" t="s">
        <v>149</v>
      </c>
      <c r="AT122" s="218" t="s">
        <v>146</v>
      </c>
      <c r="AU122" s="218" t="s">
        <v>87</v>
      </c>
      <c r="AY122" s="14" t="s">
        <v>135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4" t="s">
        <v>85</v>
      </c>
      <c r="BK122" s="219">
        <f>ROUND(P122*H122,2)</f>
        <v>0</v>
      </c>
      <c r="BL122" s="14" t="s">
        <v>142</v>
      </c>
      <c r="BM122" s="218" t="s">
        <v>217</v>
      </c>
    </row>
    <row r="123" spans="1:65" s="2" customFormat="1" ht="24.15" customHeight="1">
      <c r="A123" s="35"/>
      <c r="B123" s="36"/>
      <c r="C123" s="205" t="s">
        <v>218</v>
      </c>
      <c r="D123" s="205" t="s">
        <v>138</v>
      </c>
      <c r="E123" s="206" t="s">
        <v>219</v>
      </c>
      <c r="F123" s="207" t="s">
        <v>220</v>
      </c>
      <c r="G123" s="208" t="s">
        <v>141</v>
      </c>
      <c r="H123" s="209">
        <v>5</v>
      </c>
      <c r="I123" s="210"/>
      <c r="J123" s="210"/>
      <c r="K123" s="211">
        <f>ROUND(P123*H123,2)</f>
        <v>0</v>
      </c>
      <c r="L123" s="212"/>
      <c r="M123" s="41"/>
      <c r="N123" s="213" t="s">
        <v>20</v>
      </c>
      <c r="O123" s="214" t="s">
        <v>47</v>
      </c>
      <c r="P123" s="215">
        <f>I123+J123</f>
        <v>0</v>
      </c>
      <c r="Q123" s="215">
        <f>ROUND(I123*H123,2)</f>
        <v>0</v>
      </c>
      <c r="R123" s="215">
        <f>ROUND(J123*H123,2)</f>
        <v>0</v>
      </c>
      <c r="S123" s="81"/>
      <c r="T123" s="216">
        <f>S123*H123</f>
        <v>0</v>
      </c>
      <c r="U123" s="216">
        <v>0</v>
      </c>
      <c r="V123" s="216">
        <f>U123*H123</f>
        <v>0</v>
      </c>
      <c r="W123" s="216">
        <v>0</v>
      </c>
      <c r="X123" s="217">
        <f>W123*H123</f>
        <v>0</v>
      </c>
      <c r="Y123" s="35"/>
      <c r="Z123" s="35"/>
      <c r="AA123" s="35"/>
      <c r="AB123" s="35"/>
      <c r="AC123" s="35"/>
      <c r="AD123" s="35"/>
      <c r="AE123" s="35"/>
      <c r="AR123" s="218" t="s">
        <v>142</v>
      </c>
      <c r="AT123" s="218" t="s">
        <v>138</v>
      </c>
      <c r="AU123" s="218" t="s">
        <v>87</v>
      </c>
      <c r="AY123" s="14" t="s">
        <v>135</v>
      </c>
      <c r="BE123" s="219">
        <f>IF(O123="základní",K123,0)</f>
        <v>0</v>
      </c>
      <c r="BF123" s="219">
        <f>IF(O123="snížená",K123,0)</f>
        <v>0</v>
      </c>
      <c r="BG123" s="219">
        <f>IF(O123="zákl. přenesená",K123,0)</f>
        <v>0</v>
      </c>
      <c r="BH123" s="219">
        <f>IF(O123="sníž. přenesená",K123,0)</f>
        <v>0</v>
      </c>
      <c r="BI123" s="219">
        <f>IF(O123="nulová",K123,0)</f>
        <v>0</v>
      </c>
      <c r="BJ123" s="14" t="s">
        <v>85</v>
      </c>
      <c r="BK123" s="219">
        <f>ROUND(P123*H123,2)</f>
        <v>0</v>
      </c>
      <c r="BL123" s="14" t="s">
        <v>142</v>
      </c>
      <c r="BM123" s="218" t="s">
        <v>221</v>
      </c>
    </row>
    <row r="124" spans="1:47" s="2" customFormat="1" ht="12">
      <c r="A124" s="35"/>
      <c r="B124" s="36"/>
      <c r="C124" s="37"/>
      <c r="D124" s="220" t="s">
        <v>144</v>
      </c>
      <c r="E124" s="37"/>
      <c r="F124" s="221" t="s">
        <v>222</v>
      </c>
      <c r="G124" s="37"/>
      <c r="H124" s="37"/>
      <c r="I124" s="222"/>
      <c r="J124" s="222"/>
      <c r="K124" s="37"/>
      <c r="L124" s="37"/>
      <c r="M124" s="41"/>
      <c r="N124" s="223"/>
      <c r="O124" s="224"/>
      <c r="P124" s="81"/>
      <c r="Q124" s="81"/>
      <c r="R124" s="81"/>
      <c r="S124" s="81"/>
      <c r="T124" s="81"/>
      <c r="U124" s="81"/>
      <c r="V124" s="81"/>
      <c r="W124" s="81"/>
      <c r="X124" s="82"/>
      <c r="Y124" s="35"/>
      <c r="Z124" s="35"/>
      <c r="AA124" s="35"/>
      <c r="AB124" s="35"/>
      <c r="AC124" s="35"/>
      <c r="AD124" s="35"/>
      <c r="AE124" s="35"/>
      <c r="AT124" s="14" t="s">
        <v>144</v>
      </c>
      <c r="AU124" s="14" t="s">
        <v>87</v>
      </c>
    </row>
    <row r="125" spans="1:65" s="2" customFormat="1" ht="16.5" customHeight="1">
      <c r="A125" s="35"/>
      <c r="B125" s="36"/>
      <c r="C125" s="225" t="s">
        <v>223</v>
      </c>
      <c r="D125" s="225" t="s">
        <v>146</v>
      </c>
      <c r="E125" s="226" t="s">
        <v>224</v>
      </c>
      <c r="F125" s="227" t="s">
        <v>225</v>
      </c>
      <c r="G125" s="228" t="s">
        <v>141</v>
      </c>
      <c r="H125" s="229">
        <v>4</v>
      </c>
      <c r="I125" s="230"/>
      <c r="J125" s="231"/>
      <c r="K125" s="232">
        <f>ROUND(P125*H125,2)</f>
        <v>0</v>
      </c>
      <c r="L125" s="231"/>
      <c r="M125" s="233"/>
      <c r="N125" s="234" t="s">
        <v>20</v>
      </c>
      <c r="O125" s="214" t="s">
        <v>47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81"/>
      <c r="T125" s="216">
        <f>S125*H125</f>
        <v>0</v>
      </c>
      <c r="U125" s="216">
        <v>0.00012</v>
      </c>
      <c r="V125" s="216">
        <f>U125*H125</f>
        <v>0.00048</v>
      </c>
      <c r="W125" s="216">
        <v>0</v>
      </c>
      <c r="X125" s="217">
        <f>W125*H125</f>
        <v>0</v>
      </c>
      <c r="Y125" s="35"/>
      <c r="Z125" s="35"/>
      <c r="AA125" s="35"/>
      <c r="AB125" s="35"/>
      <c r="AC125" s="35"/>
      <c r="AD125" s="35"/>
      <c r="AE125" s="35"/>
      <c r="AR125" s="218" t="s">
        <v>149</v>
      </c>
      <c r="AT125" s="218" t="s">
        <v>146</v>
      </c>
      <c r="AU125" s="218" t="s">
        <v>87</v>
      </c>
      <c r="AY125" s="14" t="s">
        <v>135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4" t="s">
        <v>85</v>
      </c>
      <c r="BK125" s="219">
        <f>ROUND(P125*H125,2)</f>
        <v>0</v>
      </c>
      <c r="BL125" s="14" t="s">
        <v>142</v>
      </c>
      <c r="BM125" s="218" t="s">
        <v>226</v>
      </c>
    </row>
    <row r="126" spans="1:65" s="2" customFormat="1" ht="16.5" customHeight="1">
      <c r="A126" s="35"/>
      <c r="B126" s="36"/>
      <c r="C126" s="225" t="s">
        <v>227</v>
      </c>
      <c r="D126" s="225" t="s">
        <v>146</v>
      </c>
      <c r="E126" s="226" t="s">
        <v>228</v>
      </c>
      <c r="F126" s="227" t="s">
        <v>229</v>
      </c>
      <c r="G126" s="228" t="s">
        <v>141</v>
      </c>
      <c r="H126" s="229">
        <v>1</v>
      </c>
      <c r="I126" s="230"/>
      <c r="J126" s="231"/>
      <c r="K126" s="232">
        <f>ROUND(P126*H126,2)</f>
        <v>0</v>
      </c>
      <c r="L126" s="231"/>
      <c r="M126" s="233"/>
      <c r="N126" s="234" t="s">
        <v>20</v>
      </c>
      <c r="O126" s="214" t="s">
        <v>47</v>
      </c>
      <c r="P126" s="215">
        <f>I126+J126</f>
        <v>0</v>
      </c>
      <c r="Q126" s="215">
        <f>ROUND(I126*H126,2)</f>
        <v>0</v>
      </c>
      <c r="R126" s="215">
        <f>ROUND(J126*H126,2)</f>
        <v>0</v>
      </c>
      <c r="S126" s="81"/>
      <c r="T126" s="216">
        <f>S126*H126</f>
        <v>0</v>
      </c>
      <c r="U126" s="216">
        <v>0.00012</v>
      </c>
      <c r="V126" s="216">
        <f>U126*H126</f>
        <v>0.00012</v>
      </c>
      <c r="W126" s="216">
        <v>0</v>
      </c>
      <c r="X126" s="217">
        <f>W126*H126</f>
        <v>0</v>
      </c>
      <c r="Y126" s="35"/>
      <c r="Z126" s="35"/>
      <c r="AA126" s="35"/>
      <c r="AB126" s="35"/>
      <c r="AC126" s="35"/>
      <c r="AD126" s="35"/>
      <c r="AE126" s="35"/>
      <c r="AR126" s="218" t="s">
        <v>149</v>
      </c>
      <c r="AT126" s="218" t="s">
        <v>146</v>
      </c>
      <c r="AU126" s="218" t="s">
        <v>87</v>
      </c>
      <c r="AY126" s="14" t="s">
        <v>135</v>
      </c>
      <c r="BE126" s="219">
        <f>IF(O126="základní",K126,0)</f>
        <v>0</v>
      </c>
      <c r="BF126" s="219">
        <f>IF(O126="snížená",K126,0)</f>
        <v>0</v>
      </c>
      <c r="BG126" s="219">
        <f>IF(O126="zákl. přenesená",K126,0)</f>
        <v>0</v>
      </c>
      <c r="BH126" s="219">
        <f>IF(O126="sníž. přenesená",K126,0)</f>
        <v>0</v>
      </c>
      <c r="BI126" s="219">
        <f>IF(O126="nulová",K126,0)</f>
        <v>0</v>
      </c>
      <c r="BJ126" s="14" t="s">
        <v>85</v>
      </c>
      <c r="BK126" s="219">
        <f>ROUND(P126*H126,2)</f>
        <v>0</v>
      </c>
      <c r="BL126" s="14" t="s">
        <v>142</v>
      </c>
      <c r="BM126" s="218" t="s">
        <v>230</v>
      </c>
    </row>
    <row r="127" spans="1:65" s="2" customFormat="1" ht="24.15" customHeight="1">
      <c r="A127" s="35"/>
      <c r="B127" s="36"/>
      <c r="C127" s="205" t="s">
        <v>8</v>
      </c>
      <c r="D127" s="205" t="s">
        <v>138</v>
      </c>
      <c r="E127" s="206" t="s">
        <v>231</v>
      </c>
      <c r="F127" s="207" t="s">
        <v>232</v>
      </c>
      <c r="G127" s="208" t="s">
        <v>141</v>
      </c>
      <c r="H127" s="209">
        <v>11</v>
      </c>
      <c r="I127" s="210"/>
      <c r="J127" s="210"/>
      <c r="K127" s="211">
        <f>ROUND(P127*H127,2)</f>
        <v>0</v>
      </c>
      <c r="L127" s="212"/>
      <c r="M127" s="41"/>
      <c r="N127" s="213" t="s">
        <v>20</v>
      </c>
      <c r="O127" s="214" t="s">
        <v>47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81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7">
        <f>W127*H127</f>
        <v>0</v>
      </c>
      <c r="Y127" s="35"/>
      <c r="Z127" s="35"/>
      <c r="AA127" s="35"/>
      <c r="AB127" s="35"/>
      <c r="AC127" s="35"/>
      <c r="AD127" s="35"/>
      <c r="AE127" s="35"/>
      <c r="AR127" s="218" t="s">
        <v>142</v>
      </c>
      <c r="AT127" s="218" t="s">
        <v>138</v>
      </c>
      <c r="AU127" s="218" t="s">
        <v>87</v>
      </c>
      <c r="AY127" s="14" t="s">
        <v>135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4" t="s">
        <v>85</v>
      </c>
      <c r="BK127" s="219">
        <f>ROUND(P127*H127,2)</f>
        <v>0</v>
      </c>
      <c r="BL127" s="14" t="s">
        <v>142</v>
      </c>
      <c r="BM127" s="218" t="s">
        <v>233</v>
      </c>
    </row>
    <row r="128" spans="1:47" s="2" customFormat="1" ht="12">
      <c r="A128" s="35"/>
      <c r="B128" s="36"/>
      <c r="C128" s="37"/>
      <c r="D128" s="220" t="s">
        <v>144</v>
      </c>
      <c r="E128" s="37"/>
      <c r="F128" s="221" t="s">
        <v>234</v>
      </c>
      <c r="G128" s="37"/>
      <c r="H128" s="37"/>
      <c r="I128" s="222"/>
      <c r="J128" s="222"/>
      <c r="K128" s="37"/>
      <c r="L128" s="37"/>
      <c r="M128" s="41"/>
      <c r="N128" s="223"/>
      <c r="O128" s="224"/>
      <c r="P128" s="81"/>
      <c r="Q128" s="81"/>
      <c r="R128" s="81"/>
      <c r="S128" s="81"/>
      <c r="T128" s="81"/>
      <c r="U128" s="81"/>
      <c r="V128" s="81"/>
      <c r="W128" s="81"/>
      <c r="X128" s="82"/>
      <c r="Y128" s="35"/>
      <c r="Z128" s="35"/>
      <c r="AA128" s="35"/>
      <c r="AB128" s="35"/>
      <c r="AC128" s="35"/>
      <c r="AD128" s="35"/>
      <c r="AE128" s="35"/>
      <c r="AT128" s="14" t="s">
        <v>144</v>
      </c>
      <c r="AU128" s="14" t="s">
        <v>87</v>
      </c>
    </row>
    <row r="129" spans="1:65" s="2" customFormat="1" ht="16.5" customHeight="1">
      <c r="A129" s="35"/>
      <c r="B129" s="36"/>
      <c r="C129" s="225" t="s">
        <v>235</v>
      </c>
      <c r="D129" s="225" t="s">
        <v>146</v>
      </c>
      <c r="E129" s="226" t="s">
        <v>236</v>
      </c>
      <c r="F129" s="227" t="s">
        <v>237</v>
      </c>
      <c r="G129" s="228" t="s">
        <v>141</v>
      </c>
      <c r="H129" s="229">
        <v>11</v>
      </c>
      <c r="I129" s="230"/>
      <c r="J129" s="231"/>
      <c r="K129" s="232">
        <f>ROUND(P129*H129,2)</f>
        <v>0</v>
      </c>
      <c r="L129" s="231"/>
      <c r="M129" s="233"/>
      <c r="N129" s="234" t="s">
        <v>20</v>
      </c>
      <c r="O129" s="214" t="s">
        <v>47</v>
      </c>
      <c r="P129" s="215">
        <f>I129+J129</f>
        <v>0</v>
      </c>
      <c r="Q129" s="215">
        <f>ROUND(I129*H129,2)</f>
        <v>0</v>
      </c>
      <c r="R129" s="215">
        <f>ROUND(J129*H129,2)</f>
        <v>0</v>
      </c>
      <c r="S129" s="81"/>
      <c r="T129" s="216">
        <f>S129*H129</f>
        <v>0</v>
      </c>
      <c r="U129" s="216">
        <v>0.00036</v>
      </c>
      <c r="V129" s="216">
        <f>U129*H129</f>
        <v>0.00396</v>
      </c>
      <c r="W129" s="216">
        <v>0</v>
      </c>
      <c r="X129" s="217">
        <f>W129*H129</f>
        <v>0</v>
      </c>
      <c r="Y129" s="35"/>
      <c r="Z129" s="35"/>
      <c r="AA129" s="35"/>
      <c r="AB129" s="35"/>
      <c r="AC129" s="35"/>
      <c r="AD129" s="35"/>
      <c r="AE129" s="35"/>
      <c r="AR129" s="218" t="s">
        <v>149</v>
      </c>
      <c r="AT129" s="218" t="s">
        <v>146</v>
      </c>
      <c r="AU129" s="218" t="s">
        <v>87</v>
      </c>
      <c r="AY129" s="14" t="s">
        <v>135</v>
      </c>
      <c r="BE129" s="219">
        <f>IF(O129="základní",K129,0)</f>
        <v>0</v>
      </c>
      <c r="BF129" s="219">
        <f>IF(O129="snížená",K129,0)</f>
        <v>0</v>
      </c>
      <c r="BG129" s="219">
        <f>IF(O129="zákl. přenesená",K129,0)</f>
        <v>0</v>
      </c>
      <c r="BH129" s="219">
        <f>IF(O129="sníž. přenesená",K129,0)</f>
        <v>0</v>
      </c>
      <c r="BI129" s="219">
        <f>IF(O129="nulová",K129,0)</f>
        <v>0</v>
      </c>
      <c r="BJ129" s="14" t="s">
        <v>85</v>
      </c>
      <c r="BK129" s="219">
        <f>ROUND(P129*H129,2)</f>
        <v>0</v>
      </c>
      <c r="BL129" s="14" t="s">
        <v>142</v>
      </c>
      <c r="BM129" s="218" t="s">
        <v>238</v>
      </c>
    </row>
    <row r="130" spans="1:65" s="2" customFormat="1" ht="24.15" customHeight="1">
      <c r="A130" s="35"/>
      <c r="B130" s="36"/>
      <c r="C130" s="205" t="s">
        <v>239</v>
      </c>
      <c r="D130" s="205" t="s">
        <v>138</v>
      </c>
      <c r="E130" s="206" t="s">
        <v>240</v>
      </c>
      <c r="F130" s="207" t="s">
        <v>241</v>
      </c>
      <c r="G130" s="208" t="s">
        <v>141</v>
      </c>
      <c r="H130" s="209">
        <v>1</v>
      </c>
      <c r="I130" s="210"/>
      <c r="J130" s="210"/>
      <c r="K130" s="211">
        <f>ROUND(P130*H130,2)</f>
        <v>0</v>
      </c>
      <c r="L130" s="212"/>
      <c r="M130" s="41"/>
      <c r="N130" s="213" t="s">
        <v>20</v>
      </c>
      <c r="O130" s="214" t="s">
        <v>47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81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7">
        <f>W130*H130</f>
        <v>0</v>
      </c>
      <c r="Y130" s="35"/>
      <c r="Z130" s="35"/>
      <c r="AA130" s="35"/>
      <c r="AB130" s="35"/>
      <c r="AC130" s="35"/>
      <c r="AD130" s="35"/>
      <c r="AE130" s="35"/>
      <c r="AR130" s="218" t="s">
        <v>142</v>
      </c>
      <c r="AT130" s="218" t="s">
        <v>138</v>
      </c>
      <c r="AU130" s="218" t="s">
        <v>87</v>
      </c>
      <c r="AY130" s="14" t="s">
        <v>135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4" t="s">
        <v>85</v>
      </c>
      <c r="BK130" s="219">
        <f>ROUND(P130*H130,2)</f>
        <v>0</v>
      </c>
      <c r="BL130" s="14" t="s">
        <v>142</v>
      </c>
      <c r="BM130" s="218" t="s">
        <v>242</v>
      </c>
    </row>
    <row r="131" spans="1:47" s="2" customFormat="1" ht="12">
      <c r="A131" s="35"/>
      <c r="B131" s="36"/>
      <c r="C131" s="37"/>
      <c r="D131" s="220" t="s">
        <v>144</v>
      </c>
      <c r="E131" s="37"/>
      <c r="F131" s="221" t="s">
        <v>243</v>
      </c>
      <c r="G131" s="37"/>
      <c r="H131" s="37"/>
      <c r="I131" s="222"/>
      <c r="J131" s="222"/>
      <c r="K131" s="37"/>
      <c r="L131" s="37"/>
      <c r="M131" s="41"/>
      <c r="N131" s="223"/>
      <c r="O131" s="224"/>
      <c r="P131" s="81"/>
      <c r="Q131" s="81"/>
      <c r="R131" s="81"/>
      <c r="S131" s="81"/>
      <c r="T131" s="81"/>
      <c r="U131" s="81"/>
      <c r="V131" s="81"/>
      <c r="W131" s="81"/>
      <c r="X131" s="82"/>
      <c r="Y131" s="35"/>
      <c r="Z131" s="35"/>
      <c r="AA131" s="35"/>
      <c r="AB131" s="35"/>
      <c r="AC131" s="35"/>
      <c r="AD131" s="35"/>
      <c r="AE131" s="35"/>
      <c r="AT131" s="14" t="s">
        <v>144</v>
      </c>
      <c r="AU131" s="14" t="s">
        <v>87</v>
      </c>
    </row>
    <row r="132" spans="1:65" s="2" customFormat="1" ht="16.5" customHeight="1">
      <c r="A132" s="35"/>
      <c r="B132" s="36"/>
      <c r="C132" s="225" t="s">
        <v>244</v>
      </c>
      <c r="D132" s="225" t="s">
        <v>146</v>
      </c>
      <c r="E132" s="226" t="s">
        <v>245</v>
      </c>
      <c r="F132" s="227" t="s">
        <v>246</v>
      </c>
      <c r="G132" s="228" t="s">
        <v>141</v>
      </c>
      <c r="H132" s="229">
        <v>1</v>
      </c>
      <c r="I132" s="230"/>
      <c r="J132" s="231"/>
      <c r="K132" s="232">
        <f>ROUND(P132*H132,2)</f>
        <v>0</v>
      </c>
      <c r="L132" s="231"/>
      <c r="M132" s="233"/>
      <c r="N132" s="234" t="s">
        <v>20</v>
      </c>
      <c r="O132" s="214" t="s">
        <v>47</v>
      </c>
      <c r="P132" s="215">
        <f>I132+J132</f>
        <v>0</v>
      </c>
      <c r="Q132" s="215">
        <f>ROUND(I132*H132,2)</f>
        <v>0</v>
      </c>
      <c r="R132" s="215">
        <f>ROUND(J132*H132,2)</f>
        <v>0</v>
      </c>
      <c r="S132" s="81"/>
      <c r="T132" s="216">
        <f>S132*H132</f>
        <v>0</v>
      </c>
      <c r="U132" s="216">
        <v>0.00036</v>
      </c>
      <c r="V132" s="216">
        <f>U132*H132</f>
        <v>0.00036</v>
      </c>
      <c r="W132" s="216">
        <v>0</v>
      </c>
      <c r="X132" s="217">
        <f>W132*H132</f>
        <v>0</v>
      </c>
      <c r="Y132" s="35"/>
      <c r="Z132" s="35"/>
      <c r="AA132" s="35"/>
      <c r="AB132" s="35"/>
      <c r="AC132" s="35"/>
      <c r="AD132" s="35"/>
      <c r="AE132" s="35"/>
      <c r="AR132" s="218" t="s">
        <v>149</v>
      </c>
      <c r="AT132" s="218" t="s">
        <v>146</v>
      </c>
      <c r="AU132" s="218" t="s">
        <v>87</v>
      </c>
      <c r="AY132" s="14" t="s">
        <v>135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4" t="s">
        <v>85</v>
      </c>
      <c r="BK132" s="219">
        <f>ROUND(P132*H132,2)</f>
        <v>0</v>
      </c>
      <c r="BL132" s="14" t="s">
        <v>142</v>
      </c>
      <c r="BM132" s="218" t="s">
        <v>247</v>
      </c>
    </row>
    <row r="133" spans="1:65" s="2" customFormat="1" ht="24.15" customHeight="1">
      <c r="A133" s="35"/>
      <c r="B133" s="36"/>
      <c r="C133" s="205" t="s">
        <v>248</v>
      </c>
      <c r="D133" s="205" t="s">
        <v>138</v>
      </c>
      <c r="E133" s="206" t="s">
        <v>249</v>
      </c>
      <c r="F133" s="207" t="s">
        <v>250</v>
      </c>
      <c r="G133" s="208" t="s">
        <v>141</v>
      </c>
      <c r="H133" s="209">
        <v>1</v>
      </c>
      <c r="I133" s="210"/>
      <c r="J133" s="210"/>
      <c r="K133" s="211">
        <f>ROUND(P133*H133,2)</f>
        <v>0</v>
      </c>
      <c r="L133" s="212"/>
      <c r="M133" s="41"/>
      <c r="N133" s="213" t="s">
        <v>20</v>
      </c>
      <c r="O133" s="214" t="s">
        <v>47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81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7">
        <f>W133*H133</f>
        <v>0</v>
      </c>
      <c r="Y133" s="35"/>
      <c r="Z133" s="35"/>
      <c r="AA133" s="35"/>
      <c r="AB133" s="35"/>
      <c r="AC133" s="35"/>
      <c r="AD133" s="35"/>
      <c r="AE133" s="35"/>
      <c r="AR133" s="218" t="s">
        <v>142</v>
      </c>
      <c r="AT133" s="218" t="s">
        <v>138</v>
      </c>
      <c r="AU133" s="218" t="s">
        <v>87</v>
      </c>
      <c r="AY133" s="14" t="s">
        <v>135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4" t="s">
        <v>85</v>
      </c>
      <c r="BK133" s="219">
        <f>ROUND(P133*H133,2)</f>
        <v>0</v>
      </c>
      <c r="BL133" s="14" t="s">
        <v>142</v>
      </c>
      <c r="BM133" s="218" t="s">
        <v>251</v>
      </c>
    </row>
    <row r="134" spans="1:47" s="2" customFormat="1" ht="12">
      <c r="A134" s="35"/>
      <c r="B134" s="36"/>
      <c r="C134" s="37"/>
      <c r="D134" s="220" t="s">
        <v>144</v>
      </c>
      <c r="E134" s="37"/>
      <c r="F134" s="221" t="s">
        <v>252</v>
      </c>
      <c r="G134" s="37"/>
      <c r="H134" s="37"/>
      <c r="I134" s="222"/>
      <c r="J134" s="222"/>
      <c r="K134" s="37"/>
      <c r="L134" s="37"/>
      <c r="M134" s="41"/>
      <c r="N134" s="223"/>
      <c r="O134" s="224"/>
      <c r="P134" s="81"/>
      <c r="Q134" s="81"/>
      <c r="R134" s="81"/>
      <c r="S134" s="81"/>
      <c r="T134" s="81"/>
      <c r="U134" s="81"/>
      <c r="V134" s="81"/>
      <c r="W134" s="81"/>
      <c r="X134" s="82"/>
      <c r="Y134" s="35"/>
      <c r="Z134" s="35"/>
      <c r="AA134" s="35"/>
      <c r="AB134" s="35"/>
      <c r="AC134" s="35"/>
      <c r="AD134" s="35"/>
      <c r="AE134" s="35"/>
      <c r="AT134" s="14" t="s">
        <v>144</v>
      </c>
      <c r="AU134" s="14" t="s">
        <v>87</v>
      </c>
    </row>
    <row r="135" spans="1:65" s="2" customFormat="1" ht="16.5" customHeight="1">
      <c r="A135" s="35"/>
      <c r="B135" s="36"/>
      <c r="C135" s="225" t="s">
        <v>253</v>
      </c>
      <c r="D135" s="225" t="s">
        <v>146</v>
      </c>
      <c r="E135" s="226" t="s">
        <v>254</v>
      </c>
      <c r="F135" s="227" t="s">
        <v>255</v>
      </c>
      <c r="G135" s="228" t="s">
        <v>141</v>
      </c>
      <c r="H135" s="229">
        <v>1</v>
      </c>
      <c r="I135" s="230"/>
      <c r="J135" s="231"/>
      <c r="K135" s="232">
        <f>ROUND(P135*H135,2)</f>
        <v>0</v>
      </c>
      <c r="L135" s="231"/>
      <c r="M135" s="233"/>
      <c r="N135" s="234" t="s">
        <v>20</v>
      </c>
      <c r="O135" s="214" t="s">
        <v>47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81"/>
      <c r="T135" s="216">
        <f>S135*H135</f>
        <v>0</v>
      </c>
      <c r="U135" s="216">
        <v>0.0012</v>
      </c>
      <c r="V135" s="216">
        <f>U135*H135</f>
        <v>0.0012</v>
      </c>
      <c r="W135" s="216">
        <v>0</v>
      </c>
      <c r="X135" s="217">
        <f>W135*H135</f>
        <v>0</v>
      </c>
      <c r="Y135" s="35"/>
      <c r="Z135" s="35"/>
      <c r="AA135" s="35"/>
      <c r="AB135" s="35"/>
      <c r="AC135" s="35"/>
      <c r="AD135" s="35"/>
      <c r="AE135" s="35"/>
      <c r="AR135" s="218" t="s">
        <v>149</v>
      </c>
      <c r="AT135" s="218" t="s">
        <v>146</v>
      </c>
      <c r="AU135" s="218" t="s">
        <v>87</v>
      </c>
      <c r="AY135" s="14" t="s">
        <v>135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4" t="s">
        <v>85</v>
      </c>
      <c r="BK135" s="219">
        <f>ROUND(P135*H135,2)</f>
        <v>0</v>
      </c>
      <c r="BL135" s="14" t="s">
        <v>142</v>
      </c>
      <c r="BM135" s="218" t="s">
        <v>256</v>
      </c>
    </row>
    <row r="136" spans="1:65" s="2" customFormat="1" ht="24.15" customHeight="1">
      <c r="A136" s="35"/>
      <c r="B136" s="36"/>
      <c r="C136" s="205" t="s">
        <v>257</v>
      </c>
      <c r="D136" s="205" t="s">
        <v>138</v>
      </c>
      <c r="E136" s="206" t="s">
        <v>258</v>
      </c>
      <c r="F136" s="207" t="s">
        <v>259</v>
      </c>
      <c r="G136" s="208" t="s">
        <v>141</v>
      </c>
      <c r="H136" s="209">
        <v>1</v>
      </c>
      <c r="I136" s="210"/>
      <c r="J136" s="210"/>
      <c r="K136" s="211">
        <f>ROUND(P136*H136,2)</f>
        <v>0</v>
      </c>
      <c r="L136" s="212"/>
      <c r="M136" s="41"/>
      <c r="N136" s="213" t="s">
        <v>20</v>
      </c>
      <c r="O136" s="214" t="s">
        <v>47</v>
      </c>
      <c r="P136" s="215">
        <f>I136+J136</f>
        <v>0</v>
      </c>
      <c r="Q136" s="215">
        <f>ROUND(I136*H136,2)</f>
        <v>0</v>
      </c>
      <c r="R136" s="215">
        <f>ROUND(J136*H136,2)</f>
        <v>0</v>
      </c>
      <c r="S136" s="81"/>
      <c r="T136" s="216">
        <f>S136*H136</f>
        <v>0</v>
      </c>
      <c r="U136" s="216">
        <v>0</v>
      </c>
      <c r="V136" s="216">
        <f>U136*H136</f>
        <v>0</v>
      </c>
      <c r="W136" s="216">
        <v>0</v>
      </c>
      <c r="X136" s="217">
        <f>W136*H136</f>
        <v>0</v>
      </c>
      <c r="Y136" s="35"/>
      <c r="Z136" s="35"/>
      <c r="AA136" s="35"/>
      <c r="AB136" s="35"/>
      <c r="AC136" s="35"/>
      <c r="AD136" s="35"/>
      <c r="AE136" s="35"/>
      <c r="AR136" s="218" t="s">
        <v>142</v>
      </c>
      <c r="AT136" s="218" t="s">
        <v>138</v>
      </c>
      <c r="AU136" s="218" t="s">
        <v>87</v>
      </c>
      <c r="AY136" s="14" t="s">
        <v>135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4" t="s">
        <v>85</v>
      </c>
      <c r="BK136" s="219">
        <f>ROUND(P136*H136,2)</f>
        <v>0</v>
      </c>
      <c r="BL136" s="14" t="s">
        <v>142</v>
      </c>
      <c r="BM136" s="218" t="s">
        <v>260</v>
      </c>
    </row>
    <row r="137" spans="1:47" s="2" customFormat="1" ht="12">
      <c r="A137" s="35"/>
      <c r="B137" s="36"/>
      <c r="C137" s="37"/>
      <c r="D137" s="220" t="s">
        <v>144</v>
      </c>
      <c r="E137" s="37"/>
      <c r="F137" s="221" t="s">
        <v>261</v>
      </c>
      <c r="G137" s="37"/>
      <c r="H137" s="37"/>
      <c r="I137" s="222"/>
      <c r="J137" s="222"/>
      <c r="K137" s="37"/>
      <c r="L137" s="37"/>
      <c r="M137" s="41"/>
      <c r="N137" s="223"/>
      <c r="O137" s="224"/>
      <c r="P137" s="81"/>
      <c r="Q137" s="81"/>
      <c r="R137" s="81"/>
      <c r="S137" s="81"/>
      <c r="T137" s="81"/>
      <c r="U137" s="81"/>
      <c r="V137" s="81"/>
      <c r="W137" s="81"/>
      <c r="X137" s="82"/>
      <c r="Y137" s="35"/>
      <c r="Z137" s="35"/>
      <c r="AA137" s="35"/>
      <c r="AB137" s="35"/>
      <c r="AC137" s="35"/>
      <c r="AD137" s="35"/>
      <c r="AE137" s="35"/>
      <c r="AT137" s="14" t="s">
        <v>144</v>
      </c>
      <c r="AU137" s="14" t="s">
        <v>87</v>
      </c>
    </row>
    <row r="138" spans="1:65" s="2" customFormat="1" ht="16.5" customHeight="1">
      <c r="A138" s="35"/>
      <c r="B138" s="36"/>
      <c r="C138" s="225" t="s">
        <v>262</v>
      </c>
      <c r="D138" s="225" t="s">
        <v>146</v>
      </c>
      <c r="E138" s="226" t="s">
        <v>263</v>
      </c>
      <c r="F138" s="227" t="s">
        <v>264</v>
      </c>
      <c r="G138" s="228" t="s">
        <v>141</v>
      </c>
      <c r="H138" s="229">
        <v>1</v>
      </c>
      <c r="I138" s="230"/>
      <c r="J138" s="231"/>
      <c r="K138" s="232">
        <f>ROUND(P138*H138,2)</f>
        <v>0</v>
      </c>
      <c r="L138" s="231"/>
      <c r="M138" s="233"/>
      <c r="N138" s="234" t="s">
        <v>20</v>
      </c>
      <c r="O138" s="214" t="s">
        <v>47</v>
      </c>
      <c r="P138" s="215">
        <f>I138+J138</f>
        <v>0</v>
      </c>
      <c r="Q138" s="215">
        <f>ROUND(I138*H138,2)</f>
        <v>0</v>
      </c>
      <c r="R138" s="215">
        <f>ROUND(J138*H138,2)</f>
        <v>0</v>
      </c>
      <c r="S138" s="81"/>
      <c r="T138" s="216">
        <f>S138*H138</f>
        <v>0</v>
      </c>
      <c r="U138" s="216">
        <v>0.00024</v>
      </c>
      <c r="V138" s="216">
        <f>U138*H138</f>
        <v>0.00024</v>
      </c>
      <c r="W138" s="216">
        <v>0</v>
      </c>
      <c r="X138" s="217">
        <f>W138*H138</f>
        <v>0</v>
      </c>
      <c r="Y138" s="35"/>
      <c r="Z138" s="35"/>
      <c r="AA138" s="35"/>
      <c r="AB138" s="35"/>
      <c r="AC138" s="35"/>
      <c r="AD138" s="35"/>
      <c r="AE138" s="35"/>
      <c r="AR138" s="218" t="s">
        <v>149</v>
      </c>
      <c r="AT138" s="218" t="s">
        <v>146</v>
      </c>
      <c r="AU138" s="218" t="s">
        <v>87</v>
      </c>
      <c r="AY138" s="14" t="s">
        <v>135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4" t="s">
        <v>85</v>
      </c>
      <c r="BK138" s="219">
        <f>ROUND(P138*H138,2)</f>
        <v>0</v>
      </c>
      <c r="BL138" s="14" t="s">
        <v>142</v>
      </c>
      <c r="BM138" s="218" t="s">
        <v>265</v>
      </c>
    </row>
    <row r="139" spans="1:65" s="2" customFormat="1" ht="37.8" customHeight="1">
      <c r="A139" s="35"/>
      <c r="B139" s="36"/>
      <c r="C139" s="205" t="s">
        <v>266</v>
      </c>
      <c r="D139" s="205" t="s">
        <v>138</v>
      </c>
      <c r="E139" s="206" t="s">
        <v>267</v>
      </c>
      <c r="F139" s="207" t="s">
        <v>268</v>
      </c>
      <c r="G139" s="208" t="s">
        <v>141</v>
      </c>
      <c r="H139" s="209">
        <v>1</v>
      </c>
      <c r="I139" s="210"/>
      <c r="J139" s="210"/>
      <c r="K139" s="211">
        <f>ROUND(P139*H139,2)</f>
        <v>0</v>
      </c>
      <c r="L139" s="212"/>
      <c r="M139" s="41"/>
      <c r="N139" s="213" t="s">
        <v>20</v>
      </c>
      <c r="O139" s="214" t="s">
        <v>47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81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7">
        <f>W139*H139</f>
        <v>0</v>
      </c>
      <c r="Y139" s="35"/>
      <c r="Z139" s="35"/>
      <c r="AA139" s="35"/>
      <c r="AB139" s="35"/>
      <c r="AC139" s="35"/>
      <c r="AD139" s="35"/>
      <c r="AE139" s="35"/>
      <c r="AR139" s="218" t="s">
        <v>142</v>
      </c>
      <c r="AT139" s="218" t="s">
        <v>138</v>
      </c>
      <c r="AU139" s="218" t="s">
        <v>87</v>
      </c>
      <c r="AY139" s="14" t="s">
        <v>135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4" t="s">
        <v>85</v>
      </c>
      <c r="BK139" s="219">
        <f>ROUND(P139*H139,2)</f>
        <v>0</v>
      </c>
      <c r="BL139" s="14" t="s">
        <v>142</v>
      </c>
      <c r="BM139" s="218" t="s">
        <v>269</v>
      </c>
    </row>
    <row r="140" spans="1:47" s="2" customFormat="1" ht="12">
      <c r="A140" s="35"/>
      <c r="B140" s="36"/>
      <c r="C140" s="37"/>
      <c r="D140" s="220" t="s">
        <v>144</v>
      </c>
      <c r="E140" s="37"/>
      <c r="F140" s="221" t="s">
        <v>270</v>
      </c>
      <c r="G140" s="37"/>
      <c r="H140" s="37"/>
      <c r="I140" s="222"/>
      <c r="J140" s="222"/>
      <c r="K140" s="37"/>
      <c r="L140" s="37"/>
      <c r="M140" s="41"/>
      <c r="N140" s="223"/>
      <c r="O140" s="224"/>
      <c r="P140" s="81"/>
      <c r="Q140" s="81"/>
      <c r="R140" s="81"/>
      <c r="S140" s="81"/>
      <c r="T140" s="81"/>
      <c r="U140" s="81"/>
      <c r="V140" s="81"/>
      <c r="W140" s="81"/>
      <c r="X140" s="82"/>
      <c r="Y140" s="35"/>
      <c r="Z140" s="35"/>
      <c r="AA140" s="35"/>
      <c r="AB140" s="35"/>
      <c r="AC140" s="35"/>
      <c r="AD140" s="35"/>
      <c r="AE140" s="35"/>
      <c r="AT140" s="14" t="s">
        <v>144</v>
      </c>
      <c r="AU140" s="14" t="s">
        <v>87</v>
      </c>
    </row>
    <row r="141" spans="1:65" s="2" customFormat="1" ht="16.5" customHeight="1">
      <c r="A141" s="35"/>
      <c r="B141" s="36"/>
      <c r="C141" s="225" t="s">
        <v>271</v>
      </c>
      <c r="D141" s="225" t="s">
        <v>146</v>
      </c>
      <c r="E141" s="226" t="s">
        <v>272</v>
      </c>
      <c r="F141" s="227" t="s">
        <v>273</v>
      </c>
      <c r="G141" s="228" t="s">
        <v>141</v>
      </c>
      <c r="H141" s="229">
        <v>1</v>
      </c>
      <c r="I141" s="230"/>
      <c r="J141" s="231"/>
      <c r="K141" s="232">
        <f>ROUND(P141*H141,2)</f>
        <v>0</v>
      </c>
      <c r="L141" s="231"/>
      <c r="M141" s="233"/>
      <c r="N141" s="234" t="s">
        <v>20</v>
      </c>
      <c r="O141" s="214" t="s">
        <v>47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81"/>
      <c r="T141" s="216">
        <f>S141*H141</f>
        <v>0</v>
      </c>
      <c r="U141" s="216">
        <v>0.00136</v>
      </c>
      <c r="V141" s="216">
        <f>U141*H141</f>
        <v>0.00136</v>
      </c>
      <c r="W141" s="216">
        <v>0</v>
      </c>
      <c r="X141" s="217">
        <f>W141*H141</f>
        <v>0</v>
      </c>
      <c r="Y141" s="35"/>
      <c r="Z141" s="35"/>
      <c r="AA141" s="35"/>
      <c r="AB141" s="35"/>
      <c r="AC141" s="35"/>
      <c r="AD141" s="35"/>
      <c r="AE141" s="35"/>
      <c r="AR141" s="218" t="s">
        <v>149</v>
      </c>
      <c r="AT141" s="218" t="s">
        <v>146</v>
      </c>
      <c r="AU141" s="218" t="s">
        <v>87</v>
      </c>
      <c r="AY141" s="14" t="s">
        <v>135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4" t="s">
        <v>85</v>
      </c>
      <c r="BK141" s="219">
        <f>ROUND(P141*H141,2)</f>
        <v>0</v>
      </c>
      <c r="BL141" s="14" t="s">
        <v>142</v>
      </c>
      <c r="BM141" s="218" t="s">
        <v>274</v>
      </c>
    </row>
    <row r="142" spans="1:65" s="2" customFormat="1" ht="33" customHeight="1">
      <c r="A142" s="35"/>
      <c r="B142" s="36"/>
      <c r="C142" s="205" t="s">
        <v>275</v>
      </c>
      <c r="D142" s="205" t="s">
        <v>138</v>
      </c>
      <c r="E142" s="206" t="s">
        <v>276</v>
      </c>
      <c r="F142" s="207" t="s">
        <v>277</v>
      </c>
      <c r="G142" s="208" t="s">
        <v>141</v>
      </c>
      <c r="H142" s="209">
        <v>2</v>
      </c>
      <c r="I142" s="210"/>
      <c r="J142" s="210"/>
      <c r="K142" s="211">
        <f>ROUND(P142*H142,2)</f>
        <v>0</v>
      </c>
      <c r="L142" s="212"/>
      <c r="M142" s="41"/>
      <c r="N142" s="213" t="s">
        <v>20</v>
      </c>
      <c r="O142" s="214" t="s">
        <v>47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81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7">
        <f>W142*H142</f>
        <v>0</v>
      </c>
      <c r="Y142" s="35"/>
      <c r="Z142" s="35"/>
      <c r="AA142" s="35"/>
      <c r="AB142" s="35"/>
      <c r="AC142" s="35"/>
      <c r="AD142" s="35"/>
      <c r="AE142" s="35"/>
      <c r="AR142" s="218" t="s">
        <v>142</v>
      </c>
      <c r="AT142" s="218" t="s">
        <v>138</v>
      </c>
      <c r="AU142" s="218" t="s">
        <v>87</v>
      </c>
      <c r="AY142" s="14" t="s">
        <v>135</v>
      </c>
      <c r="BE142" s="219">
        <f>IF(O142="základní",K142,0)</f>
        <v>0</v>
      </c>
      <c r="BF142" s="219">
        <f>IF(O142="snížená",K142,0)</f>
        <v>0</v>
      </c>
      <c r="BG142" s="219">
        <f>IF(O142="zákl. přenesená",K142,0)</f>
        <v>0</v>
      </c>
      <c r="BH142" s="219">
        <f>IF(O142="sníž. přenesená",K142,0)</f>
        <v>0</v>
      </c>
      <c r="BI142" s="219">
        <f>IF(O142="nulová",K142,0)</f>
        <v>0</v>
      </c>
      <c r="BJ142" s="14" t="s">
        <v>85</v>
      </c>
      <c r="BK142" s="219">
        <f>ROUND(P142*H142,2)</f>
        <v>0</v>
      </c>
      <c r="BL142" s="14" t="s">
        <v>142</v>
      </c>
      <c r="BM142" s="218" t="s">
        <v>278</v>
      </c>
    </row>
    <row r="143" spans="1:47" s="2" customFormat="1" ht="12">
      <c r="A143" s="35"/>
      <c r="B143" s="36"/>
      <c r="C143" s="37"/>
      <c r="D143" s="220" t="s">
        <v>144</v>
      </c>
      <c r="E143" s="37"/>
      <c r="F143" s="221" t="s">
        <v>279</v>
      </c>
      <c r="G143" s="37"/>
      <c r="H143" s="37"/>
      <c r="I143" s="222"/>
      <c r="J143" s="222"/>
      <c r="K143" s="37"/>
      <c r="L143" s="37"/>
      <c r="M143" s="41"/>
      <c r="N143" s="223"/>
      <c r="O143" s="224"/>
      <c r="P143" s="81"/>
      <c r="Q143" s="81"/>
      <c r="R143" s="81"/>
      <c r="S143" s="81"/>
      <c r="T143" s="81"/>
      <c r="U143" s="81"/>
      <c r="V143" s="81"/>
      <c r="W143" s="81"/>
      <c r="X143" s="82"/>
      <c r="Y143" s="35"/>
      <c r="Z143" s="35"/>
      <c r="AA143" s="35"/>
      <c r="AB143" s="35"/>
      <c r="AC143" s="35"/>
      <c r="AD143" s="35"/>
      <c r="AE143" s="35"/>
      <c r="AT143" s="14" t="s">
        <v>144</v>
      </c>
      <c r="AU143" s="14" t="s">
        <v>87</v>
      </c>
    </row>
    <row r="144" spans="1:65" s="2" customFormat="1" ht="16.5" customHeight="1">
      <c r="A144" s="35"/>
      <c r="B144" s="36"/>
      <c r="C144" s="225" t="s">
        <v>280</v>
      </c>
      <c r="D144" s="225" t="s">
        <v>146</v>
      </c>
      <c r="E144" s="226" t="s">
        <v>281</v>
      </c>
      <c r="F144" s="227" t="s">
        <v>282</v>
      </c>
      <c r="G144" s="228" t="s">
        <v>141</v>
      </c>
      <c r="H144" s="229">
        <v>2</v>
      </c>
      <c r="I144" s="230"/>
      <c r="J144" s="231"/>
      <c r="K144" s="232">
        <f>ROUND(P144*H144,2)</f>
        <v>0</v>
      </c>
      <c r="L144" s="231"/>
      <c r="M144" s="233"/>
      <c r="N144" s="234" t="s">
        <v>20</v>
      </c>
      <c r="O144" s="214" t="s">
        <v>47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81"/>
      <c r="T144" s="216">
        <f>S144*H144</f>
        <v>0</v>
      </c>
      <c r="U144" s="216">
        <v>8E-05</v>
      </c>
      <c r="V144" s="216">
        <f>U144*H144</f>
        <v>0.00016</v>
      </c>
      <c r="W144" s="216">
        <v>0</v>
      </c>
      <c r="X144" s="217">
        <f>W144*H144</f>
        <v>0</v>
      </c>
      <c r="Y144" s="35"/>
      <c r="Z144" s="35"/>
      <c r="AA144" s="35"/>
      <c r="AB144" s="35"/>
      <c r="AC144" s="35"/>
      <c r="AD144" s="35"/>
      <c r="AE144" s="35"/>
      <c r="AR144" s="218" t="s">
        <v>149</v>
      </c>
      <c r="AT144" s="218" t="s">
        <v>146</v>
      </c>
      <c r="AU144" s="218" t="s">
        <v>87</v>
      </c>
      <c r="AY144" s="14" t="s">
        <v>135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4" t="s">
        <v>85</v>
      </c>
      <c r="BK144" s="219">
        <f>ROUND(P144*H144,2)</f>
        <v>0</v>
      </c>
      <c r="BL144" s="14" t="s">
        <v>142</v>
      </c>
      <c r="BM144" s="218" t="s">
        <v>283</v>
      </c>
    </row>
    <row r="145" spans="1:65" s="2" customFormat="1" ht="16.5" customHeight="1">
      <c r="A145" s="35"/>
      <c r="B145" s="36"/>
      <c r="C145" s="225" t="s">
        <v>284</v>
      </c>
      <c r="D145" s="225" t="s">
        <v>146</v>
      </c>
      <c r="E145" s="226" t="s">
        <v>285</v>
      </c>
      <c r="F145" s="227" t="s">
        <v>286</v>
      </c>
      <c r="G145" s="228" t="s">
        <v>141</v>
      </c>
      <c r="H145" s="229">
        <v>1</v>
      </c>
      <c r="I145" s="230"/>
      <c r="J145" s="231"/>
      <c r="K145" s="232">
        <f>ROUND(P145*H145,2)</f>
        <v>0</v>
      </c>
      <c r="L145" s="231"/>
      <c r="M145" s="233"/>
      <c r="N145" s="234" t="s">
        <v>20</v>
      </c>
      <c r="O145" s="214" t="s">
        <v>47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81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7">
        <f>W145*H145</f>
        <v>0</v>
      </c>
      <c r="Y145" s="35"/>
      <c r="Z145" s="35"/>
      <c r="AA145" s="35"/>
      <c r="AB145" s="35"/>
      <c r="AC145" s="35"/>
      <c r="AD145" s="35"/>
      <c r="AE145" s="35"/>
      <c r="AR145" s="218" t="s">
        <v>149</v>
      </c>
      <c r="AT145" s="218" t="s">
        <v>146</v>
      </c>
      <c r="AU145" s="218" t="s">
        <v>87</v>
      </c>
      <c r="AY145" s="14" t="s">
        <v>135</v>
      </c>
      <c r="BE145" s="219">
        <f>IF(O145="základní",K145,0)</f>
        <v>0</v>
      </c>
      <c r="BF145" s="219">
        <f>IF(O145="snížená",K145,0)</f>
        <v>0</v>
      </c>
      <c r="BG145" s="219">
        <f>IF(O145="zákl. přenesená",K145,0)</f>
        <v>0</v>
      </c>
      <c r="BH145" s="219">
        <f>IF(O145="sníž. přenesená",K145,0)</f>
        <v>0</v>
      </c>
      <c r="BI145" s="219">
        <f>IF(O145="nulová",K145,0)</f>
        <v>0</v>
      </c>
      <c r="BJ145" s="14" t="s">
        <v>85</v>
      </c>
      <c r="BK145" s="219">
        <f>ROUND(P145*H145,2)</f>
        <v>0</v>
      </c>
      <c r="BL145" s="14" t="s">
        <v>142</v>
      </c>
      <c r="BM145" s="218" t="s">
        <v>287</v>
      </c>
    </row>
    <row r="146" spans="1:65" s="2" customFormat="1" ht="16.5" customHeight="1">
      <c r="A146" s="35"/>
      <c r="B146" s="36"/>
      <c r="C146" s="225" t="s">
        <v>288</v>
      </c>
      <c r="D146" s="225" t="s">
        <v>146</v>
      </c>
      <c r="E146" s="226" t="s">
        <v>289</v>
      </c>
      <c r="F146" s="227" t="s">
        <v>290</v>
      </c>
      <c r="G146" s="228" t="s">
        <v>141</v>
      </c>
      <c r="H146" s="229">
        <v>1</v>
      </c>
      <c r="I146" s="230"/>
      <c r="J146" s="231"/>
      <c r="K146" s="232">
        <f>ROUND(P146*H146,2)</f>
        <v>0</v>
      </c>
      <c r="L146" s="231"/>
      <c r="M146" s="233"/>
      <c r="N146" s="234" t="s">
        <v>20</v>
      </c>
      <c r="O146" s="214" t="s">
        <v>47</v>
      </c>
      <c r="P146" s="215">
        <f>I146+J146</f>
        <v>0</v>
      </c>
      <c r="Q146" s="215">
        <f>ROUND(I146*H146,2)</f>
        <v>0</v>
      </c>
      <c r="R146" s="215">
        <f>ROUND(J146*H146,2)</f>
        <v>0</v>
      </c>
      <c r="S146" s="81"/>
      <c r="T146" s="216">
        <f>S146*H146</f>
        <v>0</v>
      </c>
      <c r="U146" s="216">
        <v>0</v>
      </c>
      <c r="V146" s="216">
        <f>U146*H146</f>
        <v>0</v>
      </c>
      <c r="W146" s="216">
        <v>0</v>
      </c>
      <c r="X146" s="217">
        <f>W146*H146</f>
        <v>0</v>
      </c>
      <c r="Y146" s="35"/>
      <c r="Z146" s="35"/>
      <c r="AA146" s="35"/>
      <c r="AB146" s="35"/>
      <c r="AC146" s="35"/>
      <c r="AD146" s="35"/>
      <c r="AE146" s="35"/>
      <c r="AR146" s="218" t="s">
        <v>149</v>
      </c>
      <c r="AT146" s="218" t="s">
        <v>146</v>
      </c>
      <c r="AU146" s="218" t="s">
        <v>87</v>
      </c>
      <c r="AY146" s="14" t="s">
        <v>135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4" t="s">
        <v>85</v>
      </c>
      <c r="BK146" s="219">
        <f>ROUND(P146*H146,2)</f>
        <v>0</v>
      </c>
      <c r="BL146" s="14" t="s">
        <v>142</v>
      </c>
      <c r="BM146" s="218" t="s">
        <v>291</v>
      </c>
    </row>
    <row r="147" spans="1:65" s="2" customFormat="1" ht="24.15" customHeight="1">
      <c r="A147" s="35"/>
      <c r="B147" s="36"/>
      <c r="C147" s="225" t="s">
        <v>292</v>
      </c>
      <c r="D147" s="225" t="s">
        <v>146</v>
      </c>
      <c r="E147" s="226" t="s">
        <v>293</v>
      </c>
      <c r="F147" s="227" t="s">
        <v>294</v>
      </c>
      <c r="G147" s="228" t="s">
        <v>141</v>
      </c>
      <c r="H147" s="229">
        <v>1</v>
      </c>
      <c r="I147" s="230"/>
      <c r="J147" s="231"/>
      <c r="K147" s="232">
        <f>ROUND(P147*H147,2)</f>
        <v>0</v>
      </c>
      <c r="L147" s="231"/>
      <c r="M147" s="233"/>
      <c r="N147" s="234" t="s">
        <v>20</v>
      </c>
      <c r="O147" s="214" t="s">
        <v>47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81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7">
        <f>W147*H147</f>
        <v>0</v>
      </c>
      <c r="Y147" s="35"/>
      <c r="Z147" s="35"/>
      <c r="AA147" s="35"/>
      <c r="AB147" s="35"/>
      <c r="AC147" s="35"/>
      <c r="AD147" s="35"/>
      <c r="AE147" s="35"/>
      <c r="AR147" s="218" t="s">
        <v>149</v>
      </c>
      <c r="AT147" s="218" t="s">
        <v>146</v>
      </c>
      <c r="AU147" s="218" t="s">
        <v>87</v>
      </c>
      <c r="AY147" s="14" t="s">
        <v>135</v>
      </c>
      <c r="BE147" s="219">
        <f>IF(O147="základní",K147,0)</f>
        <v>0</v>
      </c>
      <c r="BF147" s="219">
        <f>IF(O147="snížená",K147,0)</f>
        <v>0</v>
      </c>
      <c r="BG147" s="219">
        <f>IF(O147="zákl. přenesená",K147,0)</f>
        <v>0</v>
      </c>
      <c r="BH147" s="219">
        <f>IF(O147="sníž. přenesená",K147,0)</f>
        <v>0</v>
      </c>
      <c r="BI147" s="219">
        <f>IF(O147="nulová",K147,0)</f>
        <v>0</v>
      </c>
      <c r="BJ147" s="14" t="s">
        <v>85</v>
      </c>
      <c r="BK147" s="219">
        <f>ROUND(P147*H147,2)</f>
        <v>0</v>
      </c>
      <c r="BL147" s="14" t="s">
        <v>142</v>
      </c>
      <c r="BM147" s="218" t="s">
        <v>295</v>
      </c>
    </row>
    <row r="148" spans="1:65" s="2" customFormat="1" ht="33" customHeight="1">
      <c r="A148" s="35"/>
      <c r="B148" s="36"/>
      <c r="C148" s="205" t="s">
        <v>296</v>
      </c>
      <c r="D148" s="205" t="s">
        <v>138</v>
      </c>
      <c r="E148" s="206" t="s">
        <v>297</v>
      </c>
      <c r="F148" s="207" t="s">
        <v>298</v>
      </c>
      <c r="G148" s="208" t="s">
        <v>141</v>
      </c>
      <c r="H148" s="209">
        <v>154</v>
      </c>
      <c r="I148" s="210"/>
      <c r="J148" s="210"/>
      <c r="K148" s="211">
        <f>ROUND(P148*H148,2)</f>
        <v>0</v>
      </c>
      <c r="L148" s="212"/>
      <c r="M148" s="41"/>
      <c r="N148" s="213" t="s">
        <v>20</v>
      </c>
      <c r="O148" s="214" t="s">
        <v>47</v>
      </c>
      <c r="P148" s="215">
        <f>I148+J148</f>
        <v>0</v>
      </c>
      <c r="Q148" s="215">
        <f>ROUND(I148*H148,2)</f>
        <v>0</v>
      </c>
      <c r="R148" s="215">
        <f>ROUND(J148*H148,2)</f>
        <v>0</v>
      </c>
      <c r="S148" s="81"/>
      <c r="T148" s="216">
        <f>S148*H148</f>
        <v>0</v>
      </c>
      <c r="U148" s="216">
        <v>0</v>
      </c>
      <c r="V148" s="216">
        <f>U148*H148</f>
        <v>0</v>
      </c>
      <c r="W148" s="216">
        <v>0</v>
      </c>
      <c r="X148" s="217">
        <f>W148*H148</f>
        <v>0</v>
      </c>
      <c r="Y148" s="35"/>
      <c r="Z148" s="35"/>
      <c r="AA148" s="35"/>
      <c r="AB148" s="35"/>
      <c r="AC148" s="35"/>
      <c r="AD148" s="35"/>
      <c r="AE148" s="35"/>
      <c r="AR148" s="218" t="s">
        <v>142</v>
      </c>
      <c r="AT148" s="218" t="s">
        <v>138</v>
      </c>
      <c r="AU148" s="218" t="s">
        <v>87</v>
      </c>
      <c r="AY148" s="14" t="s">
        <v>135</v>
      </c>
      <c r="BE148" s="219">
        <f>IF(O148="základní",K148,0)</f>
        <v>0</v>
      </c>
      <c r="BF148" s="219">
        <f>IF(O148="snížená",K148,0)</f>
        <v>0</v>
      </c>
      <c r="BG148" s="219">
        <f>IF(O148="zákl. přenesená",K148,0)</f>
        <v>0</v>
      </c>
      <c r="BH148" s="219">
        <f>IF(O148="sníž. přenesená",K148,0)</f>
        <v>0</v>
      </c>
      <c r="BI148" s="219">
        <f>IF(O148="nulová",K148,0)</f>
        <v>0</v>
      </c>
      <c r="BJ148" s="14" t="s">
        <v>85</v>
      </c>
      <c r="BK148" s="219">
        <f>ROUND(P148*H148,2)</f>
        <v>0</v>
      </c>
      <c r="BL148" s="14" t="s">
        <v>142</v>
      </c>
      <c r="BM148" s="218" t="s">
        <v>299</v>
      </c>
    </row>
    <row r="149" spans="1:47" s="2" customFormat="1" ht="12">
      <c r="A149" s="35"/>
      <c r="B149" s="36"/>
      <c r="C149" s="37"/>
      <c r="D149" s="220" t="s">
        <v>144</v>
      </c>
      <c r="E149" s="37"/>
      <c r="F149" s="221" t="s">
        <v>300</v>
      </c>
      <c r="G149" s="37"/>
      <c r="H149" s="37"/>
      <c r="I149" s="222"/>
      <c r="J149" s="222"/>
      <c r="K149" s="37"/>
      <c r="L149" s="37"/>
      <c r="M149" s="41"/>
      <c r="N149" s="223"/>
      <c r="O149" s="224"/>
      <c r="P149" s="81"/>
      <c r="Q149" s="81"/>
      <c r="R149" s="81"/>
      <c r="S149" s="81"/>
      <c r="T149" s="81"/>
      <c r="U149" s="81"/>
      <c r="V149" s="81"/>
      <c r="W149" s="81"/>
      <c r="X149" s="82"/>
      <c r="Y149" s="35"/>
      <c r="Z149" s="35"/>
      <c r="AA149" s="35"/>
      <c r="AB149" s="35"/>
      <c r="AC149" s="35"/>
      <c r="AD149" s="35"/>
      <c r="AE149" s="35"/>
      <c r="AT149" s="14" t="s">
        <v>144</v>
      </c>
      <c r="AU149" s="14" t="s">
        <v>87</v>
      </c>
    </row>
    <row r="150" spans="1:65" s="2" customFormat="1" ht="16.5" customHeight="1">
      <c r="A150" s="35"/>
      <c r="B150" s="36"/>
      <c r="C150" s="225" t="s">
        <v>301</v>
      </c>
      <c r="D150" s="225" t="s">
        <v>146</v>
      </c>
      <c r="E150" s="226" t="s">
        <v>302</v>
      </c>
      <c r="F150" s="227" t="s">
        <v>303</v>
      </c>
      <c r="G150" s="228" t="s">
        <v>141</v>
      </c>
      <c r="H150" s="229">
        <v>26</v>
      </c>
      <c r="I150" s="230"/>
      <c r="J150" s="231"/>
      <c r="K150" s="232">
        <f>ROUND(P150*H150,2)</f>
        <v>0</v>
      </c>
      <c r="L150" s="231"/>
      <c r="M150" s="233"/>
      <c r="N150" s="234" t="s">
        <v>20</v>
      </c>
      <c r="O150" s="214" t="s">
        <v>47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81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7">
        <f>W150*H150</f>
        <v>0</v>
      </c>
      <c r="Y150" s="35"/>
      <c r="Z150" s="35"/>
      <c r="AA150" s="35"/>
      <c r="AB150" s="35"/>
      <c r="AC150" s="35"/>
      <c r="AD150" s="35"/>
      <c r="AE150" s="35"/>
      <c r="AR150" s="218" t="s">
        <v>149</v>
      </c>
      <c r="AT150" s="218" t="s">
        <v>146</v>
      </c>
      <c r="AU150" s="218" t="s">
        <v>87</v>
      </c>
      <c r="AY150" s="14" t="s">
        <v>135</v>
      </c>
      <c r="BE150" s="219">
        <f>IF(O150="základní",K150,0)</f>
        <v>0</v>
      </c>
      <c r="BF150" s="219">
        <f>IF(O150="snížená",K150,0)</f>
        <v>0</v>
      </c>
      <c r="BG150" s="219">
        <f>IF(O150="zákl. přenesená",K150,0)</f>
        <v>0</v>
      </c>
      <c r="BH150" s="219">
        <f>IF(O150="sníž. přenesená",K150,0)</f>
        <v>0</v>
      </c>
      <c r="BI150" s="219">
        <f>IF(O150="nulová",K150,0)</f>
        <v>0</v>
      </c>
      <c r="BJ150" s="14" t="s">
        <v>85</v>
      </c>
      <c r="BK150" s="219">
        <f>ROUND(P150*H150,2)</f>
        <v>0</v>
      </c>
      <c r="BL150" s="14" t="s">
        <v>142</v>
      </c>
      <c r="BM150" s="218" t="s">
        <v>304</v>
      </c>
    </row>
    <row r="151" spans="1:65" s="2" customFormat="1" ht="16.5" customHeight="1">
      <c r="A151" s="35"/>
      <c r="B151" s="36"/>
      <c r="C151" s="225" t="s">
        <v>305</v>
      </c>
      <c r="D151" s="225" t="s">
        <v>146</v>
      </c>
      <c r="E151" s="226" t="s">
        <v>306</v>
      </c>
      <c r="F151" s="227" t="s">
        <v>307</v>
      </c>
      <c r="G151" s="228" t="s">
        <v>141</v>
      </c>
      <c r="H151" s="229">
        <v>128</v>
      </c>
      <c r="I151" s="230"/>
      <c r="J151" s="231"/>
      <c r="K151" s="232">
        <f>ROUND(P151*H151,2)</f>
        <v>0</v>
      </c>
      <c r="L151" s="231"/>
      <c r="M151" s="233"/>
      <c r="N151" s="234" t="s">
        <v>20</v>
      </c>
      <c r="O151" s="214" t="s">
        <v>47</v>
      </c>
      <c r="P151" s="215">
        <f>I151+J151</f>
        <v>0</v>
      </c>
      <c r="Q151" s="215">
        <f>ROUND(I151*H151,2)</f>
        <v>0</v>
      </c>
      <c r="R151" s="215">
        <f>ROUND(J151*H151,2)</f>
        <v>0</v>
      </c>
      <c r="S151" s="81"/>
      <c r="T151" s="216">
        <f>S151*H151</f>
        <v>0</v>
      </c>
      <c r="U151" s="216">
        <v>0</v>
      </c>
      <c r="V151" s="216">
        <f>U151*H151</f>
        <v>0</v>
      </c>
      <c r="W151" s="216">
        <v>0</v>
      </c>
      <c r="X151" s="217">
        <f>W151*H151</f>
        <v>0</v>
      </c>
      <c r="Y151" s="35"/>
      <c r="Z151" s="35"/>
      <c r="AA151" s="35"/>
      <c r="AB151" s="35"/>
      <c r="AC151" s="35"/>
      <c r="AD151" s="35"/>
      <c r="AE151" s="35"/>
      <c r="AR151" s="218" t="s">
        <v>149</v>
      </c>
      <c r="AT151" s="218" t="s">
        <v>146</v>
      </c>
      <c r="AU151" s="218" t="s">
        <v>87</v>
      </c>
      <c r="AY151" s="14" t="s">
        <v>135</v>
      </c>
      <c r="BE151" s="219">
        <f>IF(O151="základní",K151,0)</f>
        <v>0</v>
      </c>
      <c r="BF151" s="219">
        <f>IF(O151="snížená",K151,0)</f>
        <v>0</v>
      </c>
      <c r="BG151" s="219">
        <f>IF(O151="zákl. přenesená",K151,0)</f>
        <v>0</v>
      </c>
      <c r="BH151" s="219">
        <f>IF(O151="sníž. přenesená",K151,0)</f>
        <v>0</v>
      </c>
      <c r="BI151" s="219">
        <f>IF(O151="nulová",K151,0)</f>
        <v>0</v>
      </c>
      <c r="BJ151" s="14" t="s">
        <v>85</v>
      </c>
      <c r="BK151" s="219">
        <f>ROUND(P151*H151,2)</f>
        <v>0</v>
      </c>
      <c r="BL151" s="14" t="s">
        <v>142</v>
      </c>
      <c r="BM151" s="218" t="s">
        <v>308</v>
      </c>
    </row>
    <row r="152" spans="1:65" s="2" customFormat="1" ht="16.5" customHeight="1">
      <c r="A152" s="35"/>
      <c r="B152" s="36"/>
      <c r="C152" s="225" t="s">
        <v>309</v>
      </c>
      <c r="D152" s="225" t="s">
        <v>146</v>
      </c>
      <c r="E152" s="226" t="s">
        <v>310</v>
      </c>
      <c r="F152" s="227" t="s">
        <v>311</v>
      </c>
      <c r="G152" s="228" t="s">
        <v>141</v>
      </c>
      <c r="H152" s="229">
        <v>154</v>
      </c>
      <c r="I152" s="230"/>
      <c r="J152" s="231"/>
      <c r="K152" s="232">
        <f>ROUND(P152*H152,2)</f>
        <v>0</v>
      </c>
      <c r="L152" s="231"/>
      <c r="M152" s="233"/>
      <c r="N152" s="234" t="s">
        <v>20</v>
      </c>
      <c r="O152" s="214" t="s">
        <v>47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81"/>
      <c r="T152" s="216">
        <f>S152*H152</f>
        <v>0</v>
      </c>
      <c r="U152" s="216">
        <v>0</v>
      </c>
      <c r="V152" s="216">
        <f>U152*H152</f>
        <v>0</v>
      </c>
      <c r="W152" s="216">
        <v>0</v>
      </c>
      <c r="X152" s="217">
        <f>W152*H152</f>
        <v>0</v>
      </c>
      <c r="Y152" s="35"/>
      <c r="Z152" s="35"/>
      <c r="AA152" s="35"/>
      <c r="AB152" s="35"/>
      <c r="AC152" s="35"/>
      <c r="AD152" s="35"/>
      <c r="AE152" s="35"/>
      <c r="AR152" s="218" t="s">
        <v>149</v>
      </c>
      <c r="AT152" s="218" t="s">
        <v>146</v>
      </c>
      <c r="AU152" s="218" t="s">
        <v>87</v>
      </c>
      <c r="AY152" s="14" t="s">
        <v>135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4" t="s">
        <v>85</v>
      </c>
      <c r="BK152" s="219">
        <f>ROUND(P152*H152,2)</f>
        <v>0</v>
      </c>
      <c r="BL152" s="14" t="s">
        <v>142</v>
      </c>
      <c r="BM152" s="218" t="s">
        <v>312</v>
      </c>
    </row>
    <row r="153" spans="1:65" s="2" customFormat="1" ht="37.8" customHeight="1">
      <c r="A153" s="35"/>
      <c r="B153" s="36"/>
      <c r="C153" s="205" t="s">
        <v>313</v>
      </c>
      <c r="D153" s="205" t="s">
        <v>138</v>
      </c>
      <c r="E153" s="206" t="s">
        <v>314</v>
      </c>
      <c r="F153" s="207" t="s">
        <v>315</v>
      </c>
      <c r="G153" s="208" t="s">
        <v>172</v>
      </c>
      <c r="H153" s="209">
        <v>1</v>
      </c>
      <c r="I153" s="210"/>
      <c r="J153" s="210"/>
      <c r="K153" s="211">
        <f>ROUND(P153*H153,2)</f>
        <v>0</v>
      </c>
      <c r="L153" s="212"/>
      <c r="M153" s="41"/>
      <c r="N153" s="213" t="s">
        <v>20</v>
      </c>
      <c r="O153" s="214" t="s">
        <v>47</v>
      </c>
      <c r="P153" s="215">
        <f>I153+J153</f>
        <v>0</v>
      </c>
      <c r="Q153" s="215">
        <f>ROUND(I153*H153,2)</f>
        <v>0</v>
      </c>
      <c r="R153" s="215">
        <f>ROUND(J153*H153,2)</f>
        <v>0</v>
      </c>
      <c r="S153" s="81"/>
      <c r="T153" s="216">
        <f>S153*H153</f>
        <v>0</v>
      </c>
      <c r="U153" s="216">
        <v>0</v>
      </c>
      <c r="V153" s="216">
        <f>U153*H153</f>
        <v>0</v>
      </c>
      <c r="W153" s="216">
        <v>0.004</v>
      </c>
      <c r="X153" s="217">
        <f>W153*H153</f>
        <v>0.004</v>
      </c>
      <c r="Y153" s="35"/>
      <c r="Z153" s="35"/>
      <c r="AA153" s="35"/>
      <c r="AB153" s="35"/>
      <c r="AC153" s="35"/>
      <c r="AD153" s="35"/>
      <c r="AE153" s="35"/>
      <c r="AR153" s="218" t="s">
        <v>142</v>
      </c>
      <c r="AT153" s="218" t="s">
        <v>138</v>
      </c>
      <c r="AU153" s="218" t="s">
        <v>87</v>
      </c>
      <c r="AY153" s="14" t="s">
        <v>135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4" t="s">
        <v>85</v>
      </c>
      <c r="BK153" s="219">
        <f>ROUND(P153*H153,2)</f>
        <v>0</v>
      </c>
      <c r="BL153" s="14" t="s">
        <v>142</v>
      </c>
      <c r="BM153" s="218" t="s">
        <v>316</v>
      </c>
    </row>
    <row r="154" spans="1:65" s="2" customFormat="1" ht="37.8" customHeight="1">
      <c r="A154" s="35"/>
      <c r="B154" s="36"/>
      <c r="C154" s="205" t="s">
        <v>317</v>
      </c>
      <c r="D154" s="205" t="s">
        <v>138</v>
      </c>
      <c r="E154" s="206" t="s">
        <v>318</v>
      </c>
      <c r="F154" s="207" t="s">
        <v>319</v>
      </c>
      <c r="G154" s="208" t="s">
        <v>320</v>
      </c>
      <c r="H154" s="209">
        <v>18</v>
      </c>
      <c r="I154" s="210"/>
      <c r="J154" s="210"/>
      <c r="K154" s="211">
        <f>ROUND(P154*H154,2)</f>
        <v>0</v>
      </c>
      <c r="L154" s="212"/>
      <c r="M154" s="41"/>
      <c r="N154" s="213" t="s">
        <v>20</v>
      </c>
      <c r="O154" s="214" t="s">
        <v>47</v>
      </c>
      <c r="P154" s="215">
        <f>I154+J154</f>
        <v>0</v>
      </c>
      <c r="Q154" s="215">
        <f>ROUND(I154*H154,2)</f>
        <v>0</v>
      </c>
      <c r="R154" s="215">
        <f>ROUND(J154*H154,2)</f>
        <v>0</v>
      </c>
      <c r="S154" s="81"/>
      <c r="T154" s="216">
        <f>S154*H154</f>
        <v>0</v>
      </c>
      <c r="U154" s="216">
        <v>0</v>
      </c>
      <c r="V154" s="216">
        <f>U154*H154</f>
        <v>0</v>
      </c>
      <c r="W154" s="216">
        <v>0</v>
      </c>
      <c r="X154" s="217">
        <f>W154*H154</f>
        <v>0</v>
      </c>
      <c r="Y154" s="35"/>
      <c r="Z154" s="35"/>
      <c r="AA154" s="35"/>
      <c r="AB154" s="35"/>
      <c r="AC154" s="35"/>
      <c r="AD154" s="35"/>
      <c r="AE154" s="35"/>
      <c r="AR154" s="218" t="s">
        <v>142</v>
      </c>
      <c r="AT154" s="218" t="s">
        <v>138</v>
      </c>
      <c r="AU154" s="218" t="s">
        <v>87</v>
      </c>
      <c r="AY154" s="14" t="s">
        <v>135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4" t="s">
        <v>85</v>
      </c>
      <c r="BK154" s="219">
        <f>ROUND(P154*H154,2)</f>
        <v>0</v>
      </c>
      <c r="BL154" s="14" t="s">
        <v>142</v>
      </c>
      <c r="BM154" s="218" t="s">
        <v>321</v>
      </c>
    </row>
    <row r="155" spans="1:47" s="2" customFormat="1" ht="12">
      <c r="A155" s="35"/>
      <c r="B155" s="36"/>
      <c r="C155" s="37"/>
      <c r="D155" s="220" t="s">
        <v>144</v>
      </c>
      <c r="E155" s="37"/>
      <c r="F155" s="221" t="s">
        <v>322</v>
      </c>
      <c r="G155" s="37"/>
      <c r="H155" s="37"/>
      <c r="I155" s="222"/>
      <c r="J155" s="222"/>
      <c r="K155" s="37"/>
      <c r="L155" s="37"/>
      <c r="M155" s="41"/>
      <c r="N155" s="223"/>
      <c r="O155" s="224"/>
      <c r="P155" s="81"/>
      <c r="Q155" s="81"/>
      <c r="R155" s="81"/>
      <c r="S155" s="81"/>
      <c r="T155" s="81"/>
      <c r="U155" s="81"/>
      <c r="V155" s="81"/>
      <c r="W155" s="81"/>
      <c r="X155" s="82"/>
      <c r="Y155" s="35"/>
      <c r="Z155" s="35"/>
      <c r="AA155" s="35"/>
      <c r="AB155" s="35"/>
      <c r="AC155" s="35"/>
      <c r="AD155" s="35"/>
      <c r="AE155" s="35"/>
      <c r="AT155" s="14" t="s">
        <v>144</v>
      </c>
      <c r="AU155" s="14" t="s">
        <v>87</v>
      </c>
    </row>
    <row r="156" spans="1:65" s="2" customFormat="1" ht="16.5" customHeight="1">
      <c r="A156" s="35"/>
      <c r="B156" s="36"/>
      <c r="C156" s="225" t="s">
        <v>323</v>
      </c>
      <c r="D156" s="225" t="s">
        <v>146</v>
      </c>
      <c r="E156" s="226" t="s">
        <v>324</v>
      </c>
      <c r="F156" s="227" t="s">
        <v>324</v>
      </c>
      <c r="G156" s="228" t="s">
        <v>141</v>
      </c>
      <c r="H156" s="229">
        <v>1</v>
      </c>
      <c r="I156" s="230"/>
      <c r="J156" s="231"/>
      <c r="K156" s="232">
        <f>ROUND(P156*H156,2)</f>
        <v>0</v>
      </c>
      <c r="L156" s="231"/>
      <c r="M156" s="233"/>
      <c r="N156" s="234" t="s">
        <v>20</v>
      </c>
      <c r="O156" s="214" t="s">
        <v>47</v>
      </c>
      <c r="P156" s="215">
        <f>I156+J156</f>
        <v>0</v>
      </c>
      <c r="Q156" s="215">
        <f>ROUND(I156*H156,2)</f>
        <v>0</v>
      </c>
      <c r="R156" s="215">
        <f>ROUND(J156*H156,2)</f>
        <v>0</v>
      </c>
      <c r="S156" s="81"/>
      <c r="T156" s="216">
        <f>S156*H156</f>
        <v>0</v>
      </c>
      <c r="U156" s="216">
        <v>0</v>
      </c>
      <c r="V156" s="216">
        <f>U156*H156</f>
        <v>0</v>
      </c>
      <c r="W156" s="216">
        <v>0</v>
      </c>
      <c r="X156" s="217">
        <f>W156*H156</f>
        <v>0</v>
      </c>
      <c r="Y156" s="35"/>
      <c r="Z156" s="35"/>
      <c r="AA156" s="35"/>
      <c r="AB156" s="35"/>
      <c r="AC156" s="35"/>
      <c r="AD156" s="35"/>
      <c r="AE156" s="35"/>
      <c r="AR156" s="218" t="s">
        <v>149</v>
      </c>
      <c r="AT156" s="218" t="s">
        <v>146</v>
      </c>
      <c r="AU156" s="218" t="s">
        <v>87</v>
      </c>
      <c r="AY156" s="14" t="s">
        <v>135</v>
      </c>
      <c r="BE156" s="219">
        <f>IF(O156="základní",K156,0)</f>
        <v>0</v>
      </c>
      <c r="BF156" s="219">
        <f>IF(O156="snížená",K156,0)</f>
        <v>0</v>
      </c>
      <c r="BG156" s="219">
        <f>IF(O156="zákl. přenesená",K156,0)</f>
        <v>0</v>
      </c>
      <c r="BH156" s="219">
        <f>IF(O156="sníž. přenesená",K156,0)</f>
        <v>0</v>
      </c>
      <c r="BI156" s="219">
        <f>IF(O156="nulová",K156,0)</f>
        <v>0</v>
      </c>
      <c r="BJ156" s="14" t="s">
        <v>85</v>
      </c>
      <c r="BK156" s="219">
        <f>ROUND(P156*H156,2)</f>
        <v>0</v>
      </c>
      <c r="BL156" s="14" t="s">
        <v>142</v>
      </c>
      <c r="BM156" s="218" t="s">
        <v>325</v>
      </c>
    </row>
    <row r="157" spans="1:65" s="2" customFormat="1" ht="16.5" customHeight="1">
      <c r="A157" s="35"/>
      <c r="B157" s="36"/>
      <c r="C157" s="225" t="s">
        <v>326</v>
      </c>
      <c r="D157" s="225" t="s">
        <v>146</v>
      </c>
      <c r="E157" s="226" t="s">
        <v>327</v>
      </c>
      <c r="F157" s="227" t="s">
        <v>328</v>
      </c>
      <c r="G157" s="228" t="s">
        <v>141</v>
      </c>
      <c r="H157" s="229">
        <v>1</v>
      </c>
      <c r="I157" s="230"/>
      <c r="J157" s="231"/>
      <c r="K157" s="232">
        <f>ROUND(P157*H157,2)</f>
        <v>0</v>
      </c>
      <c r="L157" s="231"/>
      <c r="M157" s="233"/>
      <c r="N157" s="234" t="s">
        <v>20</v>
      </c>
      <c r="O157" s="214" t="s">
        <v>47</v>
      </c>
      <c r="P157" s="215">
        <f>I157+J157</f>
        <v>0</v>
      </c>
      <c r="Q157" s="215">
        <f>ROUND(I157*H157,2)</f>
        <v>0</v>
      </c>
      <c r="R157" s="215">
        <f>ROUND(J157*H157,2)</f>
        <v>0</v>
      </c>
      <c r="S157" s="81"/>
      <c r="T157" s="216">
        <f>S157*H157</f>
        <v>0</v>
      </c>
      <c r="U157" s="216">
        <v>0</v>
      </c>
      <c r="V157" s="216">
        <f>U157*H157</f>
        <v>0</v>
      </c>
      <c r="W157" s="216">
        <v>0</v>
      </c>
      <c r="X157" s="217">
        <f>W157*H157</f>
        <v>0</v>
      </c>
      <c r="Y157" s="35"/>
      <c r="Z157" s="35"/>
      <c r="AA157" s="35"/>
      <c r="AB157" s="35"/>
      <c r="AC157" s="35"/>
      <c r="AD157" s="35"/>
      <c r="AE157" s="35"/>
      <c r="AR157" s="218" t="s">
        <v>149</v>
      </c>
      <c r="AT157" s="218" t="s">
        <v>146</v>
      </c>
      <c r="AU157" s="218" t="s">
        <v>87</v>
      </c>
      <c r="AY157" s="14" t="s">
        <v>135</v>
      </c>
      <c r="BE157" s="219">
        <f>IF(O157="základní",K157,0)</f>
        <v>0</v>
      </c>
      <c r="BF157" s="219">
        <f>IF(O157="snížená",K157,0)</f>
        <v>0</v>
      </c>
      <c r="BG157" s="219">
        <f>IF(O157="zákl. přenesená",K157,0)</f>
        <v>0</v>
      </c>
      <c r="BH157" s="219">
        <f>IF(O157="sníž. přenesená",K157,0)</f>
        <v>0</v>
      </c>
      <c r="BI157" s="219">
        <f>IF(O157="nulová",K157,0)</f>
        <v>0</v>
      </c>
      <c r="BJ157" s="14" t="s">
        <v>85</v>
      </c>
      <c r="BK157" s="219">
        <f>ROUND(P157*H157,2)</f>
        <v>0</v>
      </c>
      <c r="BL157" s="14" t="s">
        <v>142</v>
      </c>
      <c r="BM157" s="218" t="s">
        <v>329</v>
      </c>
    </row>
    <row r="158" spans="1:65" s="2" customFormat="1" ht="16.5" customHeight="1">
      <c r="A158" s="35"/>
      <c r="B158" s="36"/>
      <c r="C158" s="205" t="s">
        <v>330</v>
      </c>
      <c r="D158" s="205" t="s">
        <v>138</v>
      </c>
      <c r="E158" s="206" t="s">
        <v>331</v>
      </c>
      <c r="F158" s="207" t="s">
        <v>332</v>
      </c>
      <c r="G158" s="208" t="s">
        <v>172</v>
      </c>
      <c r="H158" s="209">
        <v>1</v>
      </c>
      <c r="I158" s="210"/>
      <c r="J158" s="210"/>
      <c r="K158" s="211">
        <f>ROUND(P158*H158,2)</f>
        <v>0</v>
      </c>
      <c r="L158" s="212"/>
      <c r="M158" s="41"/>
      <c r="N158" s="213" t="s">
        <v>20</v>
      </c>
      <c r="O158" s="214" t="s">
        <v>47</v>
      </c>
      <c r="P158" s="215">
        <f>I158+J158</f>
        <v>0</v>
      </c>
      <c r="Q158" s="215">
        <f>ROUND(I158*H158,2)</f>
        <v>0</v>
      </c>
      <c r="R158" s="215">
        <f>ROUND(J158*H158,2)</f>
        <v>0</v>
      </c>
      <c r="S158" s="81"/>
      <c r="T158" s="216">
        <f>S158*H158</f>
        <v>0</v>
      </c>
      <c r="U158" s="216">
        <v>0</v>
      </c>
      <c r="V158" s="216">
        <f>U158*H158</f>
        <v>0</v>
      </c>
      <c r="W158" s="216">
        <v>0</v>
      </c>
      <c r="X158" s="217">
        <f>W158*H158</f>
        <v>0</v>
      </c>
      <c r="Y158" s="35"/>
      <c r="Z158" s="35"/>
      <c r="AA158" s="35"/>
      <c r="AB158" s="35"/>
      <c r="AC158" s="35"/>
      <c r="AD158" s="35"/>
      <c r="AE158" s="35"/>
      <c r="AR158" s="218" t="s">
        <v>142</v>
      </c>
      <c r="AT158" s="218" t="s">
        <v>138</v>
      </c>
      <c r="AU158" s="218" t="s">
        <v>87</v>
      </c>
      <c r="AY158" s="14" t="s">
        <v>135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4" t="s">
        <v>85</v>
      </c>
      <c r="BK158" s="219">
        <f>ROUND(P158*H158,2)</f>
        <v>0</v>
      </c>
      <c r="BL158" s="14" t="s">
        <v>142</v>
      </c>
      <c r="BM158" s="218" t="s">
        <v>333</v>
      </c>
    </row>
    <row r="159" spans="1:47" s="2" customFormat="1" ht="12">
      <c r="A159" s="35"/>
      <c r="B159" s="36"/>
      <c r="C159" s="37"/>
      <c r="D159" s="220" t="s">
        <v>144</v>
      </c>
      <c r="E159" s="37"/>
      <c r="F159" s="221" t="s">
        <v>334</v>
      </c>
      <c r="G159" s="37"/>
      <c r="H159" s="37"/>
      <c r="I159" s="222"/>
      <c r="J159" s="222"/>
      <c r="K159" s="37"/>
      <c r="L159" s="37"/>
      <c r="M159" s="41"/>
      <c r="N159" s="223"/>
      <c r="O159" s="224"/>
      <c r="P159" s="81"/>
      <c r="Q159" s="81"/>
      <c r="R159" s="81"/>
      <c r="S159" s="81"/>
      <c r="T159" s="81"/>
      <c r="U159" s="81"/>
      <c r="V159" s="81"/>
      <c r="W159" s="81"/>
      <c r="X159" s="82"/>
      <c r="Y159" s="35"/>
      <c r="Z159" s="35"/>
      <c r="AA159" s="35"/>
      <c r="AB159" s="35"/>
      <c r="AC159" s="35"/>
      <c r="AD159" s="35"/>
      <c r="AE159" s="35"/>
      <c r="AT159" s="14" t="s">
        <v>144</v>
      </c>
      <c r="AU159" s="14" t="s">
        <v>87</v>
      </c>
    </row>
    <row r="160" spans="1:65" s="2" customFormat="1" ht="16.5" customHeight="1">
      <c r="A160" s="35"/>
      <c r="B160" s="36"/>
      <c r="C160" s="225" t="s">
        <v>335</v>
      </c>
      <c r="D160" s="225" t="s">
        <v>146</v>
      </c>
      <c r="E160" s="226" t="s">
        <v>336</v>
      </c>
      <c r="F160" s="227" t="s">
        <v>332</v>
      </c>
      <c r="G160" s="228" t="s">
        <v>172</v>
      </c>
      <c r="H160" s="229">
        <v>1</v>
      </c>
      <c r="I160" s="230"/>
      <c r="J160" s="231"/>
      <c r="K160" s="232">
        <f>ROUND(P160*H160,2)</f>
        <v>0</v>
      </c>
      <c r="L160" s="231"/>
      <c r="M160" s="233"/>
      <c r="N160" s="234" t="s">
        <v>20</v>
      </c>
      <c r="O160" s="214" t="s">
        <v>47</v>
      </c>
      <c r="P160" s="215">
        <f>I160+J160</f>
        <v>0</v>
      </c>
      <c r="Q160" s="215">
        <f>ROUND(I160*H160,2)</f>
        <v>0</v>
      </c>
      <c r="R160" s="215">
        <f>ROUND(J160*H160,2)</f>
        <v>0</v>
      </c>
      <c r="S160" s="81"/>
      <c r="T160" s="216">
        <f>S160*H160</f>
        <v>0</v>
      </c>
      <c r="U160" s="216">
        <v>0</v>
      </c>
      <c r="V160" s="216">
        <f>U160*H160</f>
        <v>0</v>
      </c>
      <c r="W160" s="216">
        <v>0</v>
      </c>
      <c r="X160" s="217">
        <f>W160*H160</f>
        <v>0</v>
      </c>
      <c r="Y160" s="35"/>
      <c r="Z160" s="35"/>
      <c r="AA160" s="35"/>
      <c r="AB160" s="35"/>
      <c r="AC160" s="35"/>
      <c r="AD160" s="35"/>
      <c r="AE160" s="35"/>
      <c r="AR160" s="218" t="s">
        <v>149</v>
      </c>
      <c r="AT160" s="218" t="s">
        <v>146</v>
      </c>
      <c r="AU160" s="218" t="s">
        <v>87</v>
      </c>
      <c r="AY160" s="14" t="s">
        <v>135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4" t="s">
        <v>85</v>
      </c>
      <c r="BK160" s="219">
        <f>ROUND(P160*H160,2)</f>
        <v>0</v>
      </c>
      <c r="BL160" s="14" t="s">
        <v>142</v>
      </c>
      <c r="BM160" s="218" t="s">
        <v>337</v>
      </c>
    </row>
    <row r="161" spans="1:65" s="2" customFormat="1" ht="21.75" customHeight="1">
      <c r="A161" s="35"/>
      <c r="B161" s="36"/>
      <c r="C161" s="205" t="s">
        <v>338</v>
      </c>
      <c r="D161" s="205" t="s">
        <v>138</v>
      </c>
      <c r="E161" s="206" t="s">
        <v>339</v>
      </c>
      <c r="F161" s="207" t="s">
        <v>340</v>
      </c>
      <c r="G161" s="208" t="s">
        <v>172</v>
      </c>
      <c r="H161" s="209">
        <v>1</v>
      </c>
      <c r="I161" s="210"/>
      <c r="J161" s="210"/>
      <c r="K161" s="211">
        <f>ROUND(P161*H161,2)</f>
        <v>0</v>
      </c>
      <c r="L161" s="212"/>
      <c r="M161" s="41"/>
      <c r="N161" s="213" t="s">
        <v>20</v>
      </c>
      <c r="O161" s="214" t="s">
        <v>47</v>
      </c>
      <c r="P161" s="215">
        <f>I161+J161</f>
        <v>0</v>
      </c>
      <c r="Q161" s="215">
        <f>ROUND(I161*H161,2)</f>
        <v>0</v>
      </c>
      <c r="R161" s="215">
        <f>ROUND(J161*H161,2)</f>
        <v>0</v>
      </c>
      <c r="S161" s="81"/>
      <c r="T161" s="216">
        <f>S161*H161</f>
        <v>0</v>
      </c>
      <c r="U161" s="216">
        <v>0</v>
      </c>
      <c r="V161" s="216">
        <f>U161*H161</f>
        <v>0</v>
      </c>
      <c r="W161" s="216">
        <v>0</v>
      </c>
      <c r="X161" s="217">
        <f>W161*H161</f>
        <v>0</v>
      </c>
      <c r="Y161" s="35"/>
      <c r="Z161" s="35"/>
      <c r="AA161" s="35"/>
      <c r="AB161" s="35"/>
      <c r="AC161" s="35"/>
      <c r="AD161" s="35"/>
      <c r="AE161" s="35"/>
      <c r="AR161" s="218" t="s">
        <v>142</v>
      </c>
      <c r="AT161" s="218" t="s">
        <v>138</v>
      </c>
      <c r="AU161" s="218" t="s">
        <v>87</v>
      </c>
      <c r="AY161" s="14" t="s">
        <v>135</v>
      </c>
      <c r="BE161" s="219">
        <f>IF(O161="základní",K161,0)</f>
        <v>0</v>
      </c>
      <c r="BF161" s="219">
        <f>IF(O161="snížená",K161,0)</f>
        <v>0</v>
      </c>
      <c r="BG161" s="219">
        <f>IF(O161="zákl. přenesená",K161,0)</f>
        <v>0</v>
      </c>
      <c r="BH161" s="219">
        <f>IF(O161="sníž. přenesená",K161,0)</f>
        <v>0</v>
      </c>
      <c r="BI161" s="219">
        <f>IF(O161="nulová",K161,0)</f>
        <v>0</v>
      </c>
      <c r="BJ161" s="14" t="s">
        <v>85</v>
      </c>
      <c r="BK161" s="219">
        <f>ROUND(P161*H161,2)</f>
        <v>0</v>
      </c>
      <c r="BL161" s="14" t="s">
        <v>142</v>
      </c>
      <c r="BM161" s="218" t="s">
        <v>341</v>
      </c>
    </row>
    <row r="162" spans="1:63" s="12" customFormat="1" ht="22.8" customHeight="1">
      <c r="A162" s="12"/>
      <c r="B162" s="188"/>
      <c r="C162" s="189"/>
      <c r="D162" s="190" t="s">
        <v>77</v>
      </c>
      <c r="E162" s="203" t="s">
        <v>342</v>
      </c>
      <c r="F162" s="203" t="s">
        <v>343</v>
      </c>
      <c r="G162" s="189"/>
      <c r="H162" s="189"/>
      <c r="I162" s="192"/>
      <c r="J162" s="192"/>
      <c r="K162" s="204">
        <f>BK162</f>
        <v>0</v>
      </c>
      <c r="L162" s="189"/>
      <c r="M162" s="194"/>
      <c r="N162" s="195"/>
      <c r="O162" s="196"/>
      <c r="P162" s="196"/>
      <c r="Q162" s="197">
        <f>SUM(Q163:Q205)</f>
        <v>0</v>
      </c>
      <c r="R162" s="197">
        <f>SUM(R163:R205)</f>
        <v>0</v>
      </c>
      <c r="S162" s="196"/>
      <c r="T162" s="198">
        <f>SUM(T163:T205)</f>
        <v>0</v>
      </c>
      <c r="U162" s="196"/>
      <c r="V162" s="198">
        <f>SUM(V163:V205)</f>
        <v>0.029200000000000004</v>
      </c>
      <c r="W162" s="196"/>
      <c r="X162" s="199">
        <f>SUM(X163:X205)</f>
        <v>0</v>
      </c>
      <c r="Y162" s="12"/>
      <c r="Z162" s="12"/>
      <c r="AA162" s="12"/>
      <c r="AB162" s="12"/>
      <c r="AC162" s="12"/>
      <c r="AD162" s="12"/>
      <c r="AE162" s="12"/>
      <c r="AR162" s="200" t="s">
        <v>85</v>
      </c>
      <c r="AT162" s="201" t="s">
        <v>77</v>
      </c>
      <c r="AU162" s="201" t="s">
        <v>85</v>
      </c>
      <c r="AY162" s="200" t="s">
        <v>135</v>
      </c>
      <c r="BK162" s="202">
        <f>SUM(BK163:BK205)</f>
        <v>0</v>
      </c>
    </row>
    <row r="163" spans="1:65" s="2" customFormat="1" ht="16.5" customHeight="1">
      <c r="A163" s="35"/>
      <c r="B163" s="36"/>
      <c r="C163" s="205" t="s">
        <v>344</v>
      </c>
      <c r="D163" s="205" t="s">
        <v>138</v>
      </c>
      <c r="E163" s="206" t="s">
        <v>345</v>
      </c>
      <c r="F163" s="207" t="s">
        <v>346</v>
      </c>
      <c r="G163" s="208" t="s">
        <v>154</v>
      </c>
      <c r="H163" s="209">
        <v>50</v>
      </c>
      <c r="I163" s="210"/>
      <c r="J163" s="210"/>
      <c r="K163" s="211">
        <f>ROUND(P163*H163,2)</f>
        <v>0</v>
      </c>
      <c r="L163" s="212"/>
      <c r="M163" s="41"/>
      <c r="N163" s="213" t="s">
        <v>20</v>
      </c>
      <c r="O163" s="214" t="s">
        <v>47</v>
      </c>
      <c r="P163" s="215">
        <f>I163+J163</f>
        <v>0</v>
      </c>
      <c r="Q163" s="215">
        <f>ROUND(I163*H163,2)</f>
        <v>0</v>
      </c>
      <c r="R163" s="215">
        <f>ROUND(J163*H163,2)</f>
        <v>0</v>
      </c>
      <c r="S163" s="81"/>
      <c r="T163" s="216">
        <f>S163*H163</f>
        <v>0</v>
      </c>
      <c r="U163" s="216">
        <v>0</v>
      </c>
      <c r="V163" s="216">
        <f>U163*H163</f>
        <v>0</v>
      </c>
      <c r="W163" s="216">
        <v>0</v>
      </c>
      <c r="X163" s="217">
        <f>W163*H163</f>
        <v>0</v>
      </c>
      <c r="Y163" s="35"/>
      <c r="Z163" s="35"/>
      <c r="AA163" s="35"/>
      <c r="AB163" s="35"/>
      <c r="AC163" s="35"/>
      <c r="AD163" s="35"/>
      <c r="AE163" s="35"/>
      <c r="AR163" s="218" t="s">
        <v>142</v>
      </c>
      <c r="AT163" s="218" t="s">
        <v>138</v>
      </c>
      <c r="AU163" s="218" t="s">
        <v>87</v>
      </c>
      <c r="AY163" s="14" t="s">
        <v>135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4" t="s">
        <v>85</v>
      </c>
      <c r="BK163" s="219">
        <f>ROUND(P163*H163,2)</f>
        <v>0</v>
      </c>
      <c r="BL163" s="14" t="s">
        <v>142</v>
      </c>
      <c r="BM163" s="218" t="s">
        <v>347</v>
      </c>
    </row>
    <row r="164" spans="1:47" s="2" customFormat="1" ht="12">
      <c r="A164" s="35"/>
      <c r="B164" s="36"/>
      <c r="C164" s="37"/>
      <c r="D164" s="220" t="s">
        <v>144</v>
      </c>
      <c r="E164" s="37"/>
      <c r="F164" s="221" t="s">
        <v>348</v>
      </c>
      <c r="G164" s="37"/>
      <c r="H164" s="37"/>
      <c r="I164" s="222"/>
      <c r="J164" s="222"/>
      <c r="K164" s="37"/>
      <c r="L164" s="37"/>
      <c r="M164" s="41"/>
      <c r="N164" s="223"/>
      <c r="O164" s="224"/>
      <c r="P164" s="81"/>
      <c r="Q164" s="81"/>
      <c r="R164" s="81"/>
      <c r="S164" s="81"/>
      <c r="T164" s="81"/>
      <c r="U164" s="81"/>
      <c r="V164" s="81"/>
      <c r="W164" s="81"/>
      <c r="X164" s="82"/>
      <c r="Y164" s="35"/>
      <c r="Z164" s="35"/>
      <c r="AA164" s="35"/>
      <c r="AB164" s="35"/>
      <c r="AC164" s="35"/>
      <c r="AD164" s="35"/>
      <c r="AE164" s="35"/>
      <c r="AT164" s="14" t="s">
        <v>144</v>
      </c>
      <c r="AU164" s="14" t="s">
        <v>87</v>
      </c>
    </row>
    <row r="165" spans="1:65" s="2" customFormat="1" ht="16.5" customHeight="1">
      <c r="A165" s="35"/>
      <c r="B165" s="36"/>
      <c r="C165" s="225" t="s">
        <v>349</v>
      </c>
      <c r="D165" s="225" t="s">
        <v>146</v>
      </c>
      <c r="E165" s="226" t="s">
        <v>350</v>
      </c>
      <c r="F165" s="227" t="s">
        <v>351</v>
      </c>
      <c r="G165" s="228" t="s">
        <v>154</v>
      </c>
      <c r="H165" s="229">
        <v>50</v>
      </c>
      <c r="I165" s="230"/>
      <c r="J165" s="231"/>
      <c r="K165" s="232">
        <f>ROUND(P165*H165,2)</f>
        <v>0</v>
      </c>
      <c r="L165" s="231"/>
      <c r="M165" s="233"/>
      <c r="N165" s="234" t="s">
        <v>20</v>
      </c>
      <c r="O165" s="214" t="s">
        <v>47</v>
      </c>
      <c r="P165" s="215">
        <f>I165+J165</f>
        <v>0</v>
      </c>
      <c r="Q165" s="215">
        <f>ROUND(I165*H165,2)</f>
        <v>0</v>
      </c>
      <c r="R165" s="215">
        <f>ROUND(J165*H165,2)</f>
        <v>0</v>
      </c>
      <c r="S165" s="81"/>
      <c r="T165" s="216">
        <f>S165*H165</f>
        <v>0</v>
      </c>
      <c r="U165" s="216">
        <v>0.00034</v>
      </c>
      <c r="V165" s="216">
        <f>U165*H165</f>
        <v>0.017</v>
      </c>
      <c r="W165" s="216">
        <v>0</v>
      </c>
      <c r="X165" s="217">
        <f>W165*H165</f>
        <v>0</v>
      </c>
      <c r="Y165" s="35"/>
      <c r="Z165" s="35"/>
      <c r="AA165" s="35"/>
      <c r="AB165" s="35"/>
      <c r="AC165" s="35"/>
      <c r="AD165" s="35"/>
      <c r="AE165" s="35"/>
      <c r="AR165" s="218" t="s">
        <v>149</v>
      </c>
      <c r="AT165" s="218" t="s">
        <v>146</v>
      </c>
      <c r="AU165" s="218" t="s">
        <v>87</v>
      </c>
      <c r="AY165" s="14" t="s">
        <v>135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4" t="s">
        <v>85</v>
      </c>
      <c r="BK165" s="219">
        <f>ROUND(P165*H165,2)</f>
        <v>0</v>
      </c>
      <c r="BL165" s="14" t="s">
        <v>142</v>
      </c>
      <c r="BM165" s="218" t="s">
        <v>352</v>
      </c>
    </row>
    <row r="166" spans="1:65" s="2" customFormat="1" ht="24.15" customHeight="1">
      <c r="A166" s="35"/>
      <c r="B166" s="36"/>
      <c r="C166" s="205" t="s">
        <v>353</v>
      </c>
      <c r="D166" s="205" t="s">
        <v>138</v>
      </c>
      <c r="E166" s="206" t="s">
        <v>354</v>
      </c>
      <c r="F166" s="207" t="s">
        <v>355</v>
      </c>
      <c r="G166" s="208" t="s">
        <v>141</v>
      </c>
      <c r="H166" s="209">
        <v>50</v>
      </c>
      <c r="I166" s="210"/>
      <c r="J166" s="210"/>
      <c r="K166" s="211">
        <f>ROUND(P166*H166,2)</f>
        <v>0</v>
      </c>
      <c r="L166" s="212"/>
      <c r="M166" s="41"/>
      <c r="N166" s="213" t="s">
        <v>20</v>
      </c>
      <c r="O166" s="214" t="s">
        <v>47</v>
      </c>
      <c r="P166" s="215">
        <f>I166+J166</f>
        <v>0</v>
      </c>
      <c r="Q166" s="215">
        <f>ROUND(I166*H166,2)</f>
        <v>0</v>
      </c>
      <c r="R166" s="215">
        <f>ROUND(J166*H166,2)</f>
        <v>0</v>
      </c>
      <c r="S166" s="81"/>
      <c r="T166" s="216">
        <f>S166*H166</f>
        <v>0</v>
      </c>
      <c r="U166" s="216">
        <v>0</v>
      </c>
      <c r="V166" s="216">
        <f>U166*H166</f>
        <v>0</v>
      </c>
      <c r="W166" s="216">
        <v>0</v>
      </c>
      <c r="X166" s="217">
        <f>W166*H166</f>
        <v>0</v>
      </c>
      <c r="Y166" s="35"/>
      <c r="Z166" s="35"/>
      <c r="AA166" s="35"/>
      <c r="AB166" s="35"/>
      <c r="AC166" s="35"/>
      <c r="AD166" s="35"/>
      <c r="AE166" s="35"/>
      <c r="AR166" s="218" t="s">
        <v>142</v>
      </c>
      <c r="AT166" s="218" t="s">
        <v>138</v>
      </c>
      <c r="AU166" s="218" t="s">
        <v>87</v>
      </c>
      <c r="AY166" s="14" t="s">
        <v>135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4" t="s">
        <v>85</v>
      </c>
      <c r="BK166" s="219">
        <f>ROUND(P166*H166,2)</f>
        <v>0</v>
      </c>
      <c r="BL166" s="14" t="s">
        <v>142</v>
      </c>
      <c r="BM166" s="218" t="s">
        <v>356</v>
      </c>
    </row>
    <row r="167" spans="1:47" s="2" customFormat="1" ht="12">
      <c r="A167" s="35"/>
      <c r="B167" s="36"/>
      <c r="C167" s="37"/>
      <c r="D167" s="220" t="s">
        <v>144</v>
      </c>
      <c r="E167" s="37"/>
      <c r="F167" s="221" t="s">
        <v>357</v>
      </c>
      <c r="G167" s="37"/>
      <c r="H167" s="37"/>
      <c r="I167" s="222"/>
      <c r="J167" s="222"/>
      <c r="K167" s="37"/>
      <c r="L167" s="37"/>
      <c r="M167" s="41"/>
      <c r="N167" s="223"/>
      <c r="O167" s="224"/>
      <c r="P167" s="81"/>
      <c r="Q167" s="81"/>
      <c r="R167" s="81"/>
      <c r="S167" s="81"/>
      <c r="T167" s="81"/>
      <c r="U167" s="81"/>
      <c r="V167" s="81"/>
      <c r="W167" s="81"/>
      <c r="X167" s="82"/>
      <c r="Y167" s="35"/>
      <c r="Z167" s="35"/>
      <c r="AA167" s="35"/>
      <c r="AB167" s="35"/>
      <c r="AC167" s="35"/>
      <c r="AD167" s="35"/>
      <c r="AE167" s="35"/>
      <c r="AT167" s="14" t="s">
        <v>144</v>
      </c>
      <c r="AU167" s="14" t="s">
        <v>87</v>
      </c>
    </row>
    <row r="168" spans="1:65" s="2" customFormat="1" ht="16.5" customHeight="1">
      <c r="A168" s="35"/>
      <c r="B168" s="36"/>
      <c r="C168" s="225" t="s">
        <v>358</v>
      </c>
      <c r="D168" s="225" t="s">
        <v>146</v>
      </c>
      <c r="E168" s="226" t="s">
        <v>359</v>
      </c>
      <c r="F168" s="227" t="s">
        <v>360</v>
      </c>
      <c r="G168" s="228" t="s">
        <v>141</v>
      </c>
      <c r="H168" s="229">
        <v>50</v>
      </c>
      <c r="I168" s="230"/>
      <c r="J168" s="231"/>
      <c r="K168" s="232">
        <f>ROUND(P168*H168,2)</f>
        <v>0</v>
      </c>
      <c r="L168" s="231"/>
      <c r="M168" s="233"/>
      <c r="N168" s="234" t="s">
        <v>20</v>
      </c>
      <c r="O168" s="214" t="s">
        <v>47</v>
      </c>
      <c r="P168" s="215">
        <f>I168+J168</f>
        <v>0</v>
      </c>
      <c r="Q168" s="215">
        <f>ROUND(I168*H168,2)</f>
        <v>0</v>
      </c>
      <c r="R168" s="215">
        <f>ROUND(J168*H168,2)</f>
        <v>0</v>
      </c>
      <c r="S168" s="81"/>
      <c r="T168" s="216">
        <f>S168*H168</f>
        <v>0</v>
      </c>
      <c r="U168" s="216">
        <v>0</v>
      </c>
      <c r="V168" s="216">
        <f>U168*H168</f>
        <v>0</v>
      </c>
      <c r="W168" s="216">
        <v>0</v>
      </c>
      <c r="X168" s="217">
        <f>W168*H168</f>
        <v>0</v>
      </c>
      <c r="Y168" s="35"/>
      <c r="Z168" s="35"/>
      <c r="AA168" s="35"/>
      <c r="AB168" s="35"/>
      <c r="AC168" s="35"/>
      <c r="AD168" s="35"/>
      <c r="AE168" s="35"/>
      <c r="AR168" s="218" t="s">
        <v>149</v>
      </c>
      <c r="AT168" s="218" t="s">
        <v>146</v>
      </c>
      <c r="AU168" s="218" t="s">
        <v>87</v>
      </c>
      <c r="AY168" s="14" t="s">
        <v>135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4" t="s">
        <v>85</v>
      </c>
      <c r="BK168" s="219">
        <f>ROUND(P168*H168,2)</f>
        <v>0</v>
      </c>
      <c r="BL168" s="14" t="s">
        <v>142</v>
      </c>
      <c r="BM168" s="218" t="s">
        <v>361</v>
      </c>
    </row>
    <row r="169" spans="1:65" s="2" customFormat="1" ht="16.5" customHeight="1">
      <c r="A169" s="35"/>
      <c r="B169" s="36"/>
      <c r="C169" s="225" t="s">
        <v>362</v>
      </c>
      <c r="D169" s="225" t="s">
        <v>146</v>
      </c>
      <c r="E169" s="226" t="s">
        <v>363</v>
      </c>
      <c r="F169" s="227" t="s">
        <v>364</v>
      </c>
      <c r="G169" s="228" t="s">
        <v>141</v>
      </c>
      <c r="H169" s="229">
        <v>50</v>
      </c>
      <c r="I169" s="230"/>
      <c r="J169" s="231"/>
      <c r="K169" s="232">
        <f>ROUND(P169*H169,2)</f>
        <v>0</v>
      </c>
      <c r="L169" s="231"/>
      <c r="M169" s="233"/>
      <c r="N169" s="234" t="s">
        <v>20</v>
      </c>
      <c r="O169" s="214" t="s">
        <v>47</v>
      </c>
      <c r="P169" s="215">
        <f>I169+J169</f>
        <v>0</v>
      </c>
      <c r="Q169" s="215">
        <f>ROUND(I169*H169,2)</f>
        <v>0</v>
      </c>
      <c r="R169" s="215">
        <f>ROUND(J169*H169,2)</f>
        <v>0</v>
      </c>
      <c r="S169" s="81"/>
      <c r="T169" s="216">
        <f>S169*H169</f>
        <v>0</v>
      </c>
      <c r="U169" s="216">
        <v>0</v>
      </c>
      <c r="V169" s="216">
        <f>U169*H169</f>
        <v>0</v>
      </c>
      <c r="W169" s="216">
        <v>0</v>
      </c>
      <c r="X169" s="217">
        <f>W169*H169</f>
        <v>0</v>
      </c>
      <c r="Y169" s="35"/>
      <c r="Z169" s="35"/>
      <c r="AA169" s="35"/>
      <c r="AB169" s="35"/>
      <c r="AC169" s="35"/>
      <c r="AD169" s="35"/>
      <c r="AE169" s="35"/>
      <c r="AR169" s="218" t="s">
        <v>149</v>
      </c>
      <c r="AT169" s="218" t="s">
        <v>146</v>
      </c>
      <c r="AU169" s="218" t="s">
        <v>87</v>
      </c>
      <c r="AY169" s="14" t="s">
        <v>135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4" t="s">
        <v>85</v>
      </c>
      <c r="BK169" s="219">
        <f>ROUND(P169*H169,2)</f>
        <v>0</v>
      </c>
      <c r="BL169" s="14" t="s">
        <v>142</v>
      </c>
      <c r="BM169" s="218" t="s">
        <v>365</v>
      </c>
    </row>
    <row r="170" spans="1:65" s="2" customFormat="1" ht="24.15" customHeight="1">
      <c r="A170" s="35"/>
      <c r="B170" s="36"/>
      <c r="C170" s="205" t="s">
        <v>366</v>
      </c>
      <c r="D170" s="205" t="s">
        <v>138</v>
      </c>
      <c r="E170" s="206" t="s">
        <v>367</v>
      </c>
      <c r="F170" s="207" t="s">
        <v>368</v>
      </c>
      <c r="G170" s="208" t="s">
        <v>141</v>
      </c>
      <c r="H170" s="209">
        <v>300</v>
      </c>
      <c r="I170" s="210"/>
      <c r="J170" s="210"/>
      <c r="K170" s="211">
        <f>ROUND(P170*H170,2)</f>
        <v>0</v>
      </c>
      <c r="L170" s="212"/>
      <c r="M170" s="41"/>
      <c r="N170" s="213" t="s">
        <v>20</v>
      </c>
      <c r="O170" s="214" t="s">
        <v>47</v>
      </c>
      <c r="P170" s="215">
        <f>I170+J170</f>
        <v>0</v>
      </c>
      <c r="Q170" s="215">
        <f>ROUND(I170*H170,2)</f>
        <v>0</v>
      </c>
      <c r="R170" s="215">
        <f>ROUND(J170*H170,2)</f>
        <v>0</v>
      </c>
      <c r="S170" s="81"/>
      <c r="T170" s="216">
        <f>S170*H170</f>
        <v>0</v>
      </c>
      <c r="U170" s="216">
        <v>0</v>
      </c>
      <c r="V170" s="216">
        <f>U170*H170</f>
        <v>0</v>
      </c>
      <c r="W170" s="216">
        <v>0</v>
      </c>
      <c r="X170" s="217">
        <f>W170*H170</f>
        <v>0</v>
      </c>
      <c r="Y170" s="35"/>
      <c r="Z170" s="35"/>
      <c r="AA170" s="35"/>
      <c r="AB170" s="35"/>
      <c r="AC170" s="35"/>
      <c r="AD170" s="35"/>
      <c r="AE170" s="35"/>
      <c r="AR170" s="218" t="s">
        <v>142</v>
      </c>
      <c r="AT170" s="218" t="s">
        <v>138</v>
      </c>
      <c r="AU170" s="218" t="s">
        <v>87</v>
      </c>
      <c r="AY170" s="14" t="s">
        <v>135</v>
      </c>
      <c r="BE170" s="219">
        <f>IF(O170="základní",K170,0)</f>
        <v>0</v>
      </c>
      <c r="BF170" s="219">
        <f>IF(O170="snížená",K170,0)</f>
        <v>0</v>
      </c>
      <c r="BG170" s="219">
        <f>IF(O170="zákl. přenesená",K170,0)</f>
        <v>0</v>
      </c>
      <c r="BH170" s="219">
        <f>IF(O170="sníž. přenesená",K170,0)</f>
        <v>0</v>
      </c>
      <c r="BI170" s="219">
        <f>IF(O170="nulová",K170,0)</f>
        <v>0</v>
      </c>
      <c r="BJ170" s="14" t="s">
        <v>85</v>
      </c>
      <c r="BK170" s="219">
        <f>ROUND(P170*H170,2)</f>
        <v>0</v>
      </c>
      <c r="BL170" s="14" t="s">
        <v>142</v>
      </c>
      <c r="BM170" s="218" t="s">
        <v>369</v>
      </c>
    </row>
    <row r="171" spans="1:47" s="2" customFormat="1" ht="12">
      <c r="A171" s="35"/>
      <c r="B171" s="36"/>
      <c r="C171" s="37"/>
      <c r="D171" s="220" t="s">
        <v>144</v>
      </c>
      <c r="E171" s="37"/>
      <c r="F171" s="221" t="s">
        <v>370</v>
      </c>
      <c r="G171" s="37"/>
      <c r="H171" s="37"/>
      <c r="I171" s="222"/>
      <c r="J171" s="222"/>
      <c r="K171" s="37"/>
      <c r="L171" s="37"/>
      <c r="M171" s="41"/>
      <c r="N171" s="223"/>
      <c r="O171" s="224"/>
      <c r="P171" s="81"/>
      <c r="Q171" s="81"/>
      <c r="R171" s="81"/>
      <c r="S171" s="81"/>
      <c r="T171" s="81"/>
      <c r="U171" s="81"/>
      <c r="V171" s="81"/>
      <c r="W171" s="81"/>
      <c r="X171" s="82"/>
      <c r="Y171" s="35"/>
      <c r="Z171" s="35"/>
      <c r="AA171" s="35"/>
      <c r="AB171" s="35"/>
      <c r="AC171" s="35"/>
      <c r="AD171" s="35"/>
      <c r="AE171" s="35"/>
      <c r="AT171" s="14" t="s">
        <v>144</v>
      </c>
      <c r="AU171" s="14" t="s">
        <v>87</v>
      </c>
    </row>
    <row r="172" spans="1:65" s="2" customFormat="1" ht="24.15" customHeight="1">
      <c r="A172" s="35"/>
      <c r="B172" s="36"/>
      <c r="C172" s="225" t="s">
        <v>371</v>
      </c>
      <c r="D172" s="225" t="s">
        <v>146</v>
      </c>
      <c r="E172" s="226" t="s">
        <v>372</v>
      </c>
      <c r="F172" s="227" t="s">
        <v>373</v>
      </c>
      <c r="G172" s="228" t="s">
        <v>141</v>
      </c>
      <c r="H172" s="229">
        <v>90</v>
      </c>
      <c r="I172" s="230"/>
      <c r="J172" s="231"/>
      <c r="K172" s="232">
        <f>ROUND(P172*H172,2)</f>
        <v>0</v>
      </c>
      <c r="L172" s="231"/>
      <c r="M172" s="233"/>
      <c r="N172" s="234" t="s">
        <v>20</v>
      </c>
      <c r="O172" s="214" t="s">
        <v>47</v>
      </c>
      <c r="P172" s="215">
        <f>I172+J172</f>
        <v>0</v>
      </c>
      <c r="Q172" s="215">
        <f>ROUND(I172*H172,2)</f>
        <v>0</v>
      </c>
      <c r="R172" s="215">
        <f>ROUND(J172*H172,2)</f>
        <v>0</v>
      </c>
      <c r="S172" s="81"/>
      <c r="T172" s="216">
        <f>S172*H172</f>
        <v>0</v>
      </c>
      <c r="U172" s="216">
        <v>0</v>
      </c>
      <c r="V172" s="216">
        <f>U172*H172</f>
        <v>0</v>
      </c>
      <c r="W172" s="216">
        <v>0</v>
      </c>
      <c r="X172" s="217">
        <f>W172*H172</f>
        <v>0</v>
      </c>
      <c r="Y172" s="35"/>
      <c r="Z172" s="35"/>
      <c r="AA172" s="35"/>
      <c r="AB172" s="35"/>
      <c r="AC172" s="35"/>
      <c r="AD172" s="35"/>
      <c r="AE172" s="35"/>
      <c r="AR172" s="218" t="s">
        <v>149</v>
      </c>
      <c r="AT172" s="218" t="s">
        <v>146</v>
      </c>
      <c r="AU172" s="218" t="s">
        <v>87</v>
      </c>
      <c r="AY172" s="14" t="s">
        <v>135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4" t="s">
        <v>85</v>
      </c>
      <c r="BK172" s="219">
        <f>ROUND(P172*H172,2)</f>
        <v>0</v>
      </c>
      <c r="BL172" s="14" t="s">
        <v>142</v>
      </c>
      <c r="BM172" s="218" t="s">
        <v>374</v>
      </c>
    </row>
    <row r="173" spans="1:65" s="2" customFormat="1" ht="24.15" customHeight="1">
      <c r="A173" s="35"/>
      <c r="B173" s="36"/>
      <c r="C173" s="225" t="s">
        <v>375</v>
      </c>
      <c r="D173" s="225" t="s">
        <v>146</v>
      </c>
      <c r="E173" s="226" t="s">
        <v>376</v>
      </c>
      <c r="F173" s="227" t="s">
        <v>377</v>
      </c>
      <c r="G173" s="228" t="s">
        <v>141</v>
      </c>
      <c r="H173" s="229">
        <v>81</v>
      </c>
      <c r="I173" s="230"/>
      <c r="J173" s="231"/>
      <c r="K173" s="232">
        <f>ROUND(P173*H173,2)</f>
        <v>0</v>
      </c>
      <c r="L173" s="231"/>
      <c r="M173" s="233"/>
      <c r="N173" s="234" t="s">
        <v>20</v>
      </c>
      <c r="O173" s="214" t="s">
        <v>47</v>
      </c>
      <c r="P173" s="215">
        <f>I173+J173</f>
        <v>0</v>
      </c>
      <c r="Q173" s="215">
        <f>ROUND(I173*H173,2)</f>
        <v>0</v>
      </c>
      <c r="R173" s="215">
        <f>ROUND(J173*H173,2)</f>
        <v>0</v>
      </c>
      <c r="S173" s="81"/>
      <c r="T173" s="216">
        <f>S173*H173</f>
        <v>0</v>
      </c>
      <c r="U173" s="216">
        <v>0</v>
      </c>
      <c r="V173" s="216">
        <f>U173*H173</f>
        <v>0</v>
      </c>
      <c r="W173" s="216">
        <v>0</v>
      </c>
      <c r="X173" s="217">
        <f>W173*H173</f>
        <v>0</v>
      </c>
      <c r="Y173" s="35"/>
      <c r="Z173" s="35"/>
      <c r="AA173" s="35"/>
      <c r="AB173" s="35"/>
      <c r="AC173" s="35"/>
      <c r="AD173" s="35"/>
      <c r="AE173" s="35"/>
      <c r="AR173" s="218" t="s">
        <v>149</v>
      </c>
      <c r="AT173" s="218" t="s">
        <v>146</v>
      </c>
      <c r="AU173" s="218" t="s">
        <v>87</v>
      </c>
      <c r="AY173" s="14" t="s">
        <v>135</v>
      </c>
      <c r="BE173" s="219">
        <f>IF(O173="základní",K173,0)</f>
        <v>0</v>
      </c>
      <c r="BF173" s="219">
        <f>IF(O173="snížená",K173,0)</f>
        <v>0</v>
      </c>
      <c r="BG173" s="219">
        <f>IF(O173="zákl. přenesená",K173,0)</f>
        <v>0</v>
      </c>
      <c r="BH173" s="219">
        <f>IF(O173="sníž. přenesená",K173,0)</f>
        <v>0</v>
      </c>
      <c r="BI173" s="219">
        <f>IF(O173="nulová",K173,0)</f>
        <v>0</v>
      </c>
      <c r="BJ173" s="14" t="s">
        <v>85</v>
      </c>
      <c r="BK173" s="219">
        <f>ROUND(P173*H173,2)</f>
        <v>0</v>
      </c>
      <c r="BL173" s="14" t="s">
        <v>142</v>
      </c>
      <c r="BM173" s="218" t="s">
        <v>378</v>
      </c>
    </row>
    <row r="174" spans="1:65" s="2" customFormat="1" ht="24.15" customHeight="1">
      <c r="A174" s="35"/>
      <c r="B174" s="36"/>
      <c r="C174" s="225" t="s">
        <v>379</v>
      </c>
      <c r="D174" s="225" t="s">
        <v>146</v>
      </c>
      <c r="E174" s="226" t="s">
        <v>380</v>
      </c>
      <c r="F174" s="227" t="s">
        <v>381</v>
      </c>
      <c r="G174" s="228" t="s">
        <v>141</v>
      </c>
      <c r="H174" s="229">
        <v>190</v>
      </c>
      <c r="I174" s="230"/>
      <c r="J174" s="231"/>
      <c r="K174" s="232">
        <f>ROUND(P174*H174,2)</f>
        <v>0</v>
      </c>
      <c r="L174" s="231"/>
      <c r="M174" s="233"/>
      <c r="N174" s="234" t="s">
        <v>20</v>
      </c>
      <c r="O174" s="214" t="s">
        <v>47</v>
      </c>
      <c r="P174" s="215">
        <f>I174+J174</f>
        <v>0</v>
      </c>
      <c r="Q174" s="215">
        <f>ROUND(I174*H174,2)</f>
        <v>0</v>
      </c>
      <c r="R174" s="215">
        <f>ROUND(J174*H174,2)</f>
        <v>0</v>
      </c>
      <c r="S174" s="81"/>
      <c r="T174" s="216">
        <f>S174*H174</f>
        <v>0</v>
      </c>
      <c r="U174" s="216">
        <v>0</v>
      </c>
      <c r="V174" s="216">
        <f>U174*H174</f>
        <v>0</v>
      </c>
      <c r="W174" s="216">
        <v>0</v>
      </c>
      <c r="X174" s="217">
        <f>W174*H174</f>
        <v>0</v>
      </c>
      <c r="Y174" s="35"/>
      <c r="Z174" s="35"/>
      <c r="AA174" s="35"/>
      <c r="AB174" s="35"/>
      <c r="AC174" s="35"/>
      <c r="AD174" s="35"/>
      <c r="AE174" s="35"/>
      <c r="AR174" s="218" t="s">
        <v>149</v>
      </c>
      <c r="AT174" s="218" t="s">
        <v>146</v>
      </c>
      <c r="AU174" s="218" t="s">
        <v>87</v>
      </c>
      <c r="AY174" s="14" t="s">
        <v>135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4" t="s">
        <v>85</v>
      </c>
      <c r="BK174" s="219">
        <f>ROUND(P174*H174,2)</f>
        <v>0</v>
      </c>
      <c r="BL174" s="14" t="s">
        <v>142</v>
      </c>
      <c r="BM174" s="218" t="s">
        <v>382</v>
      </c>
    </row>
    <row r="175" spans="1:65" s="2" customFormat="1" ht="24.15" customHeight="1">
      <c r="A175" s="35"/>
      <c r="B175" s="36"/>
      <c r="C175" s="225" t="s">
        <v>383</v>
      </c>
      <c r="D175" s="225" t="s">
        <v>146</v>
      </c>
      <c r="E175" s="226" t="s">
        <v>384</v>
      </c>
      <c r="F175" s="227" t="s">
        <v>385</v>
      </c>
      <c r="G175" s="228" t="s">
        <v>141</v>
      </c>
      <c r="H175" s="229">
        <v>110</v>
      </c>
      <c r="I175" s="230"/>
      <c r="J175" s="231"/>
      <c r="K175" s="232">
        <f>ROUND(P175*H175,2)</f>
        <v>0</v>
      </c>
      <c r="L175" s="231"/>
      <c r="M175" s="233"/>
      <c r="N175" s="234" t="s">
        <v>20</v>
      </c>
      <c r="O175" s="214" t="s">
        <v>47</v>
      </c>
      <c r="P175" s="215">
        <f>I175+J175</f>
        <v>0</v>
      </c>
      <c r="Q175" s="215">
        <f>ROUND(I175*H175,2)</f>
        <v>0</v>
      </c>
      <c r="R175" s="215">
        <f>ROUND(J175*H175,2)</f>
        <v>0</v>
      </c>
      <c r="S175" s="81"/>
      <c r="T175" s="216">
        <f>S175*H175</f>
        <v>0</v>
      </c>
      <c r="U175" s="216">
        <v>0</v>
      </c>
      <c r="V175" s="216">
        <f>U175*H175</f>
        <v>0</v>
      </c>
      <c r="W175" s="216">
        <v>0</v>
      </c>
      <c r="X175" s="217">
        <f>W175*H175</f>
        <v>0</v>
      </c>
      <c r="Y175" s="35"/>
      <c r="Z175" s="35"/>
      <c r="AA175" s="35"/>
      <c r="AB175" s="35"/>
      <c r="AC175" s="35"/>
      <c r="AD175" s="35"/>
      <c r="AE175" s="35"/>
      <c r="AR175" s="218" t="s">
        <v>149</v>
      </c>
      <c r="AT175" s="218" t="s">
        <v>146</v>
      </c>
      <c r="AU175" s="218" t="s">
        <v>87</v>
      </c>
      <c r="AY175" s="14" t="s">
        <v>135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4" t="s">
        <v>85</v>
      </c>
      <c r="BK175" s="219">
        <f>ROUND(P175*H175,2)</f>
        <v>0</v>
      </c>
      <c r="BL175" s="14" t="s">
        <v>142</v>
      </c>
      <c r="BM175" s="218" t="s">
        <v>386</v>
      </c>
    </row>
    <row r="176" spans="1:65" s="2" customFormat="1" ht="16.5" customHeight="1">
      <c r="A176" s="35"/>
      <c r="B176" s="36"/>
      <c r="C176" s="225" t="s">
        <v>387</v>
      </c>
      <c r="D176" s="225" t="s">
        <v>146</v>
      </c>
      <c r="E176" s="226" t="s">
        <v>388</v>
      </c>
      <c r="F176" s="227" t="s">
        <v>389</v>
      </c>
      <c r="G176" s="228" t="s">
        <v>141</v>
      </c>
      <c r="H176" s="229">
        <v>110</v>
      </c>
      <c r="I176" s="230"/>
      <c r="J176" s="231"/>
      <c r="K176" s="232">
        <f>ROUND(P176*H176,2)</f>
        <v>0</v>
      </c>
      <c r="L176" s="231"/>
      <c r="M176" s="233"/>
      <c r="N176" s="234" t="s">
        <v>20</v>
      </c>
      <c r="O176" s="214" t="s">
        <v>47</v>
      </c>
      <c r="P176" s="215">
        <f>I176+J176</f>
        <v>0</v>
      </c>
      <c r="Q176" s="215">
        <f>ROUND(I176*H176,2)</f>
        <v>0</v>
      </c>
      <c r="R176" s="215">
        <f>ROUND(J176*H176,2)</f>
        <v>0</v>
      </c>
      <c r="S176" s="81"/>
      <c r="T176" s="216">
        <f>S176*H176</f>
        <v>0</v>
      </c>
      <c r="U176" s="216">
        <v>0</v>
      </c>
      <c r="V176" s="216">
        <f>U176*H176</f>
        <v>0</v>
      </c>
      <c r="W176" s="216">
        <v>0</v>
      </c>
      <c r="X176" s="217">
        <f>W176*H176</f>
        <v>0</v>
      </c>
      <c r="Y176" s="35"/>
      <c r="Z176" s="35"/>
      <c r="AA176" s="35"/>
      <c r="AB176" s="35"/>
      <c r="AC176" s="35"/>
      <c r="AD176" s="35"/>
      <c r="AE176" s="35"/>
      <c r="AR176" s="218" t="s">
        <v>149</v>
      </c>
      <c r="AT176" s="218" t="s">
        <v>146</v>
      </c>
      <c r="AU176" s="218" t="s">
        <v>87</v>
      </c>
      <c r="AY176" s="14" t="s">
        <v>135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4" t="s">
        <v>85</v>
      </c>
      <c r="BK176" s="219">
        <f>ROUND(P176*H176,2)</f>
        <v>0</v>
      </c>
      <c r="BL176" s="14" t="s">
        <v>142</v>
      </c>
      <c r="BM176" s="218" t="s">
        <v>390</v>
      </c>
    </row>
    <row r="177" spans="1:65" s="2" customFormat="1" ht="16.5" customHeight="1">
      <c r="A177" s="35"/>
      <c r="B177" s="36"/>
      <c r="C177" s="225" t="s">
        <v>391</v>
      </c>
      <c r="D177" s="225" t="s">
        <v>146</v>
      </c>
      <c r="E177" s="226" t="s">
        <v>392</v>
      </c>
      <c r="F177" s="227" t="s">
        <v>393</v>
      </c>
      <c r="G177" s="228" t="s">
        <v>141</v>
      </c>
      <c r="H177" s="229">
        <v>500</v>
      </c>
      <c r="I177" s="230"/>
      <c r="J177" s="231"/>
      <c r="K177" s="232">
        <f>ROUND(P177*H177,2)</f>
        <v>0</v>
      </c>
      <c r="L177" s="231"/>
      <c r="M177" s="233"/>
      <c r="N177" s="234" t="s">
        <v>20</v>
      </c>
      <c r="O177" s="214" t="s">
        <v>47</v>
      </c>
      <c r="P177" s="215">
        <f>I177+J177</f>
        <v>0</v>
      </c>
      <c r="Q177" s="215">
        <f>ROUND(I177*H177,2)</f>
        <v>0</v>
      </c>
      <c r="R177" s="215">
        <f>ROUND(J177*H177,2)</f>
        <v>0</v>
      </c>
      <c r="S177" s="81"/>
      <c r="T177" s="216">
        <f>S177*H177</f>
        <v>0</v>
      </c>
      <c r="U177" s="216">
        <v>0</v>
      </c>
      <c r="V177" s="216">
        <f>U177*H177</f>
        <v>0</v>
      </c>
      <c r="W177" s="216">
        <v>0</v>
      </c>
      <c r="X177" s="217">
        <f>W177*H177</f>
        <v>0</v>
      </c>
      <c r="Y177" s="35"/>
      <c r="Z177" s="35"/>
      <c r="AA177" s="35"/>
      <c r="AB177" s="35"/>
      <c r="AC177" s="35"/>
      <c r="AD177" s="35"/>
      <c r="AE177" s="35"/>
      <c r="AR177" s="218" t="s">
        <v>149</v>
      </c>
      <c r="AT177" s="218" t="s">
        <v>146</v>
      </c>
      <c r="AU177" s="218" t="s">
        <v>87</v>
      </c>
      <c r="AY177" s="14" t="s">
        <v>135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4" t="s">
        <v>85</v>
      </c>
      <c r="BK177" s="219">
        <f>ROUND(P177*H177,2)</f>
        <v>0</v>
      </c>
      <c r="BL177" s="14" t="s">
        <v>142</v>
      </c>
      <c r="BM177" s="218" t="s">
        <v>394</v>
      </c>
    </row>
    <row r="178" spans="1:65" s="2" customFormat="1" ht="16.5" customHeight="1">
      <c r="A178" s="35"/>
      <c r="B178" s="36"/>
      <c r="C178" s="225" t="s">
        <v>395</v>
      </c>
      <c r="D178" s="225" t="s">
        <v>146</v>
      </c>
      <c r="E178" s="226" t="s">
        <v>396</v>
      </c>
      <c r="F178" s="227" t="s">
        <v>397</v>
      </c>
      <c r="G178" s="228" t="s">
        <v>141</v>
      </c>
      <c r="H178" s="229">
        <v>500</v>
      </c>
      <c r="I178" s="230"/>
      <c r="J178" s="231"/>
      <c r="K178" s="232">
        <f>ROUND(P178*H178,2)</f>
        <v>0</v>
      </c>
      <c r="L178" s="231"/>
      <c r="M178" s="233"/>
      <c r="N178" s="234" t="s">
        <v>20</v>
      </c>
      <c r="O178" s="214" t="s">
        <v>47</v>
      </c>
      <c r="P178" s="215">
        <f>I178+J178</f>
        <v>0</v>
      </c>
      <c r="Q178" s="215">
        <f>ROUND(I178*H178,2)</f>
        <v>0</v>
      </c>
      <c r="R178" s="215">
        <f>ROUND(J178*H178,2)</f>
        <v>0</v>
      </c>
      <c r="S178" s="81"/>
      <c r="T178" s="216">
        <f>S178*H178</f>
        <v>0</v>
      </c>
      <c r="U178" s="216">
        <v>0</v>
      </c>
      <c r="V178" s="216">
        <f>U178*H178</f>
        <v>0</v>
      </c>
      <c r="W178" s="216">
        <v>0</v>
      </c>
      <c r="X178" s="217">
        <f>W178*H178</f>
        <v>0</v>
      </c>
      <c r="Y178" s="35"/>
      <c r="Z178" s="35"/>
      <c r="AA178" s="35"/>
      <c r="AB178" s="35"/>
      <c r="AC178" s="35"/>
      <c r="AD178" s="35"/>
      <c r="AE178" s="35"/>
      <c r="AR178" s="218" t="s">
        <v>149</v>
      </c>
      <c r="AT178" s="218" t="s">
        <v>146</v>
      </c>
      <c r="AU178" s="218" t="s">
        <v>87</v>
      </c>
      <c r="AY178" s="14" t="s">
        <v>135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4" t="s">
        <v>85</v>
      </c>
      <c r="BK178" s="219">
        <f>ROUND(P178*H178,2)</f>
        <v>0</v>
      </c>
      <c r="BL178" s="14" t="s">
        <v>142</v>
      </c>
      <c r="BM178" s="218" t="s">
        <v>398</v>
      </c>
    </row>
    <row r="179" spans="1:65" s="2" customFormat="1" ht="24.15" customHeight="1">
      <c r="A179" s="35"/>
      <c r="B179" s="36"/>
      <c r="C179" s="225" t="s">
        <v>399</v>
      </c>
      <c r="D179" s="225" t="s">
        <v>146</v>
      </c>
      <c r="E179" s="226" t="s">
        <v>400</v>
      </c>
      <c r="F179" s="227" t="s">
        <v>401</v>
      </c>
      <c r="G179" s="228" t="s">
        <v>141</v>
      </c>
      <c r="H179" s="229">
        <v>500</v>
      </c>
      <c r="I179" s="230"/>
      <c r="J179" s="231"/>
      <c r="K179" s="232">
        <f>ROUND(P179*H179,2)</f>
        <v>0</v>
      </c>
      <c r="L179" s="231"/>
      <c r="M179" s="233"/>
      <c r="N179" s="234" t="s">
        <v>20</v>
      </c>
      <c r="O179" s="214" t="s">
        <v>47</v>
      </c>
      <c r="P179" s="215">
        <f>I179+J179</f>
        <v>0</v>
      </c>
      <c r="Q179" s="215">
        <f>ROUND(I179*H179,2)</f>
        <v>0</v>
      </c>
      <c r="R179" s="215">
        <f>ROUND(J179*H179,2)</f>
        <v>0</v>
      </c>
      <c r="S179" s="81"/>
      <c r="T179" s="216">
        <f>S179*H179</f>
        <v>0</v>
      </c>
      <c r="U179" s="216">
        <v>0</v>
      </c>
      <c r="V179" s="216">
        <f>U179*H179</f>
        <v>0</v>
      </c>
      <c r="W179" s="216">
        <v>0</v>
      </c>
      <c r="X179" s="217">
        <f>W179*H179</f>
        <v>0</v>
      </c>
      <c r="Y179" s="35"/>
      <c r="Z179" s="35"/>
      <c r="AA179" s="35"/>
      <c r="AB179" s="35"/>
      <c r="AC179" s="35"/>
      <c r="AD179" s="35"/>
      <c r="AE179" s="35"/>
      <c r="AR179" s="218" t="s">
        <v>149</v>
      </c>
      <c r="AT179" s="218" t="s">
        <v>146</v>
      </c>
      <c r="AU179" s="218" t="s">
        <v>87</v>
      </c>
      <c r="AY179" s="14" t="s">
        <v>135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4" t="s">
        <v>85</v>
      </c>
      <c r="BK179" s="219">
        <f>ROUND(P179*H179,2)</f>
        <v>0</v>
      </c>
      <c r="BL179" s="14" t="s">
        <v>142</v>
      </c>
      <c r="BM179" s="218" t="s">
        <v>402</v>
      </c>
    </row>
    <row r="180" spans="1:65" s="2" customFormat="1" ht="16.5" customHeight="1">
      <c r="A180" s="35"/>
      <c r="B180" s="36"/>
      <c r="C180" s="225" t="s">
        <v>403</v>
      </c>
      <c r="D180" s="225" t="s">
        <v>146</v>
      </c>
      <c r="E180" s="226" t="s">
        <v>404</v>
      </c>
      <c r="F180" s="227" t="s">
        <v>405</v>
      </c>
      <c r="G180" s="228" t="s">
        <v>141</v>
      </c>
      <c r="H180" s="229">
        <v>200</v>
      </c>
      <c r="I180" s="230"/>
      <c r="J180" s="231"/>
      <c r="K180" s="232">
        <f>ROUND(P180*H180,2)</f>
        <v>0</v>
      </c>
      <c r="L180" s="231"/>
      <c r="M180" s="233"/>
      <c r="N180" s="234" t="s">
        <v>20</v>
      </c>
      <c r="O180" s="214" t="s">
        <v>47</v>
      </c>
      <c r="P180" s="215">
        <f>I180+J180</f>
        <v>0</v>
      </c>
      <c r="Q180" s="215">
        <f>ROUND(I180*H180,2)</f>
        <v>0</v>
      </c>
      <c r="R180" s="215">
        <f>ROUND(J180*H180,2)</f>
        <v>0</v>
      </c>
      <c r="S180" s="81"/>
      <c r="T180" s="216">
        <f>S180*H180</f>
        <v>0</v>
      </c>
      <c r="U180" s="216">
        <v>0</v>
      </c>
      <c r="V180" s="216">
        <f>U180*H180</f>
        <v>0</v>
      </c>
      <c r="W180" s="216">
        <v>0</v>
      </c>
      <c r="X180" s="217">
        <f>W180*H180</f>
        <v>0</v>
      </c>
      <c r="Y180" s="35"/>
      <c r="Z180" s="35"/>
      <c r="AA180" s="35"/>
      <c r="AB180" s="35"/>
      <c r="AC180" s="35"/>
      <c r="AD180" s="35"/>
      <c r="AE180" s="35"/>
      <c r="AR180" s="218" t="s">
        <v>149</v>
      </c>
      <c r="AT180" s="218" t="s">
        <v>146</v>
      </c>
      <c r="AU180" s="218" t="s">
        <v>87</v>
      </c>
      <c r="AY180" s="14" t="s">
        <v>135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4" t="s">
        <v>85</v>
      </c>
      <c r="BK180" s="219">
        <f>ROUND(P180*H180,2)</f>
        <v>0</v>
      </c>
      <c r="BL180" s="14" t="s">
        <v>142</v>
      </c>
      <c r="BM180" s="218" t="s">
        <v>406</v>
      </c>
    </row>
    <row r="181" spans="1:65" s="2" customFormat="1" ht="16.5" customHeight="1">
      <c r="A181" s="35"/>
      <c r="B181" s="36"/>
      <c r="C181" s="225" t="s">
        <v>407</v>
      </c>
      <c r="D181" s="225" t="s">
        <v>146</v>
      </c>
      <c r="E181" s="226" t="s">
        <v>408</v>
      </c>
      <c r="F181" s="227" t="s">
        <v>409</v>
      </c>
      <c r="G181" s="228" t="s">
        <v>141</v>
      </c>
      <c r="H181" s="229">
        <v>200</v>
      </c>
      <c r="I181" s="230"/>
      <c r="J181" s="231"/>
      <c r="K181" s="232">
        <f>ROUND(P181*H181,2)</f>
        <v>0</v>
      </c>
      <c r="L181" s="231"/>
      <c r="M181" s="233"/>
      <c r="N181" s="234" t="s">
        <v>20</v>
      </c>
      <c r="O181" s="214" t="s">
        <v>47</v>
      </c>
      <c r="P181" s="215">
        <f>I181+J181</f>
        <v>0</v>
      </c>
      <c r="Q181" s="215">
        <f>ROUND(I181*H181,2)</f>
        <v>0</v>
      </c>
      <c r="R181" s="215">
        <f>ROUND(J181*H181,2)</f>
        <v>0</v>
      </c>
      <c r="S181" s="81"/>
      <c r="T181" s="216">
        <f>S181*H181</f>
        <v>0</v>
      </c>
      <c r="U181" s="216">
        <v>0</v>
      </c>
      <c r="V181" s="216">
        <f>U181*H181</f>
        <v>0</v>
      </c>
      <c r="W181" s="216">
        <v>0</v>
      </c>
      <c r="X181" s="217">
        <f>W181*H181</f>
        <v>0</v>
      </c>
      <c r="Y181" s="35"/>
      <c r="Z181" s="35"/>
      <c r="AA181" s="35"/>
      <c r="AB181" s="35"/>
      <c r="AC181" s="35"/>
      <c r="AD181" s="35"/>
      <c r="AE181" s="35"/>
      <c r="AR181" s="218" t="s">
        <v>149</v>
      </c>
      <c r="AT181" s="218" t="s">
        <v>146</v>
      </c>
      <c r="AU181" s="218" t="s">
        <v>87</v>
      </c>
      <c r="AY181" s="14" t="s">
        <v>135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4" t="s">
        <v>85</v>
      </c>
      <c r="BK181" s="219">
        <f>ROUND(P181*H181,2)</f>
        <v>0</v>
      </c>
      <c r="BL181" s="14" t="s">
        <v>142</v>
      </c>
      <c r="BM181" s="218" t="s">
        <v>410</v>
      </c>
    </row>
    <row r="182" spans="1:65" s="2" customFormat="1" ht="16.5" customHeight="1">
      <c r="A182" s="35"/>
      <c r="B182" s="36"/>
      <c r="C182" s="225" t="s">
        <v>411</v>
      </c>
      <c r="D182" s="225" t="s">
        <v>146</v>
      </c>
      <c r="E182" s="226" t="s">
        <v>412</v>
      </c>
      <c r="F182" s="227" t="s">
        <v>413</v>
      </c>
      <c r="G182" s="228" t="s">
        <v>141</v>
      </c>
      <c r="H182" s="229">
        <v>400</v>
      </c>
      <c r="I182" s="230"/>
      <c r="J182" s="231"/>
      <c r="K182" s="232">
        <f>ROUND(P182*H182,2)</f>
        <v>0</v>
      </c>
      <c r="L182" s="231"/>
      <c r="M182" s="233"/>
      <c r="N182" s="234" t="s">
        <v>20</v>
      </c>
      <c r="O182" s="214" t="s">
        <v>47</v>
      </c>
      <c r="P182" s="215">
        <f>I182+J182</f>
        <v>0</v>
      </c>
      <c r="Q182" s="215">
        <f>ROUND(I182*H182,2)</f>
        <v>0</v>
      </c>
      <c r="R182" s="215">
        <f>ROUND(J182*H182,2)</f>
        <v>0</v>
      </c>
      <c r="S182" s="81"/>
      <c r="T182" s="216">
        <f>S182*H182</f>
        <v>0</v>
      </c>
      <c r="U182" s="216">
        <v>0</v>
      </c>
      <c r="V182" s="216">
        <f>U182*H182</f>
        <v>0</v>
      </c>
      <c r="W182" s="216">
        <v>0</v>
      </c>
      <c r="X182" s="217">
        <f>W182*H182</f>
        <v>0</v>
      </c>
      <c r="Y182" s="35"/>
      <c r="Z182" s="35"/>
      <c r="AA182" s="35"/>
      <c r="AB182" s="35"/>
      <c r="AC182" s="35"/>
      <c r="AD182" s="35"/>
      <c r="AE182" s="35"/>
      <c r="AR182" s="218" t="s">
        <v>149</v>
      </c>
      <c r="AT182" s="218" t="s">
        <v>146</v>
      </c>
      <c r="AU182" s="218" t="s">
        <v>87</v>
      </c>
      <c r="AY182" s="14" t="s">
        <v>135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4" t="s">
        <v>85</v>
      </c>
      <c r="BK182" s="219">
        <f>ROUND(P182*H182,2)</f>
        <v>0</v>
      </c>
      <c r="BL182" s="14" t="s">
        <v>142</v>
      </c>
      <c r="BM182" s="218" t="s">
        <v>414</v>
      </c>
    </row>
    <row r="183" spans="1:65" s="2" customFormat="1" ht="16.5" customHeight="1">
      <c r="A183" s="35"/>
      <c r="B183" s="36"/>
      <c r="C183" s="225" t="s">
        <v>415</v>
      </c>
      <c r="D183" s="225" t="s">
        <v>146</v>
      </c>
      <c r="E183" s="226" t="s">
        <v>416</v>
      </c>
      <c r="F183" s="227" t="s">
        <v>417</v>
      </c>
      <c r="G183" s="228" t="s">
        <v>141</v>
      </c>
      <c r="H183" s="229">
        <v>400</v>
      </c>
      <c r="I183" s="230"/>
      <c r="J183" s="231"/>
      <c r="K183" s="232">
        <f>ROUND(P183*H183,2)</f>
        <v>0</v>
      </c>
      <c r="L183" s="231"/>
      <c r="M183" s="233"/>
      <c r="N183" s="234" t="s">
        <v>20</v>
      </c>
      <c r="O183" s="214" t="s">
        <v>47</v>
      </c>
      <c r="P183" s="215">
        <f>I183+J183</f>
        <v>0</v>
      </c>
      <c r="Q183" s="215">
        <f>ROUND(I183*H183,2)</f>
        <v>0</v>
      </c>
      <c r="R183" s="215">
        <f>ROUND(J183*H183,2)</f>
        <v>0</v>
      </c>
      <c r="S183" s="81"/>
      <c r="T183" s="216">
        <f>S183*H183</f>
        <v>0</v>
      </c>
      <c r="U183" s="216">
        <v>0</v>
      </c>
      <c r="V183" s="216">
        <f>U183*H183</f>
        <v>0</v>
      </c>
      <c r="W183" s="216">
        <v>0</v>
      </c>
      <c r="X183" s="217">
        <f>W183*H183</f>
        <v>0</v>
      </c>
      <c r="Y183" s="35"/>
      <c r="Z183" s="35"/>
      <c r="AA183" s="35"/>
      <c r="AB183" s="35"/>
      <c r="AC183" s="35"/>
      <c r="AD183" s="35"/>
      <c r="AE183" s="35"/>
      <c r="AR183" s="218" t="s">
        <v>149</v>
      </c>
      <c r="AT183" s="218" t="s">
        <v>146</v>
      </c>
      <c r="AU183" s="218" t="s">
        <v>87</v>
      </c>
      <c r="AY183" s="14" t="s">
        <v>135</v>
      </c>
      <c r="BE183" s="219">
        <f>IF(O183="základní",K183,0)</f>
        <v>0</v>
      </c>
      <c r="BF183" s="219">
        <f>IF(O183="snížená",K183,0)</f>
        <v>0</v>
      </c>
      <c r="BG183" s="219">
        <f>IF(O183="zákl. přenesená",K183,0)</f>
        <v>0</v>
      </c>
      <c r="BH183" s="219">
        <f>IF(O183="sníž. přenesená",K183,0)</f>
        <v>0</v>
      </c>
      <c r="BI183" s="219">
        <f>IF(O183="nulová",K183,0)</f>
        <v>0</v>
      </c>
      <c r="BJ183" s="14" t="s">
        <v>85</v>
      </c>
      <c r="BK183" s="219">
        <f>ROUND(P183*H183,2)</f>
        <v>0</v>
      </c>
      <c r="BL183" s="14" t="s">
        <v>142</v>
      </c>
      <c r="BM183" s="218" t="s">
        <v>418</v>
      </c>
    </row>
    <row r="184" spans="1:65" s="2" customFormat="1" ht="24.15" customHeight="1">
      <c r="A184" s="35"/>
      <c r="B184" s="36"/>
      <c r="C184" s="225" t="s">
        <v>419</v>
      </c>
      <c r="D184" s="225" t="s">
        <v>146</v>
      </c>
      <c r="E184" s="226" t="s">
        <v>420</v>
      </c>
      <c r="F184" s="227" t="s">
        <v>421</v>
      </c>
      <c r="G184" s="228" t="s">
        <v>141</v>
      </c>
      <c r="H184" s="229">
        <v>400</v>
      </c>
      <c r="I184" s="230"/>
      <c r="J184" s="231"/>
      <c r="K184" s="232">
        <f>ROUND(P184*H184,2)</f>
        <v>0</v>
      </c>
      <c r="L184" s="231"/>
      <c r="M184" s="233"/>
      <c r="N184" s="234" t="s">
        <v>20</v>
      </c>
      <c r="O184" s="214" t="s">
        <v>47</v>
      </c>
      <c r="P184" s="215">
        <f>I184+J184</f>
        <v>0</v>
      </c>
      <c r="Q184" s="215">
        <f>ROUND(I184*H184,2)</f>
        <v>0</v>
      </c>
      <c r="R184" s="215">
        <f>ROUND(J184*H184,2)</f>
        <v>0</v>
      </c>
      <c r="S184" s="81"/>
      <c r="T184" s="216">
        <f>S184*H184</f>
        <v>0</v>
      </c>
      <c r="U184" s="216">
        <v>0</v>
      </c>
      <c r="V184" s="216">
        <f>U184*H184</f>
        <v>0</v>
      </c>
      <c r="W184" s="216">
        <v>0</v>
      </c>
      <c r="X184" s="217">
        <f>W184*H184</f>
        <v>0</v>
      </c>
      <c r="Y184" s="35"/>
      <c r="Z184" s="35"/>
      <c r="AA184" s="35"/>
      <c r="AB184" s="35"/>
      <c r="AC184" s="35"/>
      <c r="AD184" s="35"/>
      <c r="AE184" s="35"/>
      <c r="AR184" s="218" t="s">
        <v>149</v>
      </c>
      <c r="AT184" s="218" t="s">
        <v>146</v>
      </c>
      <c r="AU184" s="218" t="s">
        <v>87</v>
      </c>
      <c r="AY184" s="14" t="s">
        <v>135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4" t="s">
        <v>85</v>
      </c>
      <c r="BK184" s="219">
        <f>ROUND(P184*H184,2)</f>
        <v>0</v>
      </c>
      <c r="BL184" s="14" t="s">
        <v>142</v>
      </c>
      <c r="BM184" s="218" t="s">
        <v>422</v>
      </c>
    </row>
    <row r="185" spans="1:65" s="2" customFormat="1" ht="16.5" customHeight="1">
      <c r="A185" s="35"/>
      <c r="B185" s="36"/>
      <c r="C185" s="225" t="s">
        <v>423</v>
      </c>
      <c r="D185" s="225" t="s">
        <v>146</v>
      </c>
      <c r="E185" s="226" t="s">
        <v>424</v>
      </c>
      <c r="F185" s="227" t="s">
        <v>425</v>
      </c>
      <c r="G185" s="228" t="s">
        <v>141</v>
      </c>
      <c r="H185" s="229">
        <v>400</v>
      </c>
      <c r="I185" s="230"/>
      <c r="J185" s="231"/>
      <c r="K185" s="232">
        <f>ROUND(P185*H185,2)</f>
        <v>0</v>
      </c>
      <c r="L185" s="231"/>
      <c r="M185" s="233"/>
      <c r="N185" s="234" t="s">
        <v>20</v>
      </c>
      <c r="O185" s="214" t="s">
        <v>47</v>
      </c>
      <c r="P185" s="215">
        <f>I185+J185</f>
        <v>0</v>
      </c>
      <c r="Q185" s="215">
        <f>ROUND(I185*H185,2)</f>
        <v>0</v>
      </c>
      <c r="R185" s="215">
        <f>ROUND(J185*H185,2)</f>
        <v>0</v>
      </c>
      <c r="S185" s="81"/>
      <c r="T185" s="216">
        <f>S185*H185</f>
        <v>0</v>
      </c>
      <c r="U185" s="216">
        <v>0</v>
      </c>
      <c r="V185" s="216">
        <f>U185*H185</f>
        <v>0</v>
      </c>
      <c r="W185" s="216">
        <v>0</v>
      </c>
      <c r="X185" s="217">
        <f>W185*H185</f>
        <v>0</v>
      </c>
      <c r="Y185" s="35"/>
      <c r="Z185" s="35"/>
      <c r="AA185" s="35"/>
      <c r="AB185" s="35"/>
      <c r="AC185" s="35"/>
      <c r="AD185" s="35"/>
      <c r="AE185" s="35"/>
      <c r="AR185" s="218" t="s">
        <v>149</v>
      </c>
      <c r="AT185" s="218" t="s">
        <v>146</v>
      </c>
      <c r="AU185" s="218" t="s">
        <v>87</v>
      </c>
      <c r="AY185" s="14" t="s">
        <v>135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4" t="s">
        <v>85</v>
      </c>
      <c r="BK185" s="219">
        <f>ROUND(P185*H185,2)</f>
        <v>0</v>
      </c>
      <c r="BL185" s="14" t="s">
        <v>142</v>
      </c>
      <c r="BM185" s="218" t="s">
        <v>426</v>
      </c>
    </row>
    <row r="186" spans="1:65" s="2" customFormat="1" ht="33" customHeight="1">
      <c r="A186" s="35"/>
      <c r="B186" s="36"/>
      <c r="C186" s="225" t="s">
        <v>427</v>
      </c>
      <c r="D186" s="225" t="s">
        <v>146</v>
      </c>
      <c r="E186" s="226" t="s">
        <v>428</v>
      </c>
      <c r="F186" s="227" t="s">
        <v>429</v>
      </c>
      <c r="G186" s="228" t="s">
        <v>141</v>
      </c>
      <c r="H186" s="229">
        <v>200</v>
      </c>
      <c r="I186" s="230"/>
      <c r="J186" s="231"/>
      <c r="K186" s="232">
        <f>ROUND(P186*H186,2)</f>
        <v>0</v>
      </c>
      <c r="L186" s="231"/>
      <c r="M186" s="233"/>
      <c r="N186" s="234" t="s">
        <v>20</v>
      </c>
      <c r="O186" s="214" t="s">
        <v>47</v>
      </c>
      <c r="P186" s="215">
        <f>I186+J186</f>
        <v>0</v>
      </c>
      <c r="Q186" s="215">
        <f>ROUND(I186*H186,2)</f>
        <v>0</v>
      </c>
      <c r="R186" s="215">
        <f>ROUND(J186*H186,2)</f>
        <v>0</v>
      </c>
      <c r="S186" s="81"/>
      <c r="T186" s="216">
        <f>S186*H186</f>
        <v>0</v>
      </c>
      <c r="U186" s="216">
        <v>0</v>
      </c>
      <c r="V186" s="216">
        <f>U186*H186</f>
        <v>0</v>
      </c>
      <c r="W186" s="216">
        <v>0</v>
      </c>
      <c r="X186" s="217">
        <f>W186*H186</f>
        <v>0</v>
      </c>
      <c r="Y186" s="35"/>
      <c r="Z186" s="35"/>
      <c r="AA186" s="35"/>
      <c r="AB186" s="35"/>
      <c r="AC186" s="35"/>
      <c r="AD186" s="35"/>
      <c r="AE186" s="35"/>
      <c r="AR186" s="218" t="s">
        <v>149</v>
      </c>
      <c r="AT186" s="218" t="s">
        <v>146</v>
      </c>
      <c r="AU186" s="218" t="s">
        <v>87</v>
      </c>
      <c r="AY186" s="14" t="s">
        <v>135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4" t="s">
        <v>85</v>
      </c>
      <c r="BK186" s="219">
        <f>ROUND(P186*H186,2)</f>
        <v>0</v>
      </c>
      <c r="BL186" s="14" t="s">
        <v>142</v>
      </c>
      <c r="BM186" s="218" t="s">
        <v>430</v>
      </c>
    </row>
    <row r="187" spans="1:65" s="2" customFormat="1" ht="33" customHeight="1">
      <c r="A187" s="35"/>
      <c r="B187" s="36"/>
      <c r="C187" s="225" t="s">
        <v>431</v>
      </c>
      <c r="D187" s="225" t="s">
        <v>146</v>
      </c>
      <c r="E187" s="226" t="s">
        <v>432</v>
      </c>
      <c r="F187" s="227" t="s">
        <v>433</v>
      </c>
      <c r="G187" s="228" t="s">
        <v>141</v>
      </c>
      <c r="H187" s="229">
        <v>200</v>
      </c>
      <c r="I187" s="230"/>
      <c r="J187" s="231"/>
      <c r="K187" s="232">
        <f>ROUND(P187*H187,2)</f>
        <v>0</v>
      </c>
      <c r="L187" s="231"/>
      <c r="M187" s="233"/>
      <c r="N187" s="234" t="s">
        <v>20</v>
      </c>
      <c r="O187" s="214" t="s">
        <v>47</v>
      </c>
      <c r="P187" s="215">
        <f>I187+J187</f>
        <v>0</v>
      </c>
      <c r="Q187" s="215">
        <f>ROUND(I187*H187,2)</f>
        <v>0</v>
      </c>
      <c r="R187" s="215">
        <f>ROUND(J187*H187,2)</f>
        <v>0</v>
      </c>
      <c r="S187" s="81"/>
      <c r="T187" s="216">
        <f>S187*H187</f>
        <v>0</v>
      </c>
      <c r="U187" s="216">
        <v>0</v>
      </c>
      <c r="V187" s="216">
        <f>U187*H187</f>
        <v>0</v>
      </c>
      <c r="W187" s="216">
        <v>0</v>
      </c>
      <c r="X187" s="217">
        <f>W187*H187</f>
        <v>0</v>
      </c>
      <c r="Y187" s="35"/>
      <c r="Z187" s="35"/>
      <c r="AA187" s="35"/>
      <c r="AB187" s="35"/>
      <c r="AC187" s="35"/>
      <c r="AD187" s="35"/>
      <c r="AE187" s="35"/>
      <c r="AR187" s="218" t="s">
        <v>149</v>
      </c>
      <c r="AT187" s="218" t="s">
        <v>146</v>
      </c>
      <c r="AU187" s="218" t="s">
        <v>87</v>
      </c>
      <c r="AY187" s="14" t="s">
        <v>135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4" t="s">
        <v>85</v>
      </c>
      <c r="BK187" s="219">
        <f>ROUND(P187*H187,2)</f>
        <v>0</v>
      </c>
      <c r="BL187" s="14" t="s">
        <v>142</v>
      </c>
      <c r="BM187" s="218" t="s">
        <v>434</v>
      </c>
    </row>
    <row r="188" spans="1:65" s="2" customFormat="1" ht="24.15" customHeight="1">
      <c r="A188" s="35"/>
      <c r="B188" s="36"/>
      <c r="C188" s="225" t="s">
        <v>435</v>
      </c>
      <c r="D188" s="225" t="s">
        <v>146</v>
      </c>
      <c r="E188" s="226" t="s">
        <v>436</v>
      </c>
      <c r="F188" s="227" t="s">
        <v>437</v>
      </c>
      <c r="G188" s="228" t="s">
        <v>141</v>
      </c>
      <c r="H188" s="229">
        <v>12</v>
      </c>
      <c r="I188" s="230"/>
      <c r="J188" s="231"/>
      <c r="K188" s="232">
        <f>ROUND(P188*H188,2)</f>
        <v>0</v>
      </c>
      <c r="L188" s="231"/>
      <c r="M188" s="233"/>
      <c r="N188" s="234" t="s">
        <v>20</v>
      </c>
      <c r="O188" s="214" t="s">
        <v>47</v>
      </c>
      <c r="P188" s="215">
        <f>I188+J188</f>
        <v>0</v>
      </c>
      <c r="Q188" s="215">
        <f>ROUND(I188*H188,2)</f>
        <v>0</v>
      </c>
      <c r="R188" s="215">
        <f>ROUND(J188*H188,2)</f>
        <v>0</v>
      </c>
      <c r="S188" s="81"/>
      <c r="T188" s="216">
        <f>S188*H188</f>
        <v>0</v>
      </c>
      <c r="U188" s="216">
        <v>0</v>
      </c>
      <c r="V188" s="216">
        <f>U188*H188</f>
        <v>0</v>
      </c>
      <c r="W188" s="216">
        <v>0</v>
      </c>
      <c r="X188" s="217">
        <f>W188*H188</f>
        <v>0</v>
      </c>
      <c r="Y188" s="35"/>
      <c r="Z188" s="35"/>
      <c r="AA188" s="35"/>
      <c r="AB188" s="35"/>
      <c r="AC188" s="35"/>
      <c r="AD188" s="35"/>
      <c r="AE188" s="35"/>
      <c r="AR188" s="218" t="s">
        <v>149</v>
      </c>
      <c r="AT188" s="218" t="s">
        <v>146</v>
      </c>
      <c r="AU188" s="218" t="s">
        <v>87</v>
      </c>
      <c r="AY188" s="14" t="s">
        <v>135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4" t="s">
        <v>85</v>
      </c>
      <c r="BK188" s="219">
        <f>ROUND(P188*H188,2)</f>
        <v>0</v>
      </c>
      <c r="BL188" s="14" t="s">
        <v>142</v>
      </c>
      <c r="BM188" s="218" t="s">
        <v>438</v>
      </c>
    </row>
    <row r="189" spans="1:65" s="2" customFormat="1" ht="24.15" customHeight="1">
      <c r="A189" s="35"/>
      <c r="B189" s="36"/>
      <c r="C189" s="225" t="s">
        <v>439</v>
      </c>
      <c r="D189" s="225" t="s">
        <v>146</v>
      </c>
      <c r="E189" s="226" t="s">
        <v>440</v>
      </c>
      <c r="F189" s="227" t="s">
        <v>441</v>
      </c>
      <c r="G189" s="228" t="s">
        <v>141</v>
      </c>
      <c r="H189" s="229">
        <v>700</v>
      </c>
      <c r="I189" s="230"/>
      <c r="J189" s="231"/>
      <c r="K189" s="232">
        <f>ROUND(P189*H189,2)</f>
        <v>0</v>
      </c>
      <c r="L189" s="231"/>
      <c r="M189" s="233"/>
      <c r="N189" s="234" t="s">
        <v>20</v>
      </c>
      <c r="O189" s="214" t="s">
        <v>47</v>
      </c>
      <c r="P189" s="215">
        <f>I189+J189</f>
        <v>0</v>
      </c>
      <c r="Q189" s="215">
        <f>ROUND(I189*H189,2)</f>
        <v>0</v>
      </c>
      <c r="R189" s="215">
        <f>ROUND(J189*H189,2)</f>
        <v>0</v>
      </c>
      <c r="S189" s="81"/>
      <c r="T189" s="216">
        <f>S189*H189</f>
        <v>0</v>
      </c>
      <c r="U189" s="216">
        <v>0</v>
      </c>
      <c r="V189" s="216">
        <f>U189*H189</f>
        <v>0</v>
      </c>
      <c r="W189" s="216">
        <v>0</v>
      </c>
      <c r="X189" s="217">
        <f>W189*H189</f>
        <v>0</v>
      </c>
      <c r="Y189" s="35"/>
      <c r="Z189" s="35"/>
      <c r="AA189" s="35"/>
      <c r="AB189" s="35"/>
      <c r="AC189" s="35"/>
      <c r="AD189" s="35"/>
      <c r="AE189" s="35"/>
      <c r="AR189" s="218" t="s">
        <v>149</v>
      </c>
      <c r="AT189" s="218" t="s">
        <v>146</v>
      </c>
      <c r="AU189" s="218" t="s">
        <v>87</v>
      </c>
      <c r="AY189" s="14" t="s">
        <v>135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4" t="s">
        <v>85</v>
      </c>
      <c r="BK189" s="219">
        <f>ROUND(P189*H189,2)</f>
        <v>0</v>
      </c>
      <c r="BL189" s="14" t="s">
        <v>142</v>
      </c>
      <c r="BM189" s="218" t="s">
        <v>442</v>
      </c>
    </row>
    <row r="190" spans="1:65" s="2" customFormat="1" ht="24.15" customHeight="1">
      <c r="A190" s="35"/>
      <c r="B190" s="36"/>
      <c r="C190" s="225" t="s">
        <v>443</v>
      </c>
      <c r="D190" s="225" t="s">
        <v>146</v>
      </c>
      <c r="E190" s="226" t="s">
        <v>444</v>
      </c>
      <c r="F190" s="227" t="s">
        <v>445</v>
      </c>
      <c r="G190" s="228" t="s">
        <v>141</v>
      </c>
      <c r="H190" s="229">
        <v>700</v>
      </c>
      <c r="I190" s="230"/>
      <c r="J190" s="231"/>
      <c r="K190" s="232">
        <f>ROUND(P190*H190,2)</f>
        <v>0</v>
      </c>
      <c r="L190" s="231"/>
      <c r="M190" s="233"/>
      <c r="N190" s="234" t="s">
        <v>20</v>
      </c>
      <c r="O190" s="214" t="s">
        <v>47</v>
      </c>
      <c r="P190" s="215">
        <f>I190+J190</f>
        <v>0</v>
      </c>
      <c r="Q190" s="215">
        <f>ROUND(I190*H190,2)</f>
        <v>0</v>
      </c>
      <c r="R190" s="215">
        <f>ROUND(J190*H190,2)</f>
        <v>0</v>
      </c>
      <c r="S190" s="81"/>
      <c r="T190" s="216">
        <f>S190*H190</f>
        <v>0</v>
      </c>
      <c r="U190" s="216">
        <v>0</v>
      </c>
      <c r="V190" s="216">
        <f>U190*H190</f>
        <v>0</v>
      </c>
      <c r="W190" s="216">
        <v>0</v>
      </c>
      <c r="X190" s="217">
        <f>W190*H190</f>
        <v>0</v>
      </c>
      <c r="Y190" s="35"/>
      <c r="Z190" s="35"/>
      <c r="AA190" s="35"/>
      <c r="AB190" s="35"/>
      <c r="AC190" s="35"/>
      <c r="AD190" s="35"/>
      <c r="AE190" s="35"/>
      <c r="AR190" s="218" t="s">
        <v>149</v>
      </c>
      <c r="AT190" s="218" t="s">
        <v>146</v>
      </c>
      <c r="AU190" s="218" t="s">
        <v>87</v>
      </c>
      <c r="AY190" s="14" t="s">
        <v>135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4" t="s">
        <v>85</v>
      </c>
      <c r="BK190" s="219">
        <f>ROUND(P190*H190,2)</f>
        <v>0</v>
      </c>
      <c r="BL190" s="14" t="s">
        <v>142</v>
      </c>
      <c r="BM190" s="218" t="s">
        <v>446</v>
      </c>
    </row>
    <row r="191" spans="1:65" s="2" customFormat="1" ht="16.5" customHeight="1">
      <c r="A191" s="35"/>
      <c r="B191" s="36"/>
      <c r="C191" s="225" t="s">
        <v>447</v>
      </c>
      <c r="D191" s="225" t="s">
        <v>146</v>
      </c>
      <c r="E191" s="226" t="s">
        <v>448</v>
      </c>
      <c r="F191" s="227" t="s">
        <v>449</v>
      </c>
      <c r="G191" s="228" t="s">
        <v>141</v>
      </c>
      <c r="H191" s="229">
        <v>700</v>
      </c>
      <c r="I191" s="230"/>
      <c r="J191" s="231"/>
      <c r="K191" s="232">
        <f>ROUND(P191*H191,2)</f>
        <v>0</v>
      </c>
      <c r="L191" s="231"/>
      <c r="M191" s="233"/>
      <c r="N191" s="234" t="s">
        <v>20</v>
      </c>
      <c r="O191" s="214" t="s">
        <v>47</v>
      </c>
      <c r="P191" s="215">
        <f>I191+J191</f>
        <v>0</v>
      </c>
      <c r="Q191" s="215">
        <f>ROUND(I191*H191,2)</f>
        <v>0</v>
      </c>
      <c r="R191" s="215">
        <f>ROUND(J191*H191,2)</f>
        <v>0</v>
      </c>
      <c r="S191" s="81"/>
      <c r="T191" s="216">
        <f>S191*H191</f>
        <v>0</v>
      </c>
      <c r="U191" s="216">
        <v>0</v>
      </c>
      <c r="V191" s="216">
        <f>U191*H191</f>
        <v>0</v>
      </c>
      <c r="W191" s="216">
        <v>0</v>
      </c>
      <c r="X191" s="217">
        <f>W191*H191</f>
        <v>0</v>
      </c>
      <c r="Y191" s="35"/>
      <c r="Z191" s="35"/>
      <c r="AA191" s="35"/>
      <c r="AB191" s="35"/>
      <c r="AC191" s="35"/>
      <c r="AD191" s="35"/>
      <c r="AE191" s="35"/>
      <c r="AR191" s="218" t="s">
        <v>149</v>
      </c>
      <c r="AT191" s="218" t="s">
        <v>146</v>
      </c>
      <c r="AU191" s="218" t="s">
        <v>87</v>
      </c>
      <c r="AY191" s="14" t="s">
        <v>135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4" t="s">
        <v>85</v>
      </c>
      <c r="BK191" s="219">
        <f>ROUND(P191*H191,2)</f>
        <v>0</v>
      </c>
      <c r="BL191" s="14" t="s">
        <v>142</v>
      </c>
      <c r="BM191" s="218" t="s">
        <v>450</v>
      </c>
    </row>
    <row r="192" spans="1:65" s="2" customFormat="1" ht="16.5" customHeight="1">
      <c r="A192" s="35"/>
      <c r="B192" s="36"/>
      <c r="C192" s="225" t="s">
        <v>451</v>
      </c>
      <c r="D192" s="225" t="s">
        <v>146</v>
      </c>
      <c r="E192" s="226" t="s">
        <v>452</v>
      </c>
      <c r="F192" s="227" t="s">
        <v>453</v>
      </c>
      <c r="G192" s="228" t="s">
        <v>141</v>
      </c>
      <c r="H192" s="229">
        <v>700</v>
      </c>
      <c r="I192" s="230"/>
      <c r="J192" s="231"/>
      <c r="K192" s="232">
        <f>ROUND(P192*H192,2)</f>
        <v>0</v>
      </c>
      <c r="L192" s="231"/>
      <c r="M192" s="233"/>
      <c r="N192" s="234" t="s">
        <v>20</v>
      </c>
      <c r="O192" s="214" t="s">
        <v>47</v>
      </c>
      <c r="P192" s="215">
        <f>I192+J192</f>
        <v>0</v>
      </c>
      <c r="Q192" s="215">
        <f>ROUND(I192*H192,2)</f>
        <v>0</v>
      </c>
      <c r="R192" s="215">
        <f>ROUND(J192*H192,2)</f>
        <v>0</v>
      </c>
      <c r="S192" s="81"/>
      <c r="T192" s="216">
        <f>S192*H192</f>
        <v>0</v>
      </c>
      <c r="U192" s="216">
        <v>0</v>
      </c>
      <c r="V192" s="216">
        <f>U192*H192</f>
        <v>0</v>
      </c>
      <c r="W192" s="216">
        <v>0</v>
      </c>
      <c r="X192" s="217">
        <f>W192*H192</f>
        <v>0</v>
      </c>
      <c r="Y192" s="35"/>
      <c r="Z192" s="35"/>
      <c r="AA192" s="35"/>
      <c r="AB192" s="35"/>
      <c r="AC192" s="35"/>
      <c r="AD192" s="35"/>
      <c r="AE192" s="35"/>
      <c r="AR192" s="218" t="s">
        <v>149</v>
      </c>
      <c r="AT192" s="218" t="s">
        <v>146</v>
      </c>
      <c r="AU192" s="218" t="s">
        <v>87</v>
      </c>
      <c r="AY192" s="14" t="s">
        <v>135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4" t="s">
        <v>85</v>
      </c>
      <c r="BK192" s="219">
        <f>ROUND(P192*H192,2)</f>
        <v>0</v>
      </c>
      <c r="BL192" s="14" t="s">
        <v>142</v>
      </c>
      <c r="BM192" s="218" t="s">
        <v>454</v>
      </c>
    </row>
    <row r="193" spans="1:65" s="2" customFormat="1" ht="16.5" customHeight="1">
      <c r="A193" s="35"/>
      <c r="B193" s="36"/>
      <c r="C193" s="225" t="s">
        <v>455</v>
      </c>
      <c r="D193" s="225" t="s">
        <v>146</v>
      </c>
      <c r="E193" s="226" t="s">
        <v>456</v>
      </c>
      <c r="F193" s="227" t="s">
        <v>457</v>
      </c>
      <c r="G193" s="228" t="s">
        <v>141</v>
      </c>
      <c r="H193" s="229">
        <v>700</v>
      </c>
      <c r="I193" s="230"/>
      <c r="J193" s="231"/>
      <c r="K193" s="232">
        <f>ROUND(P193*H193,2)</f>
        <v>0</v>
      </c>
      <c r="L193" s="231"/>
      <c r="M193" s="233"/>
      <c r="N193" s="234" t="s">
        <v>20</v>
      </c>
      <c r="O193" s="214" t="s">
        <v>47</v>
      </c>
      <c r="P193" s="215">
        <f>I193+J193</f>
        <v>0</v>
      </c>
      <c r="Q193" s="215">
        <f>ROUND(I193*H193,2)</f>
        <v>0</v>
      </c>
      <c r="R193" s="215">
        <f>ROUND(J193*H193,2)</f>
        <v>0</v>
      </c>
      <c r="S193" s="81"/>
      <c r="T193" s="216">
        <f>S193*H193</f>
        <v>0</v>
      </c>
      <c r="U193" s="216">
        <v>0</v>
      </c>
      <c r="V193" s="216">
        <f>U193*H193</f>
        <v>0</v>
      </c>
      <c r="W193" s="216">
        <v>0</v>
      </c>
      <c r="X193" s="217">
        <f>W193*H193</f>
        <v>0</v>
      </c>
      <c r="Y193" s="35"/>
      <c r="Z193" s="35"/>
      <c r="AA193" s="35"/>
      <c r="AB193" s="35"/>
      <c r="AC193" s="35"/>
      <c r="AD193" s="35"/>
      <c r="AE193" s="35"/>
      <c r="AR193" s="218" t="s">
        <v>149</v>
      </c>
      <c r="AT193" s="218" t="s">
        <v>146</v>
      </c>
      <c r="AU193" s="218" t="s">
        <v>87</v>
      </c>
      <c r="AY193" s="14" t="s">
        <v>135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4" t="s">
        <v>85</v>
      </c>
      <c r="BK193" s="219">
        <f>ROUND(P193*H193,2)</f>
        <v>0</v>
      </c>
      <c r="BL193" s="14" t="s">
        <v>142</v>
      </c>
      <c r="BM193" s="218" t="s">
        <v>458</v>
      </c>
    </row>
    <row r="194" spans="1:65" s="2" customFormat="1" ht="16.5" customHeight="1">
      <c r="A194" s="35"/>
      <c r="B194" s="36"/>
      <c r="C194" s="225" t="s">
        <v>459</v>
      </c>
      <c r="D194" s="225" t="s">
        <v>146</v>
      </c>
      <c r="E194" s="226" t="s">
        <v>460</v>
      </c>
      <c r="F194" s="227" t="s">
        <v>461</v>
      </c>
      <c r="G194" s="228" t="s">
        <v>141</v>
      </c>
      <c r="H194" s="229">
        <v>700</v>
      </c>
      <c r="I194" s="230"/>
      <c r="J194" s="231"/>
      <c r="K194" s="232">
        <f>ROUND(P194*H194,2)</f>
        <v>0</v>
      </c>
      <c r="L194" s="231"/>
      <c r="M194" s="233"/>
      <c r="N194" s="234" t="s">
        <v>20</v>
      </c>
      <c r="O194" s="214" t="s">
        <v>47</v>
      </c>
      <c r="P194" s="215">
        <f>I194+J194</f>
        <v>0</v>
      </c>
      <c r="Q194" s="215">
        <f>ROUND(I194*H194,2)</f>
        <v>0</v>
      </c>
      <c r="R194" s="215">
        <f>ROUND(J194*H194,2)</f>
        <v>0</v>
      </c>
      <c r="S194" s="81"/>
      <c r="T194" s="216">
        <f>S194*H194</f>
        <v>0</v>
      </c>
      <c r="U194" s="216">
        <v>0</v>
      </c>
      <c r="V194" s="216">
        <f>U194*H194</f>
        <v>0</v>
      </c>
      <c r="W194" s="216">
        <v>0</v>
      </c>
      <c r="X194" s="217">
        <f>W194*H194</f>
        <v>0</v>
      </c>
      <c r="Y194" s="35"/>
      <c r="Z194" s="35"/>
      <c r="AA194" s="35"/>
      <c r="AB194" s="35"/>
      <c r="AC194" s="35"/>
      <c r="AD194" s="35"/>
      <c r="AE194" s="35"/>
      <c r="AR194" s="218" t="s">
        <v>149</v>
      </c>
      <c r="AT194" s="218" t="s">
        <v>146</v>
      </c>
      <c r="AU194" s="218" t="s">
        <v>87</v>
      </c>
      <c r="AY194" s="14" t="s">
        <v>135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4" t="s">
        <v>85</v>
      </c>
      <c r="BK194" s="219">
        <f>ROUND(P194*H194,2)</f>
        <v>0</v>
      </c>
      <c r="BL194" s="14" t="s">
        <v>142</v>
      </c>
      <c r="BM194" s="218" t="s">
        <v>462</v>
      </c>
    </row>
    <row r="195" spans="1:65" s="2" customFormat="1" ht="24.15" customHeight="1">
      <c r="A195" s="35"/>
      <c r="B195" s="36"/>
      <c r="C195" s="225" t="s">
        <v>463</v>
      </c>
      <c r="D195" s="225" t="s">
        <v>146</v>
      </c>
      <c r="E195" s="226" t="s">
        <v>464</v>
      </c>
      <c r="F195" s="227" t="s">
        <v>465</v>
      </c>
      <c r="G195" s="228" t="s">
        <v>141</v>
      </c>
      <c r="H195" s="229">
        <v>350</v>
      </c>
      <c r="I195" s="230"/>
      <c r="J195" s="231"/>
      <c r="K195" s="232">
        <f>ROUND(P195*H195,2)</f>
        <v>0</v>
      </c>
      <c r="L195" s="231"/>
      <c r="M195" s="233"/>
      <c r="N195" s="234" t="s">
        <v>20</v>
      </c>
      <c r="O195" s="214" t="s">
        <v>47</v>
      </c>
      <c r="P195" s="215">
        <f>I195+J195</f>
        <v>0</v>
      </c>
      <c r="Q195" s="215">
        <f>ROUND(I195*H195,2)</f>
        <v>0</v>
      </c>
      <c r="R195" s="215">
        <f>ROUND(J195*H195,2)</f>
        <v>0</v>
      </c>
      <c r="S195" s="81"/>
      <c r="T195" s="216">
        <f>S195*H195</f>
        <v>0</v>
      </c>
      <c r="U195" s="216">
        <v>0</v>
      </c>
      <c r="V195" s="216">
        <f>U195*H195</f>
        <v>0</v>
      </c>
      <c r="W195" s="216">
        <v>0</v>
      </c>
      <c r="X195" s="217">
        <f>W195*H195</f>
        <v>0</v>
      </c>
      <c r="Y195" s="35"/>
      <c r="Z195" s="35"/>
      <c r="AA195" s="35"/>
      <c r="AB195" s="35"/>
      <c r="AC195" s="35"/>
      <c r="AD195" s="35"/>
      <c r="AE195" s="35"/>
      <c r="AR195" s="218" t="s">
        <v>149</v>
      </c>
      <c r="AT195" s="218" t="s">
        <v>146</v>
      </c>
      <c r="AU195" s="218" t="s">
        <v>87</v>
      </c>
      <c r="AY195" s="14" t="s">
        <v>135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4" t="s">
        <v>85</v>
      </c>
      <c r="BK195" s="219">
        <f>ROUND(P195*H195,2)</f>
        <v>0</v>
      </c>
      <c r="BL195" s="14" t="s">
        <v>142</v>
      </c>
      <c r="BM195" s="218" t="s">
        <v>466</v>
      </c>
    </row>
    <row r="196" spans="1:65" s="2" customFormat="1" ht="16.5" customHeight="1">
      <c r="A196" s="35"/>
      <c r="B196" s="36"/>
      <c r="C196" s="225" t="s">
        <v>467</v>
      </c>
      <c r="D196" s="225" t="s">
        <v>146</v>
      </c>
      <c r="E196" s="226" t="s">
        <v>468</v>
      </c>
      <c r="F196" s="227" t="s">
        <v>469</v>
      </c>
      <c r="G196" s="228" t="s">
        <v>141</v>
      </c>
      <c r="H196" s="229">
        <v>90</v>
      </c>
      <c r="I196" s="230"/>
      <c r="J196" s="231"/>
      <c r="K196" s="232">
        <f>ROUND(P196*H196,2)</f>
        <v>0</v>
      </c>
      <c r="L196" s="231"/>
      <c r="M196" s="233"/>
      <c r="N196" s="234" t="s">
        <v>20</v>
      </c>
      <c r="O196" s="214" t="s">
        <v>47</v>
      </c>
      <c r="P196" s="215">
        <f>I196+J196</f>
        <v>0</v>
      </c>
      <c r="Q196" s="215">
        <f>ROUND(I196*H196,2)</f>
        <v>0</v>
      </c>
      <c r="R196" s="215">
        <f>ROUND(J196*H196,2)</f>
        <v>0</v>
      </c>
      <c r="S196" s="81"/>
      <c r="T196" s="216">
        <f>S196*H196</f>
        <v>0</v>
      </c>
      <c r="U196" s="216">
        <v>0</v>
      </c>
      <c r="V196" s="216">
        <f>U196*H196</f>
        <v>0</v>
      </c>
      <c r="W196" s="216">
        <v>0</v>
      </c>
      <c r="X196" s="217">
        <f>W196*H196</f>
        <v>0</v>
      </c>
      <c r="Y196" s="35"/>
      <c r="Z196" s="35"/>
      <c r="AA196" s="35"/>
      <c r="AB196" s="35"/>
      <c r="AC196" s="35"/>
      <c r="AD196" s="35"/>
      <c r="AE196" s="35"/>
      <c r="AR196" s="218" t="s">
        <v>149</v>
      </c>
      <c r="AT196" s="218" t="s">
        <v>146</v>
      </c>
      <c r="AU196" s="218" t="s">
        <v>87</v>
      </c>
      <c r="AY196" s="14" t="s">
        <v>135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4" t="s">
        <v>85</v>
      </c>
      <c r="BK196" s="219">
        <f>ROUND(P196*H196,2)</f>
        <v>0</v>
      </c>
      <c r="BL196" s="14" t="s">
        <v>142</v>
      </c>
      <c r="BM196" s="218" t="s">
        <v>470</v>
      </c>
    </row>
    <row r="197" spans="1:65" s="2" customFormat="1" ht="24.15" customHeight="1">
      <c r="A197" s="35"/>
      <c r="B197" s="36"/>
      <c r="C197" s="205" t="s">
        <v>471</v>
      </c>
      <c r="D197" s="205" t="s">
        <v>138</v>
      </c>
      <c r="E197" s="206" t="s">
        <v>472</v>
      </c>
      <c r="F197" s="207" t="s">
        <v>473</v>
      </c>
      <c r="G197" s="208" t="s">
        <v>154</v>
      </c>
      <c r="H197" s="209">
        <v>305</v>
      </c>
      <c r="I197" s="210"/>
      <c r="J197" s="210"/>
      <c r="K197" s="211">
        <f>ROUND(P197*H197,2)</f>
        <v>0</v>
      </c>
      <c r="L197" s="212"/>
      <c r="M197" s="41"/>
      <c r="N197" s="213" t="s">
        <v>20</v>
      </c>
      <c r="O197" s="214" t="s">
        <v>47</v>
      </c>
      <c r="P197" s="215">
        <f>I197+J197</f>
        <v>0</v>
      </c>
      <c r="Q197" s="215">
        <f>ROUND(I197*H197,2)</f>
        <v>0</v>
      </c>
      <c r="R197" s="215">
        <f>ROUND(J197*H197,2)</f>
        <v>0</v>
      </c>
      <c r="S197" s="81"/>
      <c r="T197" s="216">
        <f>S197*H197</f>
        <v>0</v>
      </c>
      <c r="U197" s="216">
        <v>0</v>
      </c>
      <c r="V197" s="216">
        <f>U197*H197</f>
        <v>0</v>
      </c>
      <c r="W197" s="216">
        <v>0</v>
      </c>
      <c r="X197" s="217">
        <f>W197*H197</f>
        <v>0</v>
      </c>
      <c r="Y197" s="35"/>
      <c r="Z197" s="35"/>
      <c r="AA197" s="35"/>
      <c r="AB197" s="35"/>
      <c r="AC197" s="35"/>
      <c r="AD197" s="35"/>
      <c r="AE197" s="35"/>
      <c r="AR197" s="218" t="s">
        <v>142</v>
      </c>
      <c r="AT197" s="218" t="s">
        <v>138</v>
      </c>
      <c r="AU197" s="218" t="s">
        <v>87</v>
      </c>
      <c r="AY197" s="14" t="s">
        <v>135</v>
      </c>
      <c r="BE197" s="219">
        <f>IF(O197="základní",K197,0)</f>
        <v>0</v>
      </c>
      <c r="BF197" s="219">
        <f>IF(O197="snížená",K197,0)</f>
        <v>0</v>
      </c>
      <c r="BG197" s="219">
        <f>IF(O197="zákl. přenesená",K197,0)</f>
        <v>0</v>
      </c>
      <c r="BH197" s="219">
        <f>IF(O197="sníž. přenesená",K197,0)</f>
        <v>0</v>
      </c>
      <c r="BI197" s="219">
        <f>IF(O197="nulová",K197,0)</f>
        <v>0</v>
      </c>
      <c r="BJ197" s="14" t="s">
        <v>85</v>
      </c>
      <c r="BK197" s="219">
        <f>ROUND(P197*H197,2)</f>
        <v>0</v>
      </c>
      <c r="BL197" s="14" t="s">
        <v>142</v>
      </c>
      <c r="BM197" s="218" t="s">
        <v>474</v>
      </c>
    </row>
    <row r="198" spans="1:47" s="2" customFormat="1" ht="12">
      <c r="A198" s="35"/>
      <c r="B198" s="36"/>
      <c r="C198" s="37"/>
      <c r="D198" s="220" t="s">
        <v>144</v>
      </c>
      <c r="E198" s="37"/>
      <c r="F198" s="221" t="s">
        <v>475</v>
      </c>
      <c r="G198" s="37"/>
      <c r="H198" s="37"/>
      <c r="I198" s="222"/>
      <c r="J198" s="222"/>
      <c r="K198" s="37"/>
      <c r="L198" s="37"/>
      <c r="M198" s="41"/>
      <c r="N198" s="223"/>
      <c r="O198" s="224"/>
      <c r="P198" s="81"/>
      <c r="Q198" s="81"/>
      <c r="R198" s="81"/>
      <c r="S198" s="81"/>
      <c r="T198" s="81"/>
      <c r="U198" s="81"/>
      <c r="V198" s="81"/>
      <c r="W198" s="81"/>
      <c r="X198" s="82"/>
      <c r="Y198" s="35"/>
      <c r="Z198" s="35"/>
      <c r="AA198" s="35"/>
      <c r="AB198" s="35"/>
      <c r="AC198" s="35"/>
      <c r="AD198" s="35"/>
      <c r="AE198" s="35"/>
      <c r="AT198" s="14" t="s">
        <v>144</v>
      </c>
      <c r="AU198" s="14" t="s">
        <v>87</v>
      </c>
    </row>
    <row r="199" spans="1:65" s="2" customFormat="1" ht="16.5" customHeight="1">
      <c r="A199" s="35"/>
      <c r="B199" s="36"/>
      <c r="C199" s="225" t="s">
        <v>476</v>
      </c>
      <c r="D199" s="225" t="s">
        <v>146</v>
      </c>
      <c r="E199" s="226" t="s">
        <v>477</v>
      </c>
      <c r="F199" s="227" t="s">
        <v>478</v>
      </c>
      <c r="G199" s="228" t="s">
        <v>154</v>
      </c>
      <c r="H199" s="229">
        <v>305</v>
      </c>
      <c r="I199" s="230"/>
      <c r="J199" s="231"/>
      <c r="K199" s="232">
        <f>ROUND(P199*H199,2)</f>
        <v>0</v>
      </c>
      <c r="L199" s="231"/>
      <c r="M199" s="233"/>
      <c r="N199" s="234" t="s">
        <v>20</v>
      </c>
      <c r="O199" s="214" t="s">
        <v>47</v>
      </c>
      <c r="P199" s="215">
        <f>I199+J199</f>
        <v>0</v>
      </c>
      <c r="Q199" s="215">
        <f>ROUND(I199*H199,2)</f>
        <v>0</v>
      </c>
      <c r="R199" s="215">
        <f>ROUND(J199*H199,2)</f>
        <v>0</v>
      </c>
      <c r="S199" s="81"/>
      <c r="T199" s="216">
        <f>S199*H199</f>
        <v>0</v>
      </c>
      <c r="U199" s="216">
        <v>4E-05</v>
      </c>
      <c r="V199" s="216">
        <f>U199*H199</f>
        <v>0.0122</v>
      </c>
      <c r="W199" s="216">
        <v>0</v>
      </c>
      <c r="X199" s="217">
        <f>W199*H199</f>
        <v>0</v>
      </c>
      <c r="Y199" s="35"/>
      <c r="Z199" s="35"/>
      <c r="AA199" s="35"/>
      <c r="AB199" s="35"/>
      <c r="AC199" s="35"/>
      <c r="AD199" s="35"/>
      <c r="AE199" s="35"/>
      <c r="AR199" s="218" t="s">
        <v>149</v>
      </c>
      <c r="AT199" s="218" t="s">
        <v>146</v>
      </c>
      <c r="AU199" s="218" t="s">
        <v>87</v>
      </c>
      <c r="AY199" s="14" t="s">
        <v>135</v>
      </c>
      <c r="BE199" s="219">
        <f>IF(O199="základní",K199,0)</f>
        <v>0</v>
      </c>
      <c r="BF199" s="219">
        <f>IF(O199="snížená",K199,0)</f>
        <v>0</v>
      </c>
      <c r="BG199" s="219">
        <f>IF(O199="zákl. přenesená",K199,0)</f>
        <v>0</v>
      </c>
      <c r="BH199" s="219">
        <f>IF(O199="sníž. přenesená",K199,0)</f>
        <v>0</v>
      </c>
      <c r="BI199" s="219">
        <f>IF(O199="nulová",K199,0)</f>
        <v>0</v>
      </c>
      <c r="BJ199" s="14" t="s">
        <v>85</v>
      </c>
      <c r="BK199" s="219">
        <f>ROUND(P199*H199,2)</f>
        <v>0</v>
      </c>
      <c r="BL199" s="14" t="s">
        <v>142</v>
      </c>
      <c r="BM199" s="218" t="s">
        <v>479</v>
      </c>
    </row>
    <row r="200" spans="1:65" s="2" customFormat="1" ht="16.5" customHeight="1">
      <c r="A200" s="35"/>
      <c r="B200" s="36"/>
      <c r="C200" s="225" t="s">
        <v>480</v>
      </c>
      <c r="D200" s="225" t="s">
        <v>146</v>
      </c>
      <c r="E200" s="226" t="s">
        <v>481</v>
      </c>
      <c r="F200" s="227" t="s">
        <v>482</v>
      </c>
      <c r="G200" s="228" t="s">
        <v>141</v>
      </c>
      <c r="H200" s="229">
        <v>26</v>
      </c>
      <c r="I200" s="230"/>
      <c r="J200" s="231"/>
      <c r="K200" s="232">
        <f>ROUND(P200*H200,2)</f>
        <v>0</v>
      </c>
      <c r="L200" s="231"/>
      <c r="M200" s="233"/>
      <c r="N200" s="234" t="s">
        <v>20</v>
      </c>
      <c r="O200" s="214" t="s">
        <v>47</v>
      </c>
      <c r="P200" s="215">
        <f>I200+J200</f>
        <v>0</v>
      </c>
      <c r="Q200" s="215">
        <f>ROUND(I200*H200,2)</f>
        <v>0</v>
      </c>
      <c r="R200" s="215">
        <f>ROUND(J200*H200,2)</f>
        <v>0</v>
      </c>
      <c r="S200" s="81"/>
      <c r="T200" s="216">
        <f>S200*H200</f>
        <v>0</v>
      </c>
      <c r="U200" s="216">
        <v>0</v>
      </c>
      <c r="V200" s="216">
        <f>U200*H200</f>
        <v>0</v>
      </c>
      <c r="W200" s="216">
        <v>0</v>
      </c>
      <c r="X200" s="217">
        <f>W200*H200</f>
        <v>0</v>
      </c>
      <c r="Y200" s="35"/>
      <c r="Z200" s="35"/>
      <c r="AA200" s="35"/>
      <c r="AB200" s="35"/>
      <c r="AC200" s="35"/>
      <c r="AD200" s="35"/>
      <c r="AE200" s="35"/>
      <c r="AR200" s="218" t="s">
        <v>149</v>
      </c>
      <c r="AT200" s="218" t="s">
        <v>146</v>
      </c>
      <c r="AU200" s="218" t="s">
        <v>87</v>
      </c>
      <c r="AY200" s="14" t="s">
        <v>135</v>
      </c>
      <c r="BE200" s="219">
        <f>IF(O200="základní",K200,0)</f>
        <v>0</v>
      </c>
      <c r="BF200" s="219">
        <f>IF(O200="snížená",K200,0)</f>
        <v>0</v>
      </c>
      <c r="BG200" s="219">
        <f>IF(O200="zákl. přenesená",K200,0)</f>
        <v>0</v>
      </c>
      <c r="BH200" s="219">
        <f>IF(O200="sníž. přenesená",K200,0)</f>
        <v>0</v>
      </c>
      <c r="BI200" s="219">
        <f>IF(O200="nulová",K200,0)</f>
        <v>0</v>
      </c>
      <c r="BJ200" s="14" t="s">
        <v>85</v>
      </c>
      <c r="BK200" s="219">
        <f>ROUND(P200*H200,2)</f>
        <v>0</v>
      </c>
      <c r="BL200" s="14" t="s">
        <v>142</v>
      </c>
      <c r="BM200" s="218" t="s">
        <v>483</v>
      </c>
    </row>
    <row r="201" spans="1:65" s="2" customFormat="1" ht="33" customHeight="1">
      <c r="A201" s="35"/>
      <c r="B201" s="36"/>
      <c r="C201" s="205" t="s">
        <v>484</v>
      </c>
      <c r="D201" s="205" t="s">
        <v>138</v>
      </c>
      <c r="E201" s="206" t="s">
        <v>485</v>
      </c>
      <c r="F201" s="207" t="s">
        <v>486</v>
      </c>
      <c r="G201" s="208" t="s">
        <v>141</v>
      </c>
      <c r="H201" s="209">
        <v>2</v>
      </c>
      <c r="I201" s="210"/>
      <c r="J201" s="210"/>
      <c r="K201" s="211">
        <f>ROUND(P201*H201,2)</f>
        <v>0</v>
      </c>
      <c r="L201" s="212"/>
      <c r="M201" s="41"/>
      <c r="N201" s="213" t="s">
        <v>20</v>
      </c>
      <c r="O201" s="214" t="s">
        <v>47</v>
      </c>
      <c r="P201" s="215">
        <f>I201+J201</f>
        <v>0</v>
      </c>
      <c r="Q201" s="215">
        <f>ROUND(I201*H201,2)</f>
        <v>0</v>
      </c>
      <c r="R201" s="215">
        <f>ROUND(J201*H201,2)</f>
        <v>0</v>
      </c>
      <c r="S201" s="81"/>
      <c r="T201" s="216">
        <f>S201*H201</f>
        <v>0</v>
      </c>
      <c r="U201" s="216">
        <v>0</v>
      </c>
      <c r="V201" s="216">
        <f>U201*H201</f>
        <v>0</v>
      </c>
      <c r="W201" s="216">
        <v>0</v>
      </c>
      <c r="X201" s="217">
        <f>W201*H201</f>
        <v>0</v>
      </c>
      <c r="Y201" s="35"/>
      <c r="Z201" s="35"/>
      <c r="AA201" s="35"/>
      <c r="AB201" s="35"/>
      <c r="AC201" s="35"/>
      <c r="AD201" s="35"/>
      <c r="AE201" s="35"/>
      <c r="AR201" s="218" t="s">
        <v>142</v>
      </c>
      <c r="AT201" s="218" t="s">
        <v>138</v>
      </c>
      <c r="AU201" s="218" t="s">
        <v>87</v>
      </c>
      <c r="AY201" s="14" t="s">
        <v>135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4" t="s">
        <v>85</v>
      </c>
      <c r="BK201" s="219">
        <f>ROUND(P201*H201,2)</f>
        <v>0</v>
      </c>
      <c r="BL201" s="14" t="s">
        <v>142</v>
      </c>
      <c r="BM201" s="218" t="s">
        <v>487</v>
      </c>
    </row>
    <row r="202" spans="1:47" s="2" customFormat="1" ht="12">
      <c r="A202" s="35"/>
      <c r="B202" s="36"/>
      <c r="C202" s="37"/>
      <c r="D202" s="220" t="s">
        <v>144</v>
      </c>
      <c r="E202" s="37"/>
      <c r="F202" s="221" t="s">
        <v>488</v>
      </c>
      <c r="G202" s="37"/>
      <c r="H202" s="37"/>
      <c r="I202" s="222"/>
      <c r="J202" s="222"/>
      <c r="K202" s="37"/>
      <c r="L202" s="37"/>
      <c r="M202" s="41"/>
      <c r="N202" s="223"/>
      <c r="O202" s="224"/>
      <c r="P202" s="81"/>
      <c r="Q202" s="81"/>
      <c r="R202" s="81"/>
      <c r="S202" s="81"/>
      <c r="T202" s="81"/>
      <c r="U202" s="81"/>
      <c r="V202" s="81"/>
      <c r="W202" s="81"/>
      <c r="X202" s="82"/>
      <c r="Y202" s="35"/>
      <c r="Z202" s="35"/>
      <c r="AA202" s="35"/>
      <c r="AB202" s="35"/>
      <c r="AC202" s="35"/>
      <c r="AD202" s="35"/>
      <c r="AE202" s="35"/>
      <c r="AT202" s="14" t="s">
        <v>144</v>
      </c>
      <c r="AU202" s="14" t="s">
        <v>87</v>
      </c>
    </row>
    <row r="203" spans="1:65" s="2" customFormat="1" ht="16.5" customHeight="1">
      <c r="A203" s="35"/>
      <c r="B203" s="36"/>
      <c r="C203" s="225" t="s">
        <v>489</v>
      </c>
      <c r="D203" s="225" t="s">
        <v>146</v>
      </c>
      <c r="E203" s="226" t="s">
        <v>490</v>
      </c>
      <c r="F203" s="227" t="s">
        <v>491</v>
      </c>
      <c r="G203" s="228" t="s">
        <v>141</v>
      </c>
      <c r="H203" s="229">
        <v>1</v>
      </c>
      <c r="I203" s="230"/>
      <c r="J203" s="231"/>
      <c r="K203" s="232">
        <f>ROUND(P203*H203,2)</f>
        <v>0</v>
      </c>
      <c r="L203" s="231"/>
      <c r="M203" s="233"/>
      <c r="N203" s="234" t="s">
        <v>20</v>
      </c>
      <c r="O203" s="214" t="s">
        <v>47</v>
      </c>
      <c r="P203" s="215">
        <f>I203+J203</f>
        <v>0</v>
      </c>
      <c r="Q203" s="215">
        <f>ROUND(I203*H203,2)</f>
        <v>0</v>
      </c>
      <c r="R203" s="215">
        <f>ROUND(J203*H203,2)</f>
        <v>0</v>
      </c>
      <c r="S203" s="81"/>
      <c r="T203" s="216">
        <f>S203*H203</f>
        <v>0</v>
      </c>
      <c r="U203" s="216">
        <v>0</v>
      </c>
      <c r="V203" s="216">
        <f>U203*H203</f>
        <v>0</v>
      </c>
      <c r="W203" s="216">
        <v>0</v>
      </c>
      <c r="X203" s="217">
        <f>W203*H203</f>
        <v>0</v>
      </c>
      <c r="Y203" s="35"/>
      <c r="Z203" s="35"/>
      <c r="AA203" s="35"/>
      <c r="AB203" s="35"/>
      <c r="AC203" s="35"/>
      <c r="AD203" s="35"/>
      <c r="AE203" s="35"/>
      <c r="AR203" s="218" t="s">
        <v>149</v>
      </c>
      <c r="AT203" s="218" t="s">
        <v>146</v>
      </c>
      <c r="AU203" s="218" t="s">
        <v>87</v>
      </c>
      <c r="AY203" s="14" t="s">
        <v>135</v>
      </c>
      <c r="BE203" s="219">
        <f>IF(O203="základní",K203,0)</f>
        <v>0</v>
      </c>
      <c r="BF203" s="219">
        <f>IF(O203="snížená",K203,0)</f>
        <v>0</v>
      </c>
      <c r="BG203" s="219">
        <f>IF(O203="zákl. přenesená",K203,0)</f>
        <v>0</v>
      </c>
      <c r="BH203" s="219">
        <f>IF(O203="sníž. přenesená",K203,0)</f>
        <v>0</v>
      </c>
      <c r="BI203" s="219">
        <f>IF(O203="nulová",K203,0)</f>
        <v>0</v>
      </c>
      <c r="BJ203" s="14" t="s">
        <v>85</v>
      </c>
      <c r="BK203" s="219">
        <f>ROUND(P203*H203,2)</f>
        <v>0</v>
      </c>
      <c r="BL203" s="14" t="s">
        <v>142</v>
      </c>
      <c r="BM203" s="218" t="s">
        <v>492</v>
      </c>
    </row>
    <row r="204" spans="1:65" s="2" customFormat="1" ht="16.5" customHeight="1">
      <c r="A204" s="35"/>
      <c r="B204" s="36"/>
      <c r="C204" s="205" t="s">
        <v>493</v>
      </c>
      <c r="D204" s="205" t="s">
        <v>138</v>
      </c>
      <c r="E204" s="206" t="s">
        <v>494</v>
      </c>
      <c r="F204" s="207" t="s">
        <v>495</v>
      </c>
      <c r="G204" s="208" t="s">
        <v>141</v>
      </c>
      <c r="H204" s="209">
        <v>1</v>
      </c>
      <c r="I204" s="210"/>
      <c r="J204" s="210"/>
      <c r="K204" s="211">
        <f>ROUND(P204*H204,2)</f>
        <v>0</v>
      </c>
      <c r="L204" s="212"/>
      <c r="M204" s="41"/>
      <c r="N204" s="213" t="s">
        <v>20</v>
      </c>
      <c r="O204" s="214" t="s">
        <v>47</v>
      </c>
      <c r="P204" s="215">
        <f>I204+J204</f>
        <v>0</v>
      </c>
      <c r="Q204" s="215">
        <f>ROUND(I204*H204,2)</f>
        <v>0</v>
      </c>
      <c r="R204" s="215">
        <f>ROUND(J204*H204,2)</f>
        <v>0</v>
      </c>
      <c r="S204" s="81"/>
      <c r="T204" s="216">
        <f>S204*H204</f>
        <v>0</v>
      </c>
      <c r="U204" s="216">
        <v>0</v>
      </c>
      <c r="V204" s="216">
        <f>U204*H204</f>
        <v>0</v>
      </c>
      <c r="W204" s="216">
        <v>0</v>
      </c>
      <c r="X204" s="217">
        <f>W204*H204</f>
        <v>0</v>
      </c>
      <c r="Y204" s="35"/>
      <c r="Z204" s="35"/>
      <c r="AA204" s="35"/>
      <c r="AB204" s="35"/>
      <c r="AC204" s="35"/>
      <c r="AD204" s="35"/>
      <c r="AE204" s="35"/>
      <c r="AR204" s="218" t="s">
        <v>142</v>
      </c>
      <c r="AT204" s="218" t="s">
        <v>138</v>
      </c>
      <c r="AU204" s="218" t="s">
        <v>87</v>
      </c>
      <c r="AY204" s="14" t="s">
        <v>135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4" t="s">
        <v>85</v>
      </c>
      <c r="BK204" s="219">
        <f>ROUND(P204*H204,2)</f>
        <v>0</v>
      </c>
      <c r="BL204" s="14" t="s">
        <v>142</v>
      </c>
      <c r="BM204" s="218" t="s">
        <v>496</v>
      </c>
    </row>
    <row r="205" spans="1:47" s="2" customFormat="1" ht="12">
      <c r="A205" s="35"/>
      <c r="B205" s="36"/>
      <c r="C205" s="37"/>
      <c r="D205" s="220" t="s">
        <v>144</v>
      </c>
      <c r="E205" s="37"/>
      <c r="F205" s="221" t="s">
        <v>497</v>
      </c>
      <c r="G205" s="37"/>
      <c r="H205" s="37"/>
      <c r="I205" s="222"/>
      <c r="J205" s="222"/>
      <c r="K205" s="37"/>
      <c r="L205" s="37"/>
      <c r="M205" s="41"/>
      <c r="N205" s="223"/>
      <c r="O205" s="224"/>
      <c r="P205" s="81"/>
      <c r="Q205" s="81"/>
      <c r="R205" s="81"/>
      <c r="S205" s="81"/>
      <c r="T205" s="81"/>
      <c r="U205" s="81"/>
      <c r="V205" s="81"/>
      <c r="W205" s="81"/>
      <c r="X205" s="82"/>
      <c r="Y205" s="35"/>
      <c r="Z205" s="35"/>
      <c r="AA205" s="35"/>
      <c r="AB205" s="35"/>
      <c r="AC205" s="35"/>
      <c r="AD205" s="35"/>
      <c r="AE205" s="35"/>
      <c r="AT205" s="14" t="s">
        <v>144</v>
      </c>
      <c r="AU205" s="14" t="s">
        <v>87</v>
      </c>
    </row>
    <row r="206" spans="1:63" s="12" customFormat="1" ht="25.9" customHeight="1">
      <c r="A206" s="12"/>
      <c r="B206" s="188"/>
      <c r="C206" s="189"/>
      <c r="D206" s="190" t="s">
        <v>77</v>
      </c>
      <c r="E206" s="191" t="s">
        <v>146</v>
      </c>
      <c r="F206" s="191" t="s">
        <v>498</v>
      </c>
      <c r="G206" s="189"/>
      <c r="H206" s="189"/>
      <c r="I206" s="192"/>
      <c r="J206" s="192"/>
      <c r="K206" s="193">
        <f>BK206</f>
        <v>0</v>
      </c>
      <c r="L206" s="189"/>
      <c r="M206" s="194"/>
      <c r="N206" s="195"/>
      <c r="O206" s="196"/>
      <c r="P206" s="196"/>
      <c r="Q206" s="197">
        <f>Q207+Q211</f>
        <v>0</v>
      </c>
      <c r="R206" s="197">
        <f>R207+R211</f>
        <v>0</v>
      </c>
      <c r="S206" s="196"/>
      <c r="T206" s="198">
        <f>T207+T211</f>
        <v>0</v>
      </c>
      <c r="U206" s="196"/>
      <c r="V206" s="198">
        <f>V207+V211</f>
        <v>0.007699999999999999</v>
      </c>
      <c r="W206" s="196"/>
      <c r="X206" s="199">
        <f>X207+X211</f>
        <v>0.19</v>
      </c>
      <c r="Y206" s="12"/>
      <c r="Z206" s="12"/>
      <c r="AA206" s="12"/>
      <c r="AB206" s="12"/>
      <c r="AC206" s="12"/>
      <c r="AD206" s="12"/>
      <c r="AE206" s="12"/>
      <c r="AR206" s="200" t="s">
        <v>151</v>
      </c>
      <c r="AT206" s="201" t="s">
        <v>77</v>
      </c>
      <c r="AU206" s="201" t="s">
        <v>78</v>
      </c>
      <c r="AY206" s="200" t="s">
        <v>135</v>
      </c>
      <c r="BK206" s="202">
        <f>BK207+BK211</f>
        <v>0</v>
      </c>
    </row>
    <row r="207" spans="1:63" s="12" customFormat="1" ht="22.8" customHeight="1">
      <c r="A207" s="12"/>
      <c r="B207" s="188"/>
      <c r="C207" s="189"/>
      <c r="D207" s="190" t="s">
        <v>77</v>
      </c>
      <c r="E207" s="203" t="s">
        <v>499</v>
      </c>
      <c r="F207" s="203" t="s">
        <v>500</v>
      </c>
      <c r="G207" s="189"/>
      <c r="H207" s="189"/>
      <c r="I207" s="192"/>
      <c r="J207" s="192"/>
      <c r="K207" s="204">
        <f>BK207</f>
        <v>0</v>
      </c>
      <c r="L207" s="189"/>
      <c r="M207" s="194"/>
      <c r="N207" s="195"/>
      <c r="O207" s="196"/>
      <c r="P207" s="196"/>
      <c r="Q207" s="197">
        <f>SUM(Q208:Q210)</f>
        <v>0</v>
      </c>
      <c r="R207" s="197">
        <f>SUM(R208:R210)</f>
        <v>0</v>
      </c>
      <c r="S207" s="196"/>
      <c r="T207" s="198">
        <f>SUM(T208:T210)</f>
        <v>0</v>
      </c>
      <c r="U207" s="196"/>
      <c r="V207" s="198">
        <f>SUM(V208:V210)</f>
        <v>0</v>
      </c>
      <c r="W207" s="196"/>
      <c r="X207" s="199">
        <f>SUM(X208:X210)</f>
        <v>0</v>
      </c>
      <c r="Y207" s="12"/>
      <c r="Z207" s="12"/>
      <c r="AA207" s="12"/>
      <c r="AB207" s="12"/>
      <c r="AC207" s="12"/>
      <c r="AD207" s="12"/>
      <c r="AE207" s="12"/>
      <c r="AR207" s="200" t="s">
        <v>151</v>
      </c>
      <c r="AT207" s="201" t="s">
        <v>77</v>
      </c>
      <c r="AU207" s="201" t="s">
        <v>85</v>
      </c>
      <c r="AY207" s="200" t="s">
        <v>135</v>
      </c>
      <c r="BK207" s="202">
        <f>SUM(BK208:BK210)</f>
        <v>0</v>
      </c>
    </row>
    <row r="208" spans="1:65" s="2" customFormat="1" ht="21.75" customHeight="1">
      <c r="A208" s="35"/>
      <c r="B208" s="36"/>
      <c r="C208" s="205" t="s">
        <v>501</v>
      </c>
      <c r="D208" s="205" t="s">
        <v>138</v>
      </c>
      <c r="E208" s="206" t="s">
        <v>502</v>
      </c>
      <c r="F208" s="207" t="s">
        <v>503</v>
      </c>
      <c r="G208" s="208" t="s">
        <v>141</v>
      </c>
      <c r="H208" s="209">
        <v>100</v>
      </c>
      <c r="I208" s="210"/>
      <c r="J208" s="210"/>
      <c r="K208" s="211">
        <f>ROUND(P208*H208,2)</f>
        <v>0</v>
      </c>
      <c r="L208" s="212"/>
      <c r="M208" s="41"/>
      <c r="N208" s="213" t="s">
        <v>20</v>
      </c>
      <c r="O208" s="214" t="s">
        <v>47</v>
      </c>
      <c r="P208" s="215">
        <f>I208+J208</f>
        <v>0</v>
      </c>
      <c r="Q208" s="215">
        <f>ROUND(I208*H208,2)</f>
        <v>0</v>
      </c>
      <c r="R208" s="215">
        <f>ROUND(J208*H208,2)</f>
        <v>0</v>
      </c>
      <c r="S208" s="81"/>
      <c r="T208" s="216">
        <f>S208*H208</f>
        <v>0</v>
      </c>
      <c r="U208" s="216">
        <v>0</v>
      </c>
      <c r="V208" s="216">
        <f>U208*H208</f>
        <v>0</v>
      </c>
      <c r="W208" s="216">
        <v>0</v>
      </c>
      <c r="X208" s="217">
        <f>W208*H208</f>
        <v>0</v>
      </c>
      <c r="Y208" s="35"/>
      <c r="Z208" s="35"/>
      <c r="AA208" s="35"/>
      <c r="AB208" s="35"/>
      <c r="AC208" s="35"/>
      <c r="AD208" s="35"/>
      <c r="AE208" s="35"/>
      <c r="AR208" s="218" t="s">
        <v>415</v>
      </c>
      <c r="AT208" s="218" t="s">
        <v>138</v>
      </c>
      <c r="AU208" s="218" t="s">
        <v>87</v>
      </c>
      <c r="AY208" s="14" t="s">
        <v>135</v>
      </c>
      <c r="BE208" s="219">
        <f>IF(O208="základní",K208,0)</f>
        <v>0</v>
      </c>
      <c r="BF208" s="219">
        <f>IF(O208="snížená",K208,0)</f>
        <v>0</v>
      </c>
      <c r="BG208" s="219">
        <f>IF(O208="zákl. přenesená",K208,0)</f>
        <v>0</v>
      </c>
      <c r="BH208" s="219">
        <f>IF(O208="sníž. přenesená",K208,0)</f>
        <v>0</v>
      </c>
      <c r="BI208" s="219">
        <f>IF(O208="nulová",K208,0)</f>
        <v>0</v>
      </c>
      <c r="BJ208" s="14" t="s">
        <v>85</v>
      </c>
      <c r="BK208" s="219">
        <f>ROUND(P208*H208,2)</f>
        <v>0</v>
      </c>
      <c r="BL208" s="14" t="s">
        <v>415</v>
      </c>
      <c r="BM208" s="218" t="s">
        <v>504</v>
      </c>
    </row>
    <row r="209" spans="1:47" s="2" customFormat="1" ht="12">
      <c r="A209" s="35"/>
      <c r="B209" s="36"/>
      <c r="C209" s="37"/>
      <c r="D209" s="220" t="s">
        <v>144</v>
      </c>
      <c r="E209" s="37"/>
      <c r="F209" s="221" t="s">
        <v>505</v>
      </c>
      <c r="G209" s="37"/>
      <c r="H209" s="37"/>
      <c r="I209" s="222"/>
      <c r="J209" s="222"/>
      <c r="K209" s="37"/>
      <c r="L209" s="37"/>
      <c r="M209" s="41"/>
      <c r="N209" s="223"/>
      <c r="O209" s="224"/>
      <c r="P209" s="81"/>
      <c r="Q209" s="81"/>
      <c r="R209" s="81"/>
      <c r="S209" s="81"/>
      <c r="T209" s="81"/>
      <c r="U209" s="81"/>
      <c r="V209" s="81"/>
      <c r="W209" s="81"/>
      <c r="X209" s="82"/>
      <c r="Y209" s="35"/>
      <c r="Z209" s="35"/>
      <c r="AA209" s="35"/>
      <c r="AB209" s="35"/>
      <c r="AC209" s="35"/>
      <c r="AD209" s="35"/>
      <c r="AE209" s="35"/>
      <c r="AT209" s="14" t="s">
        <v>144</v>
      </c>
      <c r="AU209" s="14" t="s">
        <v>87</v>
      </c>
    </row>
    <row r="210" spans="1:65" s="2" customFormat="1" ht="16.5" customHeight="1">
      <c r="A210" s="35"/>
      <c r="B210" s="36"/>
      <c r="C210" s="225" t="s">
        <v>506</v>
      </c>
      <c r="D210" s="225" t="s">
        <v>146</v>
      </c>
      <c r="E210" s="226" t="s">
        <v>507</v>
      </c>
      <c r="F210" s="227" t="s">
        <v>508</v>
      </c>
      <c r="G210" s="228" t="s">
        <v>141</v>
      </c>
      <c r="H210" s="229">
        <v>100</v>
      </c>
      <c r="I210" s="230"/>
      <c r="J210" s="231"/>
      <c r="K210" s="232">
        <f>ROUND(P210*H210,2)</f>
        <v>0</v>
      </c>
      <c r="L210" s="231"/>
      <c r="M210" s="233"/>
      <c r="N210" s="234" t="s">
        <v>20</v>
      </c>
      <c r="O210" s="214" t="s">
        <v>47</v>
      </c>
      <c r="P210" s="215">
        <f>I210+J210</f>
        <v>0</v>
      </c>
      <c r="Q210" s="215">
        <f>ROUND(I210*H210,2)</f>
        <v>0</v>
      </c>
      <c r="R210" s="215">
        <f>ROUND(J210*H210,2)</f>
        <v>0</v>
      </c>
      <c r="S210" s="81"/>
      <c r="T210" s="216">
        <f>S210*H210</f>
        <v>0</v>
      </c>
      <c r="U210" s="216">
        <v>0</v>
      </c>
      <c r="V210" s="216">
        <f>U210*H210</f>
        <v>0</v>
      </c>
      <c r="W210" s="216">
        <v>0</v>
      </c>
      <c r="X210" s="217">
        <f>W210*H210</f>
        <v>0</v>
      </c>
      <c r="Y210" s="35"/>
      <c r="Z210" s="35"/>
      <c r="AA210" s="35"/>
      <c r="AB210" s="35"/>
      <c r="AC210" s="35"/>
      <c r="AD210" s="35"/>
      <c r="AE210" s="35"/>
      <c r="AR210" s="218" t="s">
        <v>149</v>
      </c>
      <c r="AT210" s="218" t="s">
        <v>146</v>
      </c>
      <c r="AU210" s="218" t="s">
        <v>87</v>
      </c>
      <c r="AY210" s="14" t="s">
        <v>135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4" t="s">
        <v>85</v>
      </c>
      <c r="BK210" s="219">
        <f>ROUND(P210*H210,2)</f>
        <v>0</v>
      </c>
      <c r="BL210" s="14" t="s">
        <v>142</v>
      </c>
      <c r="BM210" s="218" t="s">
        <v>509</v>
      </c>
    </row>
    <row r="211" spans="1:63" s="12" customFormat="1" ht="22.8" customHeight="1">
      <c r="A211" s="12"/>
      <c r="B211" s="188"/>
      <c r="C211" s="189"/>
      <c r="D211" s="190" t="s">
        <v>77</v>
      </c>
      <c r="E211" s="203" t="s">
        <v>510</v>
      </c>
      <c r="F211" s="203" t="s">
        <v>511</v>
      </c>
      <c r="G211" s="189"/>
      <c r="H211" s="189"/>
      <c r="I211" s="192"/>
      <c r="J211" s="192"/>
      <c r="K211" s="204">
        <f>BK211</f>
        <v>0</v>
      </c>
      <c r="L211" s="189"/>
      <c r="M211" s="194"/>
      <c r="N211" s="195"/>
      <c r="O211" s="196"/>
      <c r="P211" s="196"/>
      <c r="Q211" s="197">
        <f>SUM(Q212:Q217)</f>
        <v>0</v>
      </c>
      <c r="R211" s="197">
        <f>SUM(R212:R217)</f>
        <v>0</v>
      </c>
      <c r="S211" s="196"/>
      <c r="T211" s="198">
        <f>SUM(T212:T217)</f>
        <v>0</v>
      </c>
      <c r="U211" s="196"/>
      <c r="V211" s="198">
        <f>SUM(V212:V217)</f>
        <v>0.007699999999999999</v>
      </c>
      <c r="W211" s="196"/>
      <c r="X211" s="199">
        <f>SUM(X212:X217)</f>
        <v>0.19</v>
      </c>
      <c r="Y211" s="12"/>
      <c r="Z211" s="12"/>
      <c r="AA211" s="12"/>
      <c r="AB211" s="12"/>
      <c r="AC211" s="12"/>
      <c r="AD211" s="12"/>
      <c r="AE211" s="12"/>
      <c r="AR211" s="200" t="s">
        <v>151</v>
      </c>
      <c r="AT211" s="201" t="s">
        <v>77</v>
      </c>
      <c r="AU211" s="201" t="s">
        <v>85</v>
      </c>
      <c r="AY211" s="200" t="s">
        <v>135</v>
      </c>
      <c r="BK211" s="202">
        <f>SUM(BK212:BK217)</f>
        <v>0</v>
      </c>
    </row>
    <row r="212" spans="1:65" s="2" customFormat="1" ht="33" customHeight="1">
      <c r="A212" s="35"/>
      <c r="B212" s="36"/>
      <c r="C212" s="205" t="s">
        <v>512</v>
      </c>
      <c r="D212" s="205" t="s">
        <v>138</v>
      </c>
      <c r="E212" s="206" t="s">
        <v>513</v>
      </c>
      <c r="F212" s="207" t="s">
        <v>514</v>
      </c>
      <c r="G212" s="208" t="s">
        <v>154</v>
      </c>
      <c r="H212" s="209">
        <v>10</v>
      </c>
      <c r="I212" s="210"/>
      <c r="J212" s="210"/>
      <c r="K212" s="211">
        <f>ROUND(P212*H212,2)</f>
        <v>0</v>
      </c>
      <c r="L212" s="212"/>
      <c r="M212" s="41"/>
      <c r="N212" s="213" t="s">
        <v>20</v>
      </c>
      <c r="O212" s="214" t="s">
        <v>47</v>
      </c>
      <c r="P212" s="215">
        <f>I212+J212</f>
        <v>0</v>
      </c>
      <c r="Q212" s="215">
        <f>ROUND(I212*H212,2)</f>
        <v>0</v>
      </c>
      <c r="R212" s="215">
        <f>ROUND(J212*H212,2)</f>
        <v>0</v>
      </c>
      <c r="S212" s="81"/>
      <c r="T212" s="216">
        <f>S212*H212</f>
        <v>0</v>
      </c>
      <c r="U212" s="216">
        <v>0</v>
      </c>
      <c r="V212" s="216">
        <f>U212*H212</f>
        <v>0</v>
      </c>
      <c r="W212" s="216">
        <v>0.019</v>
      </c>
      <c r="X212" s="217">
        <f>W212*H212</f>
        <v>0.19</v>
      </c>
      <c r="Y212" s="35"/>
      <c r="Z212" s="35"/>
      <c r="AA212" s="35"/>
      <c r="AB212" s="35"/>
      <c r="AC212" s="35"/>
      <c r="AD212" s="35"/>
      <c r="AE212" s="35"/>
      <c r="AR212" s="218" t="s">
        <v>415</v>
      </c>
      <c r="AT212" s="218" t="s">
        <v>138</v>
      </c>
      <c r="AU212" s="218" t="s">
        <v>87</v>
      </c>
      <c r="AY212" s="14" t="s">
        <v>135</v>
      </c>
      <c r="BE212" s="219">
        <f>IF(O212="základní",K212,0)</f>
        <v>0</v>
      </c>
      <c r="BF212" s="219">
        <f>IF(O212="snížená",K212,0)</f>
        <v>0</v>
      </c>
      <c r="BG212" s="219">
        <f>IF(O212="zákl. přenesená",K212,0)</f>
        <v>0</v>
      </c>
      <c r="BH212" s="219">
        <f>IF(O212="sníž. přenesená",K212,0)</f>
        <v>0</v>
      </c>
      <c r="BI212" s="219">
        <f>IF(O212="nulová",K212,0)</f>
        <v>0</v>
      </c>
      <c r="BJ212" s="14" t="s">
        <v>85</v>
      </c>
      <c r="BK212" s="219">
        <f>ROUND(P212*H212,2)</f>
        <v>0</v>
      </c>
      <c r="BL212" s="14" t="s">
        <v>415</v>
      </c>
      <c r="BM212" s="218" t="s">
        <v>515</v>
      </c>
    </row>
    <row r="213" spans="1:47" s="2" customFormat="1" ht="12">
      <c r="A213" s="35"/>
      <c r="B213" s="36"/>
      <c r="C213" s="37"/>
      <c r="D213" s="220" t="s">
        <v>144</v>
      </c>
      <c r="E213" s="37"/>
      <c r="F213" s="221" t="s">
        <v>516</v>
      </c>
      <c r="G213" s="37"/>
      <c r="H213" s="37"/>
      <c r="I213" s="222"/>
      <c r="J213" s="222"/>
      <c r="K213" s="37"/>
      <c r="L213" s="37"/>
      <c r="M213" s="41"/>
      <c r="N213" s="223"/>
      <c r="O213" s="224"/>
      <c r="P213" s="81"/>
      <c r="Q213" s="81"/>
      <c r="R213" s="81"/>
      <c r="S213" s="81"/>
      <c r="T213" s="81"/>
      <c r="U213" s="81"/>
      <c r="V213" s="81"/>
      <c r="W213" s="81"/>
      <c r="X213" s="82"/>
      <c r="Y213" s="35"/>
      <c r="Z213" s="35"/>
      <c r="AA213" s="35"/>
      <c r="AB213" s="35"/>
      <c r="AC213" s="35"/>
      <c r="AD213" s="35"/>
      <c r="AE213" s="35"/>
      <c r="AT213" s="14" t="s">
        <v>144</v>
      </c>
      <c r="AU213" s="14" t="s">
        <v>87</v>
      </c>
    </row>
    <row r="214" spans="1:65" s="2" customFormat="1" ht="24.15" customHeight="1">
      <c r="A214" s="35"/>
      <c r="B214" s="36"/>
      <c r="C214" s="205" t="s">
        <v>517</v>
      </c>
      <c r="D214" s="205" t="s">
        <v>138</v>
      </c>
      <c r="E214" s="206" t="s">
        <v>518</v>
      </c>
      <c r="F214" s="207" t="s">
        <v>519</v>
      </c>
      <c r="G214" s="208" t="s">
        <v>154</v>
      </c>
      <c r="H214" s="209">
        <v>10</v>
      </c>
      <c r="I214" s="210"/>
      <c r="J214" s="210"/>
      <c r="K214" s="211">
        <f>ROUND(P214*H214,2)</f>
        <v>0</v>
      </c>
      <c r="L214" s="212"/>
      <c r="M214" s="41"/>
      <c r="N214" s="213" t="s">
        <v>20</v>
      </c>
      <c r="O214" s="214" t="s">
        <v>47</v>
      </c>
      <c r="P214" s="215">
        <f>I214+J214</f>
        <v>0</v>
      </c>
      <c r="Q214" s="215">
        <f>ROUND(I214*H214,2)</f>
        <v>0</v>
      </c>
      <c r="R214" s="215">
        <f>ROUND(J214*H214,2)</f>
        <v>0</v>
      </c>
      <c r="S214" s="81"/>
      <c r="T214" s="216">
        <f>S214*H214</f>
        <v>0</v>
      </c>
      <c r="U214" s="216">
        <v>0.00077</v>
      </c>
      <c r="V214" s="216">
        <f>U214*H214</f>
        <v>0.007699999999999999</v>
      </c>
      <c r="W214" s="216">
        <v>0</v>
      </c>
      <c r="X214" s="217">
        <f>W214*H214</f>
        <v>0</v>
      </c>
      <c r="Y214" s="35"/>
      <c r="Z214" s="35"/>
      <c r="AA214" s="35"/>
      <c r="AB214" s="35"/>
      <c r="AC214" s="35"/>
      <c r="AD214" s="35"/>
      <c r="AE214" s="35"/>
      <c r="AR214" s="218" t="s">
        <v>415</v>
      </c>
      <c r="AT214" s="218" t="s">
        <v>138</v>
      </c>
      <c r="AU214" s="218" t="s">
        <v>87</v>
      </c>
      <c r="AY214" s="14" t="s">
        <v>135</v>
      </c>
      <c r="BE214" s="219">
        <f>IF(O214="základní",K214,0)</f>
        <v>0</v>
      </c>
      <c r="BF214" s="219">
        <f>IF(O214="snížená",K214,0)</f>
        <v>0</v>
      </c>
      <c r="BG214" s="219">
        <f>IF(O214="zákl. přenesená",K214,0)</f>
        <v>0</v>
      </c>
      <c r="BH214" s="219">
        <f>IF(O214="sníž. přenesená",K214,0)</f>
        <v>0</v>
      </c>
      <c r="BI214" s="219">
        <f>IF(O214="nulová",K214,0)</f>
        <v>0</v>
      </c>
      <c r="BJ214" s="14" t="s">
        <v>85</v>
      </c>
      <c r="BK214" s="219">
        <f>ROUND(P214*H214,2)</f>
        <v>0</v>
      </c>
      <c r="BL214" s="14" t="s">
        <v>415</v>
      </c>
      <c r="BM214" s="218" t="s">
        <v>520</v>
      </c>
    </row>
    <row r="215" spans="1:47" s="2" customFormat="1" ht="12">
      <c r="A215" s="35"/>
      <c r="B215" s="36"/>
      <c r="C215" s="37"/>
      <c r="D215" s="220" t="s">
        <v>144</v>
      </c>
      <c r="E215" s="37"/>
      <c r="F215" s="221" t="s">
        <v>521</v>
      </c>
      <c r="G215" s="37"/>
      <c r="H215" s="37"/>
      <c r="I215" s="222"/>
      <c r="J215" s="222"/>
      <c r="K215" s="37"/>
      <c r="L215" s="37"/>
      <c r="M215" s="41"/>
      <c r="N215" s="223"/>
      <c r="O215" s="224"/>
      <c r="P215" s="81"/>
      <c r="Q215" s="81"/>
      <c r="R215" s="81"/>
      <c r="S215" s="81"/>
      <c r="T215" s="81"/>
      <c r="U215" s="81"/>
      <c r="V215" s="81"/>
      <c r="W215" s="81"/>
      <c r="X215" s="82"/>
      <c r="Y215" s="35"/>
      <c r="Z215" s="35"/>
      <c r="AA215" s="35"/>
      <c r="AB215" s="35"/>
      <c r="AC215" s="35"/>
      <c r="AD215" s="35"/>
      <c r="AE215" s="35"/>
      <c r="AT215" s="14" t="s">
        <v>144</v>
      </c>
      <c r="AU215" s="14" t="s">
        <v>87</v>
      </c>
    </row>
    <row r="216" spans="1:65" s="2" customFormat="1" ht="24.15" customHeight="1">
      <c r="A216" s="35"/>
      <c r="B216" s="36"/>
      <c r="C216" s="205" t="s">
        <v>522</v>
      </c>
      <c r="D216" s="205" t="s">
        <v>138</v>
      </c>
      <c r="E216" s="206" t="s">
        <v>523</v>
      </c>
      <c r="F216" s="207" t="s">
        <v>524</v>
      </c>
      <c r="G216" s="208" t="s">
        <v>141</v>
      </c>
      <c r="H216" s="209">
        <v>10</v>
      </c>
      <c r="I216" s="210"/>
      <c r="J216" s="210"/>
      <c r="K216" s="211">
        <f>ROUND(P216*H216,2)</f>
        <v>0</v>
      </c>
      <c r="L216" s="212"/>
      <c r="M216" s="41"/>
      <c r="N216" s="213" t="s">
        <v>20</v>
      </c>
      <c r="O216" s="214" t="s">
        <v>47</v>
      </c>
      <c r="P216" s="215">
        <f>I216+J216</f>
        <v>0</v>
      </c>
      <c r="Q216" s="215">
        <f>ROUND(I216*H216,2)</f>
        <v>0</v>
      </c>
      <c r="R216" s="215">
        <f>ROUND(J216*H216,2)</f>
        <v>0</v>
      </c>
      <c r="S216" s="81"/>
      <c r="T216" s="216">
        <f>S216*H216</f>
        <v>0</v>
      </c>
      <c r="U216" s="216">
        <v>0</v>
      </c>
      <c r="V216" s="216">
        <f>U216*H216</f>
        <v>0</v>
      </c>
      <c r="W216" s="216">
        <v>0</v>
      </c>
      <c r="X216" s="217">
        <f>W216*H216</f>
        <v>0</v>
      </c>
      <c r="Y216" s="35"/>
      <c r="Z216" s="35"/>
      <c r="AA216" s="35"/>
      <c r="AB216" s="35"/>
      <c r="AC216" s="35"/>
      <c r="AD216" s="35"/>
      <c r="AE216" s="35"/>
      <c r="AR216" s="218" t="s">
        <v>209</v>
      </c>
      <c r="AT216" s="218" t="s">
        <v>138</v>
      </c>
      <c r="AU216" s="218" t="s">
        <v>87</v>
      </c>
      <c r="AY216" s="14" t="s">
        <v>135</v>
      </c>
      <c r="BE216" s="219">
        <f>IF(O216="základní",K216,0)</f>
        <v>0</v>
      </c>
      <c r="BF216" s="219">
        <f>IF(O216="snížená",K216,0)</f>
        <v>0</v>
      </c>
      <c r="BG216" s="219">
        <f>IF(O216="zákl. přenesená",K216,0)</f>
        <v>0</v>
      </c>
      <c r="BH216" s="219">
        <f>IF(O216="sníž. přenesená",K216,0)</f>
        <v>0</v>
      </c>
      <c r="BI216" s="219">
        <f>IF(O216="nulová",K216,0)</f>
        <v>0</v>
      </c>
      <c r="BJ216" s="14" t="s">
        <v>85</v>
      </c>
      <c r="BK216" s="219">
        <f>ROUND(P216*H216,2)</f>
        <v>0</v>
      </c>
      <c r="BL216" s="14" t="s">
        <v>209</v>
      </c>
      <c r="BM216" s="218" t="s">
        <v>525</v>
      </c>
    </row>
    <row r="217" spans="1:47" s="2" customFormat="1" ht="12">
      <c r="A217" s="35"/>
      <c r="B217" s="36"/>
      <c r="C217" s="37"/>
      <c r="D217" s="220" t="s">
        <v>144</v>
      </c>
      <c r="E217" s="37"/>
      <c r="F217" s="221" t="s">
        <v>526</v>
      </c>
      <c r="G217" s="37"/>
      <c r="H217" s="37"/>
      <c r="I217" s="222"/>
      <c r="J217" s="222"/>
      <c r="K217" s="37"/>
      <c r="L217" s="37"/>
      <c r="M217" s="41"/>
      <c r="N217" s="223"/>
      <c r="O217" s="224"/>
      <c r="P217" s="81"/>
      <c r="Q217" s="81"/>
      <c r="R217" s="81"/>
      <c r="S217" s="81"/>
      <c r="T217" s="81"/>
      <c r="U217" s="81"/>
      <c r="V217" s="81"/>
      <c r="W217" s="81"/>
      <c r="X217" s="82"/>
      <c r="Y217" s="35"/>
      <c r="Z217" s="35"/>
      <c r="AA217" s="35"/>
      <c r="AB217" s="35"/>
      <c r="AC217" s="35"/>
      <c r="AD217" s="35"/>
      <c r="AE217" s="35"/>
      <c r="AT217" s="14" t="s">
        <v>144</v>
      </c>
      <c r="AU217" s="14" t="s">
        <v>87</v>
      </c>
    </row>
    <row r="218" spans="1:63" s="12" customFormat="1" ht="25.9" customHeight="1">
      <c r="A218" s="12"/>
      <c r="B218" s="188"/>
      <c r="C218" s="189"/>
      <c r="D218" s="190" t="s">
        <v>77</v>
      </c>
      <c r="E218" s="191" t="s">
        <v>527</v>
      </c>
      <c r="F218" s="191" t="s">
        <v>528</v>
      </c>
      <c r="G218" s="189"/>
      <c r="H218" s="189"/>
      <c r="I218" s="192"/>
      <c r="J218" s="192"/>
      <c r="K218" s="193">
        <f>BK218</f>
        <v>0</v>
      </c>
      <c r="L218" s="189"/>
      <c r="M218" s="194"/>
      <c r="N218" s="195"/>
      <c r="O218" s="196"/>
      <c r="P218" s="196"/>
      <c r="Q218" s="197">
        <f>Q219+Q226+Q229+Q232+Q235+Q240</f>
        <v>0</v>
      </c>
      <c r="R218" s="197">
        <f>R219+R226+R229+R232+R235+R240</f>
        <v>0</v>
      </c>
      <c r="S218" s="196"/>
      <c r="T218" s="198">
        <f>T219+T226+T229+T232+T235+T240</f>
        <v>0</v>
      </c>
      <c r="U218" s="196"/>
      <c r="V218" s="198">
        <f>V219+V226+V229+V232+V235+V240</f>
        <v>0</v>
      </c>
      <c r="W218" s="196"/>
      <c r="X218" s="199">
        <f>X219+X226+X229+X232+X235+X240</f>
        <v>0</v>
      </c>
      <c r="Y218" s="12"/>
      <c r="Z218" s="12"/>
      <c r="AA218" s="12"/>
      <c r="AB218" s="12"/>
      <c r="AC218" s="12"/>
      <c r="AD218" s="12"/>
      <c r="AE218" s="12"/>
      <c r="AR218" s="200" t="s">
        <v>160</v>
      </c>
      <c r="AT218" s="201" t="s">
        <v>77</v>
      </c>
      <c r="AU218" s="201" t="s">
        <v>78</v>
      </c>
      <c r="AY218" s="200" t="s">
        <v>135</v>
      </c>
      <c r="BK218" s="202">
        <f>BK219+BK226+BK229+BK232+BK235+BK240</f>
        <v>0</v>
      </c>
    </row>
    <row r="219" spans="1:63" s="12" customFormat="1" ht="22.8" customHeight="1">
      <c r="A219" s="12"/>
      <c r="B219" s="188"/>
      <c r="C219" s="189"/>
      <c r="D219" s="190" t="s">
        <v>77</v>
      </c>
      <c r="E219" s="203" t="s">
        <v>529</v>
      </c>
      <c r="F219" s="203" t="s">
        <v>530</v>
      </c>
      <c r="G219" s="189"/>
      <c r="H219" s="189"/>
      <c r="I219" s="192"/>
      <c r="J219" s="192"/>
      <c r="K219" s="204">
        <f>BK219</f>
        <v>0</v>
      </c>
      <c r="L219" s="189"/>
      <c r="M219" s="194"/>
      <c r="N219" s="195"/>
      <c r="O219" s="196"/>
      <c r="P219" s="196"/>
      <c r="Q219" s="197">
        <f>SUM(Q220:Q225)</f>
        <v>0</v>
      </c>
      <c r="R219" s="197">
        <f>SUM(R220:R225)</f>
        <v>0</v>
      </c>
      <c r="S219" s="196"/>
      <c r="T219" s="198">
        <f>SUM(T220:T225)</f>
        <v>0</v>
      </c>
      <c r="U219" s="196"/>
      <c r="V219" s="198">
        <f>SUM(V220:V225)</f>
        <v>0</v>
      </c>
      <c r="W219" s="196"/>
      <c r="X219" s="199">
        <f>SUM(X220:X225)</f>
        <v>0</v>
      </c>
      <c r="Y219" s="12"/>
      <c r="Z219" s="12"/>
      <c r="AA219" s="12"/>
      <c r="AB219" s="12"/>
      <c r="AC219" s="12"/>
      <c r="AD219" s="12"/>
      <c r="AE219" s="12"/>
      <c r="AR219" s="200" t="s">
        <v>160</v>
      </c>
      <c r="AT219" s="201" t="s">
        <v>77</v>
      </c>
      <c r="AU219" s="201" t="s">
        <v>85</v>
      </c>
      <c r="AY219" s="200" t="s">
        <v>135</v>
      </c>
      <c r="BK219" s="202">
        <f>SUM(BK220:BK225)</f>
        <v>0</v>
      </c>
    </row>
    <row r="220" spans="1:65" s="2" customFormat="1" ht="16.5" customHeight="1">
      <c r="A220" s="35"/>
      <c r="B220" s="36"/>
      <c r="C220" s="205" t="s">
        <v>531</v>
      </c>
      <c r="D220" s="205" t="s">
        <v>138</v>
      </c>
      <c r="E220" s="206" t="s">
        <v>532</v>
      </c>
      <c r="F220" s="207" t="s">
        <v>533</v>
      </c>
      <c r="G220" s="208" t="s">
        <v>172</v>
      </c>
      <c r="H220" s="209">
        <v>1</v>
      </c>
      <c r="I220" s="210"/>
      <c r="J220" s="210"/>
      <c r="K220" s="211">
        <f>ROUND(P220*H220,2)</f>
        <v>0</v>
      </c>
      <c r="L220" s="212"/>
      <c r="M220" s="41"/>
      <c r="N220" s="213" t="s">
        <v>20</v>
      </c>
      <c r="O220" s="214" t="s">
        <v>47</v>
      </c>
      <c r="P220" s="215">
        <f>I220+J220</f>
        <v>0</v>
      </c>
      <c r="Q220" s="215">
        <f>ROUND(I220*H220,2)</f>
        <v>0</v>
      </c>
      <c r="R220" s="215">
        <f>ROUND(J220*H220,2)</f>
        <v>0</v>
      </c>
      <c r="S220" s="81"/>
      <c r="T220" s="216">
        <f>S220*H220</f>
        <v>0</v>
      </c>
      <c r="U220" s="216">
        <v>0</v>
      </c>
      <c r="V220" s="216">
        <f>U220*H220</f>
        <v>0</v>
      </c>
      <c r="W220" s="216">
        <v>0</v>
      </c>
      <c r="X220" s="217">
        <f>W220*H220</f>
        <v>0</v>
      </c>
      <c r="Y220" s="35"/>
      <c r="Z220" s="35"/>
      <c r="AA220" s="35"/>
      <c r="AB220" s="35"/>
      <c r="AC220" s="35"/>
      <c r="AD220" s="35"/>
      <c r="AE220" s="35"/>
      <c r="AR220" s="218" t="s">
        <v>534</v>
      </c>
      <c r="AT220" s="218" t="s">
        <v>138</v>
      </c>
      <c r="AU220" s="218" t="s">
        <v>87</v>
      </c>
      <c r="AY220" s="14" t="s">
        <v>135</v>
      </c>
      <c r="BE220" s="219">
        <f>IF(O220="základní",K220,0)</f>
        <v>0</v>
      </c>
      <c r="BF220" s="219">
        <f>IF(O220="snížená",K220,0)</f>
        <v>0</v>
      </c>
      <c r="BG220" s="219">
        <f>IF(O220="zákl. přenesená",K220,0)</f>
        <v>0</v>
      </c>
      <c r="BH220" s="219">
        <f>IF(O220="sníž. přenesená",K220,0)</f>
        <v>0</v>
      </c>
      <c r="BI220" s="219">
        <f>IF(O220="nulová",K220,0)</f>
        <v>0</v>
      </c>
      <c r="BJ220" s="14" t="s">
        <v>85</v>
      </c>
      <c r="BK220" s="219">
        <f>ROUND(P220*H220,2)</f>
        <v>0</v>
      </c>
      <c r="BL220" s="14" t="s">
        <v>534</v>
      </c>
      <c r="BM220" s="218" t="s">
        <v>535</v>
      </c>
    </row>
    <row r="221" spans="1:47" s="2" customFormat="1" ht="12">
      <c r="A221" s="35"/>
      <c r="B221" s="36"/>
      <c r="C221" s="37"/>
      <c r="D221" s="220" t="s">
        <v>144</v>
      </c>
      <c r="E221" s="37"/>
      <c r="F221" s="221" t="s">
        <v>536</v>
      </c>
      <c r="G221" s="37"/>
      <c r="H221" s="37"/>
      <c r="I221" s="222"/>
      <c r="J221" s="222"/>
      <c r="K221" s="37"/>
      <c r="L221" s="37"/>
      <c r="M221" s="41"/>
      <c r="N221" s="223"/>
      <c r="O221" s="224"/>
      <c r="P221" s="81"/>
      <c r="Q221" s="81"/>
      <c r="R221" s="81"/>
      <c r="S221" s="81"/>
      <c r="T221" s="81"/>
      <c r="U221" s="81"/>
      <c r="V221" s="81"/>
      <c r="W221" s="81"/>
      <c r="X221" s="82"/>
      <c r="Y221" s="35"/>
      <c r="Z221" s="35"/>
      <c r="AA221" s="35"/>
      <c r="AB221" s="35"/>
      <c r="AC221" s="35"/>
      <c r="AD221" s="35"/>
      <c r="AE221" s="35"/>
      <c r="AT221" s="14" t="s">
        <v>144</v>
      </c>
      <c r="AU221" s="14" t="s">
        <v>87</v>
      </c>
    </row>
    <row r="222" spans="1:65" s="2" customFormat="1" ht="16.5" customHeight="1">
      <c r="A222" s="35"/>
      <c r="B222" s="36"/>
      <c r="C222" s="205" t="s">
        <v>537</v>
      </c>
      <c r="D222" s="205" t="s">
        <v>138</v>
      </c>
      <c r="E222" s="206" t="s">
        <v>538</v>
      </c>
      <c r="F222" s="207" t="s">
        <v>539</v>
      </c>
      <c r="G222" s="208" t="s">
        <v>172</v>
      </c>
      <c r="H222" s="209">
        <v>1</v>
      </c>
      <c r="I222" s="210"/>
      <c r="J222" s="210"/>
      <c r="K222" s="211">
        <f>ROUND(P222*H222,2)</f>
        <v>0</v>
      </c>
      <c r="L222" s="212"/>
      <c r="M222" s="41"/>
      <c r="N222" s="213" t="s">
        <v>20</v>
      </c>
      <c r="O222" s="214" t="s">
        <v>47</v>
      </c>
      <c r="P222" s="215">
        <f>I222+J222</f>
        <v>0</v>
      </c>
      <c r="Q222" s="215">
        <f>ROUND(I222*H222,2)</f>
        <v>0</v>
      </c>
      <c r="R222" s="215">
        <f>ROUND(J222*H222,2)</f>
        <v>0</v>
      </c>
      <c r="S222" s="81"/>
      <c r="T222" s="216">
        <f>S222*H222</f>
        <v>0</v>
      </c>
      <c r="U222" s="216">
        <v>0</v>
      </c>
      <c r="V222" s="216">
        <f>U222*H222</f>
        <v>0</v>
      </c>
      <c r="W222" s="216">
        <v>0</v>
      </c>
      <c r="X222" s="217">
        <f>W222*H222</f>
        <v>0</v>
      </c>
      <c r="Y222" s="35"/>
      <c r="Z222" s="35"/>
      <c r="AA222" s="35"/>
      <c r="AB222" s="35"/>
      <c r="AC222" s="35"/>
      <c r="AD222" s="35"/>
      <c r="AE222" s="35"/>
      <c r="AR222" s="218" t="s">
        <v>534</v>
      </c>
      <c r="AT222" s="218" t="s">
        <v>138</v>
      </c>
      <c r="AU222" s="218" t="s">
        <v>87</v>
      </c>
      <c r="AY222" s="14" t="s">
        <v>135</v>
      </c>
      <c r="BE222" s="219">
        <f>IF(O222="základní",K222,0)</f>
        <v>0</v>
      </c>
      <c r="BF222" s="219">
        <f>IF(O222="snížená",K222,0)</f>
        <v>0</v>
      </c>
      <c r="BG222" s="219">
        <f>IF(O222="zákl. přenesená",K222,0)</f>
        <v>0</v>
      </c>
      <c r="BH222" s="219">
        <f>IF(O222="sníž. přenesená",K222,0)</f>
        <v>0</v>
      </c>
      <c r="BI222" s="219">
        <f>IF(O222="nulová",K222,0)</f>
        <v>0</v>
      </c>
      <c r="BJ222" s="14" t="s">
        <v>85</v>
      </c>
      <c r="BK222" s="219">
        <f>ROUND(P222*H222,2)</f>
        <v>0</v>
      </c>
      <c r="BL222" s="14" t="s">
        <v>534</v>
      </c>
      <c r="BM222" s="218" t="s">
        <v>540</v>
      </c>
    </row>
    <row r="223" spans="1:47" s="2" customFormat="1" ht="12">
      <c r="A223" s="35"/>
      <c r="B223" s="36"/>
      <c r="C223" s="37"/>
      <c r="D223" s="220" t="s">
        <v>144</v>
      </c>
      <c r="E223" s="37"/>
      <c r="F223" s="221" t="s">
        <v>541</v>
      </c>
      <c r="G223" s="37"/>
      <c r="H223" s="37"/>
      <c r="I223" s="222"/>
      <c r="J223" s="222"/>
      <c r="K223" s="37"/>
      <c r="L223" s="37"/>
      <c r="M223" s="41"/>
      <c r="N223" s="223"/>
      <c r="O223" s="224"/>
      <c r="P223" s="81"/>
      <c r="Q223" s="81"/>
      <c r="R223" s="81"/>
      <c r="S223" s="81"/>
      <c r="T223" s="81"/>
      <c r="U223" s="81"/>
      <c r="V223" s="81"/>
      <c r="W223" s="81"/>
      <c r="X223" s="82"/>
      <c r="Y223" s="35"/>
      <c r="Z223" s="35"/>
      <c r="AA223" s="35"/>
      <c r="AB223" s="35"/>
      <c r="AC223" s="35"/>
      <c r="AD223" s="35"/>
      <c r="AE223" s="35"/>
      <c r="AT223" s="14" t="s">
        <v>144</v>
      </c>
      <c r="AU223" s="14" t="s">
        <v>87</v>
      </c>
    </row>
    <row r="224" spans="1:65" s="2" customFormat="1" ht="16.5" customHeight="1">
      <c r="A224" s="35"/>
      <c r="B224" s="36"/>
      <c r="C224" s="205" t="s">
        <v>542</v>
      </c>
      <c r="D224" s="205" t="s">
        <v>138</v>
      </c>
      <c r="E224" s="206" t="s">
        <v>543</v>
      </c>
      <c r="F224" s="207" t="s">
        <v>544</v>
      </c>
      <c r="G224" s="208" t="s">
        <v>172</v>
      </c>
      <c r="H224" s="209">
        <v>1</v>
      </c>
      <c r="I224" s="210"/>
      <c r="J224" s="210"/>
      <c r="K224" s="211">
        <f>ROUND(P224*H224,2)</f>
        <v>0</v>
      </c>
      <c r="L224" s="212"/>
      <c r="M224" s="41"/>
      <c r="N224" s="213" t="s">
        <v>20</v>
      </c>
      <c r="O224" s="214" t="s">
        <v>47</v>
      </c>
      <c r="P224" s="215">
        <f>I224+J224</f>
        <v>0</v>
      </c>
      <c r="Q224" s="215">
        <f>ROUND(I224*H224,2)</f>
        <v>0</v>
      </c>
      <c r="R224" s="215">
        <f>ROUND(J224*H224,2)</f>
        <v>0</v>
      </c>
      <c r="S224" s="81"/>
      <c r="T224" s="216">
        <f>S224*H224</f>
        <v>0</v>
      </c>
      <c r="U224" s="216">
        <v>0</v>
      </c>
      <c r="V224" s="216">
        <f>U224*H224</f>
        <v>0</v>
      </c>
      <c r="W224" s="216">
        <v>0</v>
      </c>
      <c r="X224" s="217">
        <f>W224*H224</f>
        <v>0</v>
      </c>
      <c r="Y224" s="35"/>
      <c r="Z224" s="35"/>
      <c r="AA224" s="35"/>
      <c r="AB224" s="35"/>
      <c r="AC224" s="35"/>
      <c r="AD224" s="35"/>
      <c r="AE224" s="35"/>
      <c r="AR224" s="218" t="s">
        <v>534</v>
      </c>
      <c r="AT224" s="218" t="s">
        <v>138</v>
      </c>
      <c r="AU224" s="218" t="s">
        <v>87</v>
      </c>
      <c r="AY224" s="14" t="s">
        <v>135</v>
      </c>
      <c r="BE224" s="219">
        <f>IF(O224="základní",K224,0)</f>
        <v>0</v>
      </c>
      <c r="BF224" s="219">
        <f>IF(O224="snížená",K224,0)</f>
        <v>0</v>
      </c>
      <c r="BG224" s="219">
        <f>IF(O224="zákl. přenesená",K224,0)</f>
        <v>0</v>
      </c>
      <c r="BH224" s="219">
        <f>IF(O224="sníž. přenesená",K224,0)</f>
        <v>0</v>
      </c>
      <c r="BI224" s="219">
        <f>IF(O224="nulová",K224,0)</f>
        <v>0</v>
      </c>
      <c r="BJ224" s="14" t="s">
        <v>85</v>
      </c>
      <c r="BK224" s="219">
        <f>ROUND(P224*H224,2)</f>
        <v>0</v>
      </c>
      <c r="BL224" s="14" t="s">
        <v>534</v>
      </c>
      <c r="BM224" s="218" t="s">
        <v>545</v>
      </c>
    </row>
    <row r="225" spans="1:47" s="2" customFormat="1" ht="12">
      <c r="A225" s="35"/>
      <c r="B225" s="36"/>
      <c r="C225" s="37"/>
      <c r="D225" s="220" t="s">
        <v>144</v>
      </c>
      <c r="E225" s="37"/>
      <c r="F225" s="221" t="s">
        <v>546</v>
      </c>
      <c r="G225" s="37"/>
      <c r="H225" s="37"/>
      <c r="I225" s="222"/>
      <c r="J225" s="222"/>
      <c r="K225" s="37"/>
      <c r="L225" s="37"/>
      <c r="M225" s="41"/>
      <c r="N225" s="223"/>
      <c r="O225" s="224"/>
      <c r="P225" s="81"/>
      <c r="Q225" s="81"/>
      <c r="R225" s="81"/>
      <c r="S225" s="81"/>
      <c r="T225" s="81"/>
      <c r="U225" s="81"/>
      <c r="V225" s="81"/>
      <c r="W225" s="81"/>
      <c r="X225" s="82"/>
      <c r="Y225" s="35"/>
      <c r="Z225" s="35"/>
      <c r="AA225" s="35"/>
      <c r="AB225" s="35"/>
      <c r="AC225" s="35"/>
      <c r="AD225" s="35"/>
      <c r="AE225" s="35"/>
      <c r="AT225" s="14" t="s">
        <v>144</v>
      </c>
      <c r="AU225" s="14" t="s">
        <v>87</v>
      </c>
    </row>
    <row r="226" spans="1:63" s="12" customFormat="1" ht="22.8" customHeight="1">
      <c r="A226" s="12"/>
      <c r="B226" s="188"/>
      <c r="C226" s="189"/>
      <c r="D226" s="190" t="s">
        <v>77</v>
      </c>
      <c r="E226" s="203" t="s">
        <v>547</v>
      </c>
      <c r="F226" s="203" t="s">
        <v>548</v>
      </c>
      <c r="G226" s="189"/>
      <c r="H226" s="189"/>
      <c r="I226" s="192"/>
      <c r="J226" s="192"/>
      <c r="K226" s="204">
        <f>BK226</f>
        <v>0</v>
      </c>
      <c r="L226" s="189"/>
      <c r="M226" s="194"/>
      <c r="N226" s="195"/>
      <c r="O226" s="196"/>
      <c r="P226" s="196"/>
      <c r="Q226" s="197">
        <f>SUM(Q227:Q228)</f>
        <v>0</v>
      </c>
      <c r="R226" s="197">
        <f>SUM(R227:R228)</f>
        <v>0</v>
      </c>
      <c r="S226" s="196"/>
      <c r="T226" s="198">
        <f>SUM(T227:T228)</f>
        <v>0</v>
      </c>
      <c r="U226" s="196"/>
      <c r="V226" s="198">
        <f>SUM(V227:V228)</f>
        <v>0</v>
      </c>
      <c r="W226" s="196"/>
      <c r="X226" s="199">
        <f>SUM(X227:X228)</f>
        <v>0</v>
      </c>
      <c r="Y226" s="12"/>
      <c r="Z226" s="12"/>
      <c r="AA226" s="12"/>
      <c r="AB226" s="12"/>
      <c r="AC226" s="12"/>
      <c r="AD226" s="12"/>
      <c r="AE226" s="12"/>
      <c r="AR226" s="200" t="s">
        <v>160</v>
      </c>
      <c r="AT226" s="201" t="s">
        <v>77</v>
      </c>
      <c r="AU226" s="201" t="s">
        <v>85</v>
      </c>
      <c r="AY226" s="200" t="s">
        <v>135</v>
      </c>
      <c r="BK226" s="202">
        <f>SUM(BK227:BK228)</f>
        <v>0</v>
      </c>
    </row>
    <row r="227" spans="1:65" s="2" customFormat="1" ht="16.5" customHeight="1">
      <c r="A227" s="35"/>
      <c r="B227" s="36"/>
      <c r="C227" s="205" t="s">
        <v>549</v>
      </c>
      <c r="D227" s="205" t="s">
        <v>138</v>
      </c>
      <c r="E227" s="206" t="s">
        <v>550</v>
      </c>
      <c r="F227" s="207" t="s">
        <v>551</v>
      </c>
      <c r="G227" s="208" t="s">
        <v>141</v>
      </c>
      <c r="H227" s="209">
        <v>1</v>
      </c>
      <c r="I227" s="210"/>
      <c r="J227" s="210"/>
      <c r="K227" s="211">
        <f>ROUND(P227*H227,2)</f>
        <v>0</v>
      </c>
      <c r="L227" s="212"/>
      <c r="M227" s="41"/>
      <c r="N227" s="213" t="s">
        <v>20</v>
      </c>
      <c r="O227" s="214" t="s">
        <v>47</v>
      </c>
      <c r="P227" s="215">
        <f>I227+J227</f>
        <v>0</v>
      </c>
      <c r="Q227" s="215">
        <f>ROUND(I227*H227,2)</f>
        <v>0</v>
      </c>
      <c r="R227" s="215">
        <f>ROUND(J227*H227,2)</f>
        <v>0</v>
      </c>
      <c r="S227" s="81"/>
      <c r="T227" s="216">
        <f>S227*H227</f>
        <v>0</v>
      </c>
      <c r="U227" s="216">
        <v>0</v>
      </c>
      <c r="V227" s="216">
        <f>U227*H227</f>
        <v>0</v>
      </c>
      <c r="W227" s="216">
        <v>0</v>
      </c>
      <c r="X227" s="217">
        <f>W227*H227</f>
        <v>0</v>
      </c>
      <c r="Y227" s="35"/>
      <c r="Z227" s="35"/>
      <c r="AA227" s="35"/>
      <c r="AB227" s="35"/>
      <c r="AC227" s="35"/>
      <c r="AD227" s="35"/>
      <c r="AE227" s="35"/>
      <c r="AR227" s="218" t="s">
        <v>142</v>
      </c>
      <c r="AT227" s="218" t="s">
        <v>138</v>
      </c>
      <c r="AU227" s="218" t="s">
        <v>87</v>
      </c>
      <c r="AY227" s="14" t="s">
        <v>135</v>
      </c>
      <c r="BE227" s="219">
        <f>IF(O227="základní",K227,0)</f>
        <v>0</v>
      </c>
      <c r="BF227" s="219">
        <f>IF(O227="snížená",K227,0)</f>
        <v>0</v>
      </c>
      <c r="BG227" s="219">
        <f>IF(O227="zákl. přenesená",K227,0)</f>
        <v>0</v>
      </c>
      <c r="BH227" s="219">
        <f>IF(O227="sníž. přenesená",K227,0)</f>
        <v>0</v>
      </c>
      <c r="BI227" s="219">
        <f>IF(O227="nulová",K227,0)</f>
        <v>0</v>
      </c>
      <c r="BJ227" s="14" t="s">
        <v>85</v>
      </c>
      <c r="BK227" s="219">
        <f>ROUND(P227*H227,2)</f>
        <v>0</v>
      </c>
      <c r="BL227" s="14" t="s">
        <v>142</v>
      </c>
      <c r="BM227" s="218" t="s">
        <v>552</v>
      </c>
    </row>
    <row r="228" spans="1:47" s="2" customFormat="1" ht="12">
      <c r="A228" s="35"/>
      <c r="B228" s="36"/>
      <c r="C228" s="37"/>
      <c r="D228" s="220" t="s">
        <v>144</v>
      </c>
      <c r="E228" s="37"/>
      <c r="F228" s="221" t="s">
        <v>553</v>
      </c>
      <c r="G228" s="37"/>
      <c r="H228" s="37"/>
      <c r="I228" s="222"/>
      <c r="J228" s="222"/>
      <c r="K228" s="37"/>
      <c r="L228" s="37"/>
      <c r="M228" s="41"/>
      <c r="N228" s="223"/>
      <c r="O228" s="224"/>
      <c r="P228" s="81"/>
      <c r="Q228" s="81"/>
      <c r="R228" s="81"/>
      <c r="S228" s="81"/>
      <c r="T228" s="81"/>
      <c r="U228" s="81"/>
      <c r="V228" s="81"/>
      <c r="W228" s="81"/>
      <c r="X228" s="82"/>
      <c r="Y228" s="35"/>
      <c r="Z228" s="35"/>
      <c r="AA228" s="35"/>
      <c r="AB228" s="35"/>
      <c r="AC228" s="35"/>
      <c r="AD228" s="35"/>
      <c r="AE228" s="35"/>
      <c r="AT228" s="14" t="s">
        <v>144</v>
      </c>
      <c r="AU228" s="14" t="s">
        <v>87</v>
      </c>
    </row>
    <row r="229" spans="1:63" s="12" customFormat="1" ht="22.8" customHeight="1">
      <c r="A229" s="12"/>
      <c r="B229" s="188"/>
      <c r="C229" s="189"/>
      <c r="D229" s="190" t="s">
        <v>77</v>
      </c>
      <c r="E229" s="203" t="s">
        <v>554</v>
      </c>
      <c r="F229" s="203" t="s">
        <v>555</v>
      </c>
      <c r="G229" s="189"/>
      <c r="H229" s="189"/>
      <c r="I229" s="192"/>
      <c r="J229" s="192"/>
      <c r="K229" s="204">
        <f>BK229</f>
        <v>0</v>
      </c>
      <c r="L229" s="189"/>
      <c r="M229" s="194"/>
      <c r="N229" s="195"/>
      <c r="O229" s="196"/>
      <c r="P229" s="196"/>
      <c r="Q229" s="197">
        <f>SUM(Q230:Q231)</f>
        <v>0</v>
      </c>
      <c r="R229" s="197">
        <f>SUM(R230:R231)</f>
        <v>0</v>
      </c>
      <c r="S229" s="196"/>
      <c r="T229" s="198">
        <f>SUM(T230:T231)</f>
        <v>0</v>
      </c>
      <c r="U229" s="196"/>
      <c r="V229" s="198">
        <f>SUM(V230:V231)</f>
        <v>0</v>
      </c>
      <c r="W229" s="196"/>
      <c r="X229" s="199">
        <f>SUM(X230:X231)</f>
        <v>0</v>
      </c>
      <c r="Y229" s="12"/>
      <c r="Z229" s="12"/>
      <c r="AA229" s="12"/>
      <c r="AB229" s="12"/>
      <c r="AC229" s="12"/>
      <c r="AD229" s="12"/>
      <c r="AE229" s="12"/>
      <c r="AR229" s="200" t="s">
        <v>160</v>
      </c>
      <c r="AT229" s="201" t="s">
        <v>77</v>
      </c>
      <c r="AU229" s="201" t="s">
        <v>85</v>
      </c>
      <c r="AY229" s="200" t="s">
        <v>135</v>
      </c>
      <c r="BK229" s="202">
        <f>SUM(BK230:BK231)</f>
        <v>0</v>
      </c>
    </row>
    <row r="230" spans="1:65" s="2" customFormat="1" ht="16.5" customHeight="1">
      <c r="A230" s="35"/>
      <c r="B230" s="36"/>
      <c r="C230" s="205" t="s">
        <v>556</v>
      </c>
      <c r="D230" s="205" t="s">
        <v>138</v>
      </c>
      <c r="E230" s="206" t="s">
        <v>557</v>
      </c>
      <c r="F230" s="207" t="s">
        <v>558</v>
      </c>
      <c r="G230" s="208" t="s">
        <v>172</v>
      </c>
      <c r="H230" s="209">
        <v>1</v>
      </c>
      <c r="I230" s="210"/>
      <c r="J230" s="210"/>
      <c r="K230" s="211">
        <f>ROUND(P230*H230,2)</f>
        <v>0</v>
      </c>
      <c r="L230" s="212"/>
      <c r="M230" s="41"/>
      <c r="N230" s="213" t="s">
        <v>20</v>
      </c>
      <c r="O230" s="214" t="s">
        <v>47</v>
      </c>
      <c r="P230" s="215">
        <f>I230+J230</f>
        <v>0</v>
      </c>
      <c r="Q230" s="215">
        <f>ROUND(I230*H230,2)</f>
        <v>0</v>
      </c>
      <c r="R230" s="215">
        <f>ROUND(J230*H230,2)</f>
        <v>0</v>
      </c>
      <c r="S230" s="81"/>
      <c r="T230" s="216">
        <f>S230*H230</f>
        <v>0</v>
      </c>
      <c r="U230" s="216">
        <v>0</v>
      </c>
      <c r="V230" s="216">
        <f>U230*H230</f>
        <v>0</v>
      </c>
      <c r="W230" s="216">
        <v>0</v>
      </c>
      <c r="X230" s="217">
        <f>W230*H230</f>
        <v>0</v>
      </c>
      <c r="Y230" s="35"/>
      <c r="Z230" s="35"/>
      <c r="AA230" s="35"/>
      <c r="AB230" s="35"/>
      <c r="AC230" s="35"/>
      <c r="AD230" s="35"/>
      <c r="AE230" s="35"/>
      <c r="AR230" s="218" t="s">
        <v>142</v>
      </c>
      <c r="AT230" s="218" t="s">
        <v>138</v>
      </c>
      <c r="AU230" s="218" t="s">
        <v>87</v>
      </c>
      <c r="AY230" s="14" t="s">
        <v>135</v>
      </c>
      <c r="BE230" s="219">
        <f>IF(O230="základní",K230,0)</f>
        <v>0</v>
      </c>
      <c r="BF230" s="219">
        <f>IF(O230="snížená",K230,0)</f>
        <v>0</v>
      </c>
      <c r="BG230" s="219">
        <f>IF(O230="zákl. přenesená",K230,0)</f>
        <v>0</v>
      </c>
      <c r="BH230" s="219">
        <f>IF(O230="sníž. přenesená",K230,0)</f>
        <v>0</v>
      </c>
      <c r="BI230" s="219">
        <f>IF(O230="nulová",K230,0)</f>
        <v>0</v>
      </c>
      <c r="BJ230" s="14" t="s">
        <v>85</v>
      </c>
      <c r="BK230" s="219">
        <f>ROUND(P230*H230,2)</f>
        <v>0</v>
      </c>
      <c r="BL230" s="14" t="s">
        <v>142</v>
      </c>
      <c r="BM230" s="218" t="s">
        <v>559</v>
      </c>
    </row>
    <row r="231" spans="1:47" s="2" customFormat="1" ht="12">
      <c r="A231" s="35"/>
      <c r="B231" s="36"/>
      <c r="C231" s="37"/>
      <c r="D231" s="220" t="s">
        <v>144</v>
      </c>
      <c r="E231" s="37"/>
      <c r="F231" s="221" t="s">
        <v>560</v>
      </c>
      <c r="G231" s="37"/>
      <c r="H231" s="37"/>
      <c r="I231" s="222"/>
      <c r="J231" s="222"/>
      <c r="K231" s="37"/>
      <c r="L231" s="37"/>
      <c r="M231" s="41"/>
      <c r="N231" s="223"/>
      <c r="O231" s="224"/>
      <c r="P231" s="81"/>
      <c r="Q231" s="81"/>
      <c r="R231" s="81"/>
      <c r="S231" s="81"/>
      <c r="T231" s="81"/>
      <c r="U231" s="81"/>
      <c r="V231" s="81"/>
      <c r="W231" s="81"/>
      <c r="X231" s="82"/>
      <c r="Y231" s="35"/>
      <c r="Z231" s="35"/>
      <c r="AA231" s="35"/>
      <c r="AB231" s="35"/>
      <c r="AC231" s="35"/>
      <c r="AD231" s="35"/>
      <c r="AE231" s="35"/>
      <c r="AT231" s="14" t="s">
        <v>144</v>
      </c>
      <c r="AU231" s="14" t="s">
        <v>87</v>
      </c>
    </row>
    <row r="232" spans="1:63" s="12" customFormat="1" ht="22.8" customHeight="1">
      <c r="A232" s="12"/>
      <c r="B232" s="188"/>
      <c r="C232" s="189"/>
      <c r="D232" s="190" t="s">
        <v>77</v>
      </c>
      <c r="E232" s="203" t="s">
        <v>561</v>
      </c>
      <c r="F232" s="203" t="s">
        <v>562</v>
      </c>
      <c r="G232" s="189"/>
      <c r="H232" s="189"/>
      <c r="I232" s="192"/>
      <c r="J232" s="192"/>
      <c r="K232" s="204">
        <f>BK232</f>
        <v>0</v>
      </c>
      <c r="L232" s="189"/>
      <c r="M232" s="194"/>
      <c r="N232" s="195"/>
      <c r="O232" s="196"/>
      <c r="P232" s="196"/>
      <c r="Q232" s="197">
        <f>SUM(Q233:Q234)</f>
        <v>0</v>
      </c>
      <c r="R232" s="197">
        <f>SUM(R233:R234)</f>
        <v>0</v>
      </c>
      <c r="S232" s="196"/>
      <c r="T232" s="198">
        <f>SUM(T233:T234)</f>
        <v>0</v>
      </c>
      <c r="U232" s="196"/>
      <c r="V232" s="198">
        <f>SUM(V233:V234)</f>
        <v>0</v>
      </c>
      <c r="W232" s="196"/>
      <c r="X232" s="199">
        <f>SUM(X233:X234)</f>
        <v>0</v>
      </c>
      <c r="Y232" s="12"/>
      <c r="Z232" s="12"/>
      <c r="AA232" s="12"/>
      <c r="AB232" s="12"/>
      <c r="AC232" s="12"/>
      <c r="AD232" s="12"/>
      <c r="AE232" s="12"/>
      <c r="AR232" s="200" t="s">
        <v>160</v>
      </c>
      <c r="AT232" s="201" t="s">
        <v>77</v>
      </c>
      <c r="AU232" s="201" t="s">
        <v>85</v>
      </c>
      <c r="AY232" s="200" t="s">
        <v>135</v>
      </c>
      <c r="BK232" s="202">
        <f>SUM(BK233:BK234)</f>
        <v>0</v>
      </c>
    </row>
    <row r="233" spans="1:65" s="2" customFormat="1" ht="16.5" customHeight="1">
      <c r="A233" s="35"/>
      <c r="B233" s="36"/>
      <c r="C233" s="205" t="s">
        <v>563</v>
      </c>
      <c r="D233" s="205" t="s">
        <v>138</v>
      </c>
      <c r="E233" s="206" t="s">
        <v>564</v>
      </c>
      <c r="F233" s="207" t="s">
        <v>562</v>
      </c>
      <c r="G233" s="208" t="s">
        <v>565</v>
      </c>
      <c r="H233" s="209">
        <v>1</v>
      </c>
      <c r="I233" s="210"/>
      <c r="J233" s="210"/>
      <c r="K233" s="211">
        <f>ROUND(P233*H233,2)</f>
        <v>0</v>
      </c>
      <c r="L233" s="212"/>
      <c r="M233" s="41"/>
      <c r="N233" s="213" t="s">
        <v>20</v>
      </c>
      <c r="O233" s="214" t="s">
        <v>47</v>
      </c>
      <c r="P233" s="215">
        <f>I233+J233</f>
        <v>0</v>
      </c>
      <c r="Q233" s="215">
        <f>ROUND(I233*H233,2)</f>
        <v>0</v>
      </c>
      <c r="R233" s="215">
        <f>ROUND(J233*H233,2)</f>
        <v>0</v>
      </c>
      <c r="S233" s="81"/>
      <c r="T233" s="216">
        <f>S233*H233</f>
        <v>0</v>
      </c>
      <c r="U233" s="216">
        <v>0</v>
      </c>
      <c r="V233" s="216">
        <f>U233*H233</f>
        <v>0</v>
      </c>
      <c r="W233" s="216">
        <v>0</v>
      </c>
      <c r="X233" s="217">
        <f>W233*H233</f>
        <v>0</v>
      </c>
      <c r="Y233" s="35"/>
      <c r="Z233" s="35"/>
      <c r="AA233" s="35"/>
      <c r="AB233" s="35"/>
      <c r="AC233" s="35"/>
      <c r="AD233" s="35"/>
      <c r="AE233" s="35"/>
      <c r="AR233" s="218" t="s">
        <v>534</v>
      </c>
      <c r="AT233" s="218" t="s">
        <v>138</v>
      </c>
      <c r="AU233" s="218" t="s">
        <v>87</v>
      </c>
      <c r="AY233" s="14" t="s">
        <v>135</v>
      </c>
      <c r="BE233" s="219">
        <f>IF(O233="základní",K233,0)</f>
        <v>0</v>
      </c>
      <c r="BF233" s="219">
        <f>IF(O233="snížená",K233,0)</f>
        <v>0</v>
      </c>
      <c r="BG233" s="219">
        <f>IF(O233="zákl. přenesená",K233,0)</f>
        <v>0</v>
      </c>
      <c r="BH233" s="219">
        <f>IF(O233="sníž. přenesená",K233,0)</f>
        <v>0</v>
      </c>
      <c r="BI233" s="219">
        <f>IF(O233="nulová",K233,0)</f>
        <v>0</v>
      </c>
      <c r="BJ233" s="14" t="s">
        <v>85</v>
      </c>
      <c r="BK233" s="219">
        <f>ROUND(P233*H233,2)</f>
        <v>0</v>
      </c>
      <c r="BL233" s="14" t="s">
        <v>534</v>
      </c>
      <c r="BM233" s="218" t="s">
        <v>566</v>
      </c>
    </row>
    <row r="234" spans="1:47" s="2" customFormat="1" ht="12">
      <c r="A234" s="35"/>
      <c r="B234" s="36"/>
      <c r="C234" s="37"/>
      <c r="D234" s="220" t="s">
        <v>144</v>
      </c>
      <c r="E234" s="37"/>
      <c r="F234" s="221" t="s">
        <v>567</v>
      </c>
      <c r="G234" s="37"/>
      <c r="H234" s="37"/>
      <c r="I234" s="222"/>
      <c r="J234" s="222"/>
      <c r="K234" s="37"/>
      <c r="L234" s="37"/>
      <c r="M234" s="41"/>
      <c r="N234" s="223"/>
      <c r="O234" s="224"/>
      <c r="P234" s="81"/>
      <c r="Q234" s="81"/>
      <c r="R234" s="81"/>
      <c r="S234" s="81"/>
      <c r="T234" s="81"/>
      <c r="U234" s="81"/>
      <c r="V234" s="81"/>
      <c r="W234" s="81"/>
      <c r="X234" s="82"/>
      <c r="Y234" s="35"/>
      <c r="Z234" s="35"/>
      <c r="AA234" s="35"/>
      <c r="AB234" s="35"/>
      <c r="AC234" s="35"/>
      <c r="AD234" s="35"/>
      <c r="AE234" s="35"/>
      <c r="AT234" s="14" t="s">
        <v>144</v>
      </c>
      <c r="AU234" s="14" t="s">
        <v>87</v>
      </c>
    </row>
    <row r="235" spans="1:63" s="12" customFormat="1" ht="22.8" customHeight="1">
      <c r="A235" s="12"/>
      <c r="B235" s="188"/>
      <c r="C235" s="189"/>
      <c r="D235" s="190" t="s">
        <v>77</v>
      </c>
      <c r="E235" s="203" t="s">
        <v>568</v>
      </c>
      <c r="F235" s="203" t="s">
        <v>569</v>
      </c>
      <c r="G235" s="189"/>
      <c r="H235" s="189"/>
      <c r="I235" s="192"/>
      <c r="J235" s="192"/>
      <c r="K235" s="204">
        <f>BK235</f>
        <v>0</v>
      </c>
      <c r="L235" s="189"/>
      <c r="M235" s="194"/>
      <c r="N235" s="195"/>
      <c r="O235" s="196"/>
      <c r="P235" s="196"/>
      <c r="Q235" s="197">
        <f>SUM(Q236:Q239)</f>
        <v>0</v>
      </c>
      <c r="R235" s="197">
        <f>SUM(R236:R239)</f>
        <v>0</v>
      </c>
      <c r="S235" s="196"/>
      <c r="T235" s="198">
        <f>SUM(T236:T239)</f>
        <v>0</v>
      </c>
      <c r="U235" s="196"/>
      <c r="V235" s="198">
        <f>SUM(V236:V239)</f>
        <v>0</v>
      </c>
      <c r="W235" s="196"/>
      <c r="X235" s="199">
        <f>SUM(X236:X239)</f>
        <v>0</v>
      </c>
      <c r="Y235" s="12"/>
      <c r="Z235" s="12"/>
      <c r="AA235" s="12"/>
      <c r="AB235" s="12"/>
      <c r="AC235" s="12"/>
      <c r="AD235" s="12"/>
      <c r="AE235" s="12"/>
      <c r="AR235" s="200" t="s">
        <v>160</v>
      </c>
      <c r="AT235" s="201" t="s">
        <v>77</v>
      </c>
      <c r="AU235" s="201" t="s">
        <v>85</v>
      </c>
      <c r="AY235" s="200" t="s">
        <v>135</v>
      </c>
      <c r="BK235" s="202">
        <f>SUM(BK236:BK239)</f>
        <v>0</v>
      </c>
    </row>
    <row r="236" spans="1:65" s="2" customFormat="1" ht="16.5" customHeight="1">
      <c r="A236" s="35"/>
      <c r="B236" s="36"/>
      <c r="C236" s="205" t="s">
        <v>570</v>
      </c>
      <c r="D236" s="205" t="s">
        <v>138</v>
      </c>
      <c r="E236" s="206" t="s">
        <v>571</v>
      </c>
      <c r="F236" s="207" t="s">
        <v>572</v>
      </c>
      <c r="G236" s="208" t="s">
        <v>565</v>
      </c>
      <c r="H236" s="209">
        <v>1</v>
      </c>
      <c r="I236" s="210"/>
      <c r="J236" s="210"/>
      <c r="K236" s="211">
        <f>ROUND(P236*H236,2)</f>
        <v>0</v>
      </c>
      <c r="L236" s="212"/>
      <c r="M236" s="41"/>
      <c r="N236" s="213" t="s">
        <v>20</v>
      </c>
      <c r="O236" s="214" t="s">
        <v>47</v>
      </c>
      <c r="P236" s="215">
        <f>I236+J236</f>
        <v>0</v>
      </c>
      <c r="Q236" s="215">
        <f>ROUND(I236*H236,2)</f>
        <v>0</v>
      </c>
      <c r="R236" s="215">
        <f>ROUND(J236*H236,2)</f>
        <v>0</v>
      </c>
      <c r="S236" s="81"/>
      <c r="T236" s="216">
        <f>S236*H236</f>
        <v>0</v>
      </c>
      <c r="U236" s="216">
        <v>0</v>
      </c>
      <c r="V236" s="216">
        <f>U236*H236</f>
        <v>0</v>
      </c>
      <c r="W236" s="216">
        <v>0</v>
      </c>
      <c r="X236" s="217">
        <f>W236*H236</f>
        <v>0</v>
      </c>
      <c r="Y236" s="35"/>
      <c r="Z236" s="35"/>
      <c r="AA236" s="35"/>
      <c r="AB236" s="35"/>
      <c r="AC236" s="35"/>
      <c r="AD236" s="35"/>
      <c r="AE236" s="35"/>
      <c r="AR236" s="218" t="s">
        <v>534</v>
      </c>
      <c r="AT236" s="218" t="s">
        <v>138</v>
      </c>
      <c r="AU236" s="218" t="s">
        <v>87</v>
      </c>
      <c r="AY236" s="14" t="s">
        <v>135</v>
      </c>
      <c r="BE236" s="219">
        <f>IF(O236="základní",K236,0)</f>
        <v>0</v>
      </c>
      <c r="BF236" s="219">
        <f>IF(O236="snížená",K236,0)</f>
        <v>0</v>
      </c>
      <c r="BG236" s="219">
        <f>IF(O236="zákl. přenesená",K236,0)</f>
        <v>0</v>
      </c>
      <c r="BH236" s="219">
        <f>IF(O236="sníž. přenesená",K236,0)</f>
        <v>0</v>
      </c>
      <c r="BI236" s="219">
        <f>IF(O236="nulová",K236,0)</f>
        <v>0</v>
      </c>
      <c r="BJ236" s="14" t="s">
        <v>85</v>
      </c>
      <c r="BK236" s="219">
        <f>ROUND(P236*H236,2)</f>
        <v>0</v>
      </c>
      <c r="BL236" s="14" t="s">
        <v>534</v>
      </c>
      <c r="BM236" s="218" t="s">
        <v>573</v>
      </c>
    </row>
    <row r="237" spans="1:47" s="2" customFormat="1" ht="12">
      <c r="A237" s="35"/>
      <c r="B237" s="36"/>
      <c r="C237" s="37"/>
      <c r="D237" s="220" t="s">
        <v>144</v>
      </c>
      <c r="E237" s="37"/>
      <c r="F237" s="221" t="s">
        <v>574</v>
      </c>
      <c r="G237" s="37"/>
      <c r="H237" s="37"/>
      <c r="I237" s="222"/>
      <c r="J237" s="222"/>
      <c r="K237" s="37"/>
      <c r="L237" s="37"/>
      <c r="M237" s="41"/>
      <c r="N237" s="223"/>
      <c r="O237" s="224"/>
      <c r="P237" s="81"/>
      <c r="Q237" s="81"/>
      <c r="R237" s="81"/>
      <c r="S237" s="81"/>
      <c r="T237" s="81"/>
      <c r="U237" s="81"/>
      <c r="V237" s="81"/>
      <c r="W237" s="81"/>
      <c r="X237" s="82"/>
      <c r="Y237" s="35"/>
      <c r="Z237" s="35"/>
      <c r="AA237" s="35"/>
      <c r="AB237" s="35"/>
      <c r="AC237" s="35"/>
      <c r="AD237" s="35"/>
      <c r="AE237" s="35"/>
      <c r="AT237" s="14" t="s">
        <v>144</v>
      </c>
      <c r="AU237" s="14" t="s">
        <v>87</v>
      </c>
    </row>
    <row r="238" spans="1:65" s="2" customFormat="1" ht="16.5" customHeight="1">
      <c r="A238" s="35"/>
      <c r="B238" s="36"/>
      <c r="C238" s="205" t="s">
        <v>575</v>
      </c>
      <c r="D238" s="205" t="s">
        <v>138</v>
      </c>
      <c r="E238" s="206" t="s">
        <v>576</v>
      </c>
      <c r="F238" s="207" t="s">
        <v>577</v>
      </c>
      <c r="G238" s="208" t="s">
        <v>565</v>
      </c>
      <c r="H238" s="209">
        <v>1</v>
      </c>
      <c r="I238" s="210"/>
      <c r="J238" s="210"/>
      <c r="K238" s="211">
        <f>ROUND(P238*H238,2)</f>
        <v>0</v>
      </c>
      <c r="L238" s="212"/>
      <c r="M238" s="41"/>
      <c r="N238" s="213" t="s">
        <v>20</v>
      </c>
      <c r="O238" s="214" t="s">
        <v>47</v>
      </c>
      <c r="P238" s="215">
        <f>I238+J238</f>
        <v>0</v>
      </c>
      <c r="Q238" s="215">
        <f>ROUND(I238*H238,2)</f>
        <v>0</v>
      </c>
      <c r="R238" s="215">
        <f>ROUND(J238*H238,2)</f>
        <v>0</v>
      </c>
      <c r="S238" s="81"/>
      <c r="T238" s="216">
        <f>S238*H238</f>
        <v>0</v>
      </c>
      <c r="U238" s="216">
        <v>0</v>
      </c>
      <c r="V238" s="216">
        <f>U238*H238</f>
        <v>0</v>
      </c>
      <c r="W238" s="216">
        <v>0</v>
      </c>
      <c r="X238" s="217">
        <f>W238*H238</f>
        <v>0</v>
      </c>
      <c r="Y238" s="35"/>
      <c r="Z238" s="35"/>
      <c r="AA238" s="35"/>
      <c r="AB238" s="35"/>
      <c r="AC238" s="35"/>
      <c r="AD238" s="35"/>
      <c r="AE238" s="35"/>
      <c r="AR238" s="218" t="s">
        <v>534</v>
      </c>
      <c r="AT238" s="218" t="s">
        <v>138</v>
      </c>
      <c r="AU238" s="218" t="s">
        <v>87</v>
      </c>
      <c r="AY238" s="14" t="s">
        <v>135</v>
      </c>
      <c r="BE238" s="219">
        <f>IF(O238="základní",K238,0)</f>
        <v>0</v>
      </c>
      <c r="BF238" s="219">
        <f>IF(O238="snížená",K238,0)</f>
        <v>0</v>
      </c>
      <c r="BG238" s="219">
        <f>IF(O238="zákl. přenesená",K238,0)</f>
        <v>0</v>
      </c>
      <c r="BH238" s="219">
        <f>IF(O238="sníž. přenesená",K238,0)</f>
        <v>0</v>
      </c>
      <c r="BI238" s="219">
        <f>IF(O238="nulová",K238,0)</f>
        <v>0</v>
      </c>
      <c r="BJ238" s="14" t="s">
        <v>85</v>
      </c>
      <c r="BK238" s="219">
        <f>ROUND(P238*H238,2)</f>
        <v>0</v>
      </c>
      <c r="BL238" s="14" t="s">
        <v>534</v>
      </c>
      <c r="BM238" s="218" t="s">
        <v>578</v>
      </c>
    </row>
    <row r="239" spans="1:47" s="2" customFormat="1" ht="12">
      <c r="A239" s="35"/>
      <c r="B239" s="36"/>
      <c r="C239" s="37"/>
      <c r="D239" s="220" t="s">
        <v>144</v>
      </c>
      <c r="E239" s="37"/>
      <c r="F239" s="221" t="s">
        <v>579</v>
      </c>
      <c r="G239" s="37"/>
      <c r="H239" s="37"/>
      <c r="I239" s="222"/>
      <c r="J239" s="222"/>
      <c r="K239" s="37"/>
      <c r="L239" s="37"/>
      <c r="M239" s="41"/>
      <c r="N239" s="223"/>
      <c r="O239" s="224"/>
      <c r="P239" s="81"/>
      <c r="Q239" s="81"/>
      <c r="R239" s="81"/>
      <c r="S239" s="81"/>
      <c r="T239" s="81"/>
      <c r="U239" s="81"/>
      <c r="V239" s="81"/>
      <c r="W239" s="81"/>
      <c r="X239" s="82"/>
      <c r="Y239" s="35"/>
      <c r="Z239" s="35"/>
      <c r="AA239" s="35"/>
      <c r="AB239" s="35"/>
      <c r="AC239" s="35"/>
      <c r="AD239" s="35"/>
      <c r="AE239" s="35"/>
      <c r="AT239" s="14" t="s">
        <v>144</v>
      </c>
      <c r="AU239" s="14" t="s">
        <v>87</v>
      </c>
    </row>
    <row r="240" spans="1:63" s="12" customFormat="1" ht="22.8" customHeight="1">
      <c r="A240" s="12"/>
      <c r="B240" s="188"/>
      <c r="C240" s="189"/>
      <c r="D240" s="190" t="s">
        <v>77</v>
      </c>
      <c r="E240" s="203" t="s">
        <v>580</v>
      </c>
      <c r="F240" s="203" t="s">
        <v>581</v>
      </c>
      <c r="G240" s="189"/>
      <c r="H240" s="189"/>
      <c r="I240" s="192"/>
      <c r="J240" s="192"/>
      <c r="K240" s="204">
        <f>BK240</f>
        <v>0</v>
      </c>
      <c r="L240" s="189"/>
      <c r="M240" s="194"/>
      <c r="N240" s="195"/>
      <c r="O240" s="196"/>
      <c r="P240" s="196"/>
      <c r="Q240" s="197">
        <f>SUM(Q241:Q242)</f>
        <v>0</v>
      </c>
      <c r="R240" s="197">
        <f>SUM(R241:R242)</f>
        <v>0</v>
      </c>
      <c r="S240" s="196"/>
      <c r="T240" s="198">
        <f>SUM(T241:T242)</f>
        <v>0</v>
      </c>
      <c r="U240" s="196"/>
      <c r="V240" s="198">
        <f>SUM(V241:V242)</f>
        <v>0</v>
      </c>
      <c r="W240" s="196"/>
      <c r="X240" s="199">
        <f>SUM(X241:X242)</f>
        <v>0</v>
      </c>
      <c r="Y240" s="12"/>
      <c r="Z240" s="12"/>
      <c r="AA240" s="12"/>
      <c r="AB240" s="12"/>
      <c r="AC240" s="12"/>
      <c r="AD240" s="12"/>
      <c r="AE240" s="12"/>
      <c r="AR240" s="200" t="s">
        <v>160</v>
      </c>
      <c r="AT240" s="201" t="s">
        <v>77</v>
      </c>
      <c r="AU240" s="201" t="s">
        <v>85</v>
      </c>
      <c r="AY240" s="200" t="s">
        <v>135</v>
      </c>
      <c r="BK240" s="202">
        <f>SUM(BK241:BK242)</f>
        <v>0</v>
      </c>
    </row>
    <row r="241" spans="1:65" s="2" customFormat="1" ht="16.5" customHeight="1">
      <c r="A241" s="35"/>
      <c r="B241" s="36"/>
      <c r="C241" s="205" t="s">
        <v>582</v>
      </c>
      <c r="D241" s="205" t="s">
        <v>138</v>
      </c>
      <c r="E241" s="206" t="s">
        <v>583</v>
      </c>
      <c r="F241" s="207" t="s">
        <v>584</v>
      </c>
      <c r="G241" s="208" t="s">
        <v>565</v>
      </c>
      <c r="H241" s="209">
        <v>1</v>
      </c>
      <c r="I241" s="210"/>
      <c r="J241" s="210"/>
      <c r="K241" s="211">
        <f>ROUND(P241*H241,2)</f>
        <v>0</v>
      </c>
      <c r="L241" s="212"/>
      <c r="M241" s="41"/>
      <c r="N241" s="213" t="s">
        <v>20</v>
      </c>
      <c r="O241" s="214" t="s">
        <v>47</v>
      </c>
      <c r="P241" s="215">
        <f>I241+J241</f>
        <v>0</v>
      </c>
      <c r="Q241" s="215">
        <f>ROUND(I241*H241,2)</f>
        <v>0</v>
      </c>
      <c r="R241" s="215">
        <f>ROUND(J241*H241,2)</f>
        <v>0</v>
      </c>
      <c r="S241" s="81"/>
      <c r="T241" s="216">
        <f>S241*H241</f>
        <v>0</v>
      </c>
      <c r="U241" s="216">
        <v>0</v>
      </c>
      <c r="V241" s="216">
        <f>U241*H241</f>
        <v>0</v>
      </c>
      <c r="W241" s="216">
        <v>0</v>
      </c>
      <c r="X241" s="217">
        <f>W241*H241</f>
        <v>0</v>
      </c>
      <c r="Y241" s="35"/>
      <c r="Z241" s="35"/>
      <c r="AA241" s="35"/>
      <c r="AB241" s="35"/>
      <c r="AC241" s="35"/>
      <c r="AD241" s="35"/>
      <c r="AE241" s="35"/>
      <c r="AR241" s="218" t="s">
        <v>534</v>
      </c>
      <c r="AT241" s="218" t="s">
        <v>138</v>
      </c>
      <c r="AU241" s="218" t="s">
        <v>87</v>
      </c>
      <c r="AY241" s="14" t="s">
        <v>135</v>
      </c>
      <c r="BE241" s="219">
        <f>IF(O241="základní",K241,0)</f>
        <v>0</v>
      </c>
      <c r="BF241" s="219">
        <f>IF(O241="snížená",K241,0)</f>
        <v>0</v>
      </c>
      <c r="BG241" s="219">
        <f>IF(O241="zákl. přenesená",K241,0)</f>
        <v>0</v>
      </c>
      <c r="BH241" s="219">
        <f>IF(O241="sníž. přenesená",K241,0)</f>
        <v>0</v>
      </c>
      <c r="BI241" s="219">
        <f>IF(O241="nulová",K241,0)</f>
        <v>0</v>
      </c>
      <c r="BJ241" s="14" t="s">
        <v>85</v>
      </c>
      <c r="BK241" s="219">
        <f>ROUND(P241*H241,2)</f>
        <v>0</v>
      </c>
      <c r="BL241" s="14" t="s">
        <v>534</v>
      </c>
      <c r="BM241" s="218" t="s">
        <v>585</v>
      </c>
    </row>
    <row r="242" spans="1:47" s="2" customFormat="1" ht="12">
      <c r="A242" s="35"/>
      <c r="B242" s="36"/>
      <c r="C242" s="37"/>
      <c r="D242" s="220" t="s">
        <v>144</v>
      </c>
      <c r="E242" s="37"/>
      <c r="F242" s="221" t="s">
        <v>586</v>
      </c>
      <c r="G242" s="37"/>
      <c r="H242" s="37"/>
      <c r="I242" s="222"/>
      <c r="J242" s="222"/>
      <c r="K242" s="37"/>
      <c r="L242" s="37"/>
      <c r="M242" s="41"/>
      <c r="N242" s="235"/>
      <c r="O242" s="236"/>
      <c r="P242" s="237"/>
      <c r="Q242" s="237"/>
      <c r="R242" s="237"/>
      <c r="S242" s="237"/>
      <c r="T242" s="237"/>
      <c r="U242" s="237"/>
      <c r="V242" s="237"/>
      <c r="W242" s="237"/>
      <c r="X242" s="238"/>
      <c r="Y242" s="35"/>
      <c r="Z242" s="35"/>
      <c r="AA242" s="35"/>
      <c r="AB242" s="35"/>
      <c r="AC242" s="35"/>
      <c r="AD242" s="35"/>
      <c r="AE242" s="35"/>
      <c r="AT242" s="14" t="s">
        <v>144</v>
      </c>
      <c r="AU242" s="14" t="s">
        <v>87</v>
      </c>
    </row>
    <row r="243" spans="1:31" s="2" customFormat="1" ht="6.95" customHeight="1">
      <c r="A243" s="35"/>
      <c r="B243" s="5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41"/>
      <c r="N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password="CC35" sheet="1" objects="1" scenarios="1" formatColumns="0" formatRows="0" autoFilter="0"/>
  <autoFilter ref="C93:L242"/>
  <mergeCells count="9">
    <mergeCell ref="E7:H7"/>
    <mergeCell ref="E9:H9"/>
    <mergeCell ref="E18:H18"/>
    <mergeCell ref="E27:H27"/>
    <mergeCell ref="E50:H50"/>
    <mergeCell ref="E52:H52"/>
    <mergeCell ref="E84:H84"/>
    <mergeCell ref="E86:H86"/>
    <mergeCell ref="M2:Z2"/>
  </mergeCells>
  <hyperlinks>
    <hyperlink ref="F98" r:id="rId1" display="https://podminky.urs.cz/item/CS_URS_2022_02/741112022"/>
    <hyperlink ref="F101" r:id="rId2" display="https://podminky.urs.cz/item/CS_URS_2022_02/741122225"/>
    <hyperlink ref="F104" r:id="rId3" display="https://podminky.urs.cz/item/CS_URS_2022_02/741122237"/>
    <hyperlink ref="F107" r:id="rId4" display="https://podminky.urs.cz/item/CS_URS_2022_02/741122851"/>
    <hyperlink ref="F109" r:id="rId5" display="https://podminky.urs.cz/item/CS_URS_2022_02/741130001"/>
    <hyperlink ref="F111" r:id="rId6" display="https://podminky.urs.cz/item/CS_URS_2022_02/741130008"/>
    <hyperlink ref="F113" r:id="rId7" display="https://podminky.urs.cz/item/CS_URS_2022_02/741210001"/>
    <hyperlink ref="F119" r:id="rId8" display="https://podminky.urs.cz/item/CS_URS_2022_02/741240011"/>
    <hyperlink ref="F121" r:id="rId9" display="https://podminky.urs.cz/item/CS_URS_2022_02/741313033"/>
    <hyperlink ref="F124" r:id="rId10" display="https://podminky.urs.cz/item/CS_URS_2022_02/741320105"/>
    <hyperlink ref="F128" r:id="rId11" display="https://podminky.urs.cz/item/CS_URS_2022_02/741320165"/>
    <hyperlink ref="F131" r:id="rId12" display="https://podminky.urs.cz/item/CS_URS_2022_02/741320175"/>
    <hyperlink ref="F134" r:id="rId13" display="https://podminky.urs.cz/item/CS_URS_2022_02/741320185"/>
    <hyperlink ref="F137" r:id="rId14" display="https://podminky.urs.cz/item/CS_URS_2022_02/741321043"/>
    <hyperlink ref="F140" r:id="rId15" display="https://podminky.urs.cz/item/CS_URS_2022_02/741322022"/>
    <hyperlink ref="F143" r:id="rId16" display="https://podminky.urs.cz/item/CS_URS_2022_02/741322141"/>
    <hyperlink ref="F149" r:id="rId17" display="https://podminky.urs.cz/item/CS_URS_2022_02/741372152"/>
    <hyperlink ref="F155" r:id="rId18" display="https://podminky.urs.cz/item/CS_URS_2022_02/945412112"/>
    <hyperlink ref="F159" r:id="rId19" display="https://podminky.urs.cz/item/CS_URS_2022_01/K001"/>
    <hyperlink ref="F164" r:id="rId20" display="https://podminky.urs.cz/item/CS_URS_2022_02/742110102"/>
    <hyperlink ref="F167" r:id="rId21" display="https://podminky.urs.cz/item/CS_URS_2022_02/742110122"/>
    <hyperlink ref="F171" r:id="rId22" display="https://podminky.urs.cz/item/CS_URS_2022_02/742110122.1"/>
    <hyperlink ref="F198" r:id="rId23" display="https://podminky.urs.cz/item/CS_URS_2022_02/742121001"/>
    <hyperlink ref="F202" r:id="rId24" display="https://podminky.urs.cz/item/CS_URS_2022_02/742330011"/>
    <hyperlink ref="F205" r:id="rId25" display="https://podminky.urs.cz/item/CS_URS_2022_02/PRG1"/>
    <hyperlink ref="F209" r:id="rId26" display="https://podminky.urs.cz/item/CS_URS_2022_02/220261141"/>
    <hyperlink ref="F213" r:id="rId27" display="https://podminky.urs.cz/item/CS_URS_2022_02/468101433"/>
    <hyperlink ref="F215" r:id="rId28" display="https://podminky.urs.cz/item/CS_URS_2022_02/460941115"/>
    <hyperlink ref="F217" r:id="rId29" display="https://podminky.urs.cz/item/CS_URS_2022_02/742190004"/>
    <hyperlink ref="F221" r:id="rId30" display="https://podminky.urs.cz/item/CS_URS_2022_02/011464000"/>
    <hyperlink ref="F223" r:id="rId31" display="https://podminky.urs.cz/item/CS_URS_2022_02/013254000"/>
    <hyperlink ref="F225" r:id="rId32" display="https://podminky.urs.cz/item/CS_URS_2022_02/013314000"/>
    <hyperlink ref="F228" r:id="rId33" display="https://podminky.urs.cz/item/CS_URS_2022_02/044002000"/>
    <hyperlink ref="F231" r:id="rId34" display="https://podminky.urs.cz/item/CS_URS_2022_02/065002000"/>
    <hyperlink ref="F234" r:id="rId35" display="https://podminky.urs.cz/item/CS_URS_2022_02/070001000"/>
    <hyperlink ref="F237" r:id="rId36" display="https://podminky.urs.cz/item/CS_URS_2022_02/081002000"/>
    <hyperlink ref="F239" r:id="rId37" display="https://podminky.urs.cz/item/CS_URS_2022_02/082002000"/>
    <hyperlink ref="F242" r:id="rId38" display="https://podminky.urs.cz/item/CS_URS_2022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90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7"/>
      <c r="AT3" s="14" t="s">
        <v>87</v>
      </c>
    </row>
    <row r="4" spans="2:46" s="1" customFormat="1" ht="24.95" customHeight="1" hidden="1">
      <c r="B4" s="17"/>
      <c r="D4" s="128" t="s">
        <v>91</v>
      </c>
      <c r="M4" s="17"/>
      <c r="N4" s="129" t="s">
        <v>11</v>
      </c>
      <c r="AT4" s="14" t="s">
        <v>4</v>
      </c>
    </row>
    <row r="5" spans="2:13" s="1" customFormat="1" ht="6.95" customHeight="1" hidden="1">
      <c r="B5" s="17"/>
      <c r="M5" s="17"/>
    </row>
    <row r="6" spans="2:13" s="1" customFormat="1" ht="12" customHeight="1" hidden="1">
      <c r="B6" s="17"/>
      <c r="D6" s="130" t="s">
        <v>17</v>
      </c>
      <c r="M6" s="17"/>
    </row>
    <row r="7" spans="2:13" s="1" customFormat="1" ht="16.5" customHeight="1" hidden="1">
      <c r="B7" s="17"/>
      <c r="E7" s="131" t="str">
        <f>'Rekapitulace stavby'!K6</f>
        <v>Oprava osvětlení Zimní stadion v Litvínově</v>
      </c>
      <c r="F7" s="130"/>
      <c r="G7" s="130"/>
      <c r="H7" s="130"/>
      <c r="M7" s="17"/>
    </row>
    <row r="8" spans="1:31" s="2" customFormat="1" ht="12" customHeight="1" hidden="1">
      <c r="A8" s="35"/>
      <c r="B8" s="41"/>
      <c r="C8" s="35"/>
      <c r="D8" s="130" t="s">
        <v>92</v>
      </c>
      <c r="E8" s="35"/>
      <c r="F8" s="35"/>
      <c r="G8" s="35"/>
      <c r="H8" s="35"/>
      <c r="I8" s="35"/>
      <c r="J8" s="35"/>
      <c r="K8" s="35"/>
      <c r="L8" s="35"/>
      <c r="M8" s="13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 hidden="1">
      <c r="A9" s="35"/>
      <c r="B9" s="41"/>
      <c r="C9" s="35"/>
      <c r="D9" s="35"/>
      <c r="E9" s="133" t="s">
        <v>587</v>
      </c>
      <c r="F9" s="35"/>
      <c r="G9" s="35"/>
      <c r="H9" s="35"/>
      <c r="I9" s="35"/>
      <c r="J9" s="35"/>
      <c r="K9" s="35"/>
      <c r="L9" s="35"/>
      <c r="M9" s="13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3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0" t="s">
        <v>19</v>
      </c>
      <c r="E11" s="35"/>
      <c r="F11" s="134" t="s">
        <v>20</v>
      </c>
      <c r="G11" s="35"/>
      <c r="H11" s="35"/>
      <c r="I11" s="130" t="s">
        <v>21</v>
      </c>
      <c r="J11" s="134" t="s">
        <v>20</v>
      </c>
      <c r="K11" s="35"/>
      <c r="L11" s="35"/>
      <c r="M11" s="13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0" t="s">
        <v>22</v>
      </c>
      <c r="E12" s="35"/>
      <c r="F12" s="134" t="s">
        <v>23</v>
      </c>
      <c r="G12" s="35"/>
      <c r="H12" s="35"/>
      <c r="I12" s="130" t="s">
        <v>24</v>
      </c>
      <c r="J12" s="135" t="str">
        <f>'Rekapitulace stavby'!AN8</f>
        <v>28. 3. 2023</v>
      </c>
      <c r="K12" s="35"/>
      <c r="L12" s="35"/>
      <c r="M12" s="13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3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0" t="s">
        <v>26</v>
      </c>
      <c r="E14" s="35"/>
      <c r="F14" s="35"/>
      <c r="G14" s="35"/>
      <c r="H14" s="35"/>
      <c r="I14" s="130" t="s">
        <v>27</v>
      </c>
      <c r="J14" s="134" t="s">
        <v>28</v>
      </c>
      <c r="K14" s="35"/>
      <c r="L14" s="35"/>
      <c r="M14" s="13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34" t="s">
        <v>29</v>
      </c>
      <c r="F15" s="35"/>
      <c r="G15" s="35"/>
      <c r="H15" s="35"/>
      <c r="I15" s="130" t="s">
        <v>30</v>
      </c>
      <c r="J15" s="134" t="s">
        <v>31</v>
      </c>
      <c r="K15" s="35"/>
      <c r="L15" s="35"/>
      <c r="M15" s="13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3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0" t="s">
        <v>32</v>
      </c>
      <c r="E17" s="35"/>
      <c r="F17" s="35"/>
      <c r="G17" s="35"/>
      <c r="H17" s="35"/>
      <c r="I17" s="130" t="s">
        <v>27</v>
      </c>
      <c r="J17" s="30" t="str">
        <f>'Rekapitulace stavby'!AN13</f>
        <v>Vyplň údaj</v>
      </c>
      <c r="K17" s="35"/>
      <c r="L17" s="35"/>
      <c r="M17" s="13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34"/>
      <c r="G18" s="134"/>
      <c r="H18" s="134"/>
      <c r="I18" s="130" t="s">
        <v>30</v>
      </c>
      <c r="J18" s="30" t="str">
        <f>'Rekapitulace stavby'!AN14</f>
        <v>Vyplň údaj</v>
      </c>
      <c r="K18" s="35"/>
      <c r="L18" s="35"/>
      <c r="M18" s="13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3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0" t="s">
        <v>34</v>
      </c>
      <c r="E20" s="35"/>
      <c r="F20" s="35"/>
      <c r="G20" s="35"/>
      <c r="H20" s="35"/>
      <c r="I20" s="130" t="s">
        <v>27</v>
      </c>
      <c r="J20" s="134" t="s">
        <v>35</v>
      </c>
      <c r="K20" s="35"/>
      <c r="L20" s="35"/>
      <c r="M20" s="13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34" t="s">
        <v>36</v>
      </c>
      <c r="F21" s="35"/>
      <c r="G21" s="35"/>
      <c r="H21" s="35"/>
      <c r="I21" s="130" t="s">
        <v>30</v>
      </c>
      <c r="J21" s="134" t="s">
        <v>37</v>
      </c>
      <c r="K21" s="35"/>
      <c r="L21" s="35"/>
      <c r="M21" s="13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3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0" t="s">
        <v>38</v>
      </c>
      <c r="E23" s="35"/>
      <c r="F23" s="35"/>
      <c r="G23" s="35"/>
      <c r="H23" s="35"/>
      <c r="I23" s="130" t="s">
        <v>27</v>
      </c>
      <c r="J23" s="134" t="str">
        <f>IF('Rekapitulace stavby'!AN19="","",'Rekapitulace stavby'!AN19)</f>
        <v/>
      </c>
      <c r="K23" s="35"/>
      <c r="L23" s="35"/>
      <c r="M23" s="13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34" t="str">
        <f>IF('Rekapitulace stavby'!E20="","",'Rekapitulace stavby'!E20)</f>
        <v xml:space="preserve"> </v>
      </c>
      <c r="F24" s="35"/>
      <c r="G24" s="35"/>
      <c r="H24" s="35"/>
      <c r="I24" s="130" t="s">
        <v>30</v>
      </c>
      <c r="J24" s="134" t="str">
        <f>IF('Rekapitulace stavby'!AN20="","",'Rekapitulace stavby'!AN20)</f>
        <v/>
      </c>
      <c r="K24" s="35"/>
      <c r="L24" s="35"/>
      <c r="M24" s="13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3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0" t="s">
        <v>40</v>
      </c>
      <c r="E26" s="35"/>
      <c r="F26" s="35"/>
      <c r="G26" s="35"/>
      <c r="H26" s="35"/>
      <c r="I26" s="35"/>
      <c r="J26" s="35"/>
      <c r="K26" s="35"/>
      <c r="L26" s="35"/>
      <c r="M26" s="13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 hidden="1">
      <c r="A27" s="136"/>
      <c r="B27" s="137"/>
      <c r="C27" s="136"/>
      <c r="D27" s="136"/>
      <c r="E27" s="138" t="s">
        <v>94</v>
      </c>
      <c r="F27" s="138"/>
      <c r="G27" s="138"/>
      <c r="H27" s="138"/>
      <c r="I27" s="136"/>
      <c r="J27" s="136"/>
      <c r="K27" s="136"/>
      <c r="L27" s="136"/>
      <c r="M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3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140"/>
      <c r="M29" s="13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hidden="1">
      <c r="A30" s="35"/>
      <c r="B30" s="41"/>
      <c r="C30" s="35"/>
      <c r="D30" s="35"/>
      <c r="E30" s="130" t="s">
        <v>95</v>
      </c>
      <c r="F30" s="35"/>
      <c r="G30" s="35"/>
      <c r="H30" s="35"/>
      <c r="I30" s="35"/>
      <c r="J30" s="35"/>
      <c r="K30" s="141">
        <f>I61</f>
        <v>0</v>
      </c>
      <c r="L30" s="35"/>
      <c r="M30" s="13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 hidden="1">
      <c r="A31" s="35"/>
      <c r="B31" s="41"/>
      <c r="C31" s="35"/>
      <c r="D31" s="35"/>
      <c r="E31" s="130" t="s">
        <v>96</v>
      </c>
      <c r="F31" s="35"/>
      <c r="G31" s="35"/>
      <c r="H31" s="35"/>
      <c r="I31" s="35"/>
      <c r="J31" s="35"/>
      <c r="K31" s="141">
        <f>J61</f>
        <v>0</v>
      </c>
      <c r="L31" s="35"/>
      <c r="M31" s="13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 hidden="1">
      <c r="A32" s="35"/>
      <c r="B32" s="41"/>
      <c r="C32" s="35"/>
      <c r="D32" s="142" t="s">
        <v>42</v>
      </c>
      <c r="E32" s="35"/>
      <c r="F32" s="35"/>
      <c r="G32" s="35"/>
      <c r="H32" s="35"/>
      <c r="I32" s="35"/>
      <c r="J32" s="35"/>
      <c r="K32" s="143">
        <f>ROUND(K83,2)</f>
        <v>0</v>
      </c>
      <c r="L32" s="35"/>
      <c r="M32" s="13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1"/>
      <c r="C33" s="35"/>
      <c r="D33" s="140"/>
      <c r="E33" s="140"/>
      <c r="F33" s="140"/>
      <c r="G33" s="140"/>
      <c r="H33" s="140"/>
      <c r="I33" s="140"/>
      <c r="J33" s="140"/>
      <c r="K33" s="140"/>
      <c r="L33" s="140"/>
      <c r="M33" s="13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35"/>
      <c r="F34" s="144" t="s">
        <v>44</v>
      </c>
      <c r="G34" s="35"/>
      <c r="H34" s="35"/>
      <c r="I34" s="144" t="s">
        <v>43</v>
      </c>
      <c r="J34" s="35"/>
      <c r="K34" s="144" t="s">
        <v>45</v>
      </c>
      <c r="L34" s="35"/>
      <c r="M34" s="13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145" t="s">
        <v>46</v>
      </c>
      <c r="E35" s="130" t="s">
        <v>47</v>
      </c>
      <c r="F35" s="141">
        <f>ROUND((SUM(BE83:BE92)),2)</f>
        <v>0</v>
      </c>
      <c r="G35" s="35"/>
      <c r="H35" s="35"/>
      <c r="I35" s="146">
        <v>0.21</v>
      </c>
      <c r="J35" s="35"/>
      <c r="K35" s="141">
        <f>ROUND(((SUM(BE83:BE92))*I35),2)</f>
        <v>0</v>
      </c>
      <c r="L35" s="35"/>
      <c r="M35" s="13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0" t="s">
        <v>48</v>
      </c>
      <c r="F36" s="141">
        <f>ROUND((SUM(BF83:BF92)),2)</f>
        <v>0</v>
      </c>
      <c r="G36" s="35"/>
      <c r="H36" s="35"/>
      <c r="I36" s="146">
        <v>0.15</v>
      </c>
      <c r="J36" s="35"/>
      <c r="K36" s="141">
        <f>ROUND(((SUM(BF83:BF92))*I36),2)</f>
        <v>0</v>
      </c>
      <c r="L36" s="35"/>
      <c r="M36" s="13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0" t="s">
        <v>49</v>
      </c>
      <c r="F37" s="141">
        <f>ROUND((SUM(BG83:BG92)),2)</f>
        <v>0</v>
      </c>
      <c r="G37" s="35"/>
      <c r="H37" s="35"/>
      <c r="I37" s="146">
        <v>0.21</v>
      </c>
      <c r="J37" s="35"/>
      <c r="K37" s="141">
        <f>0</f>
        <v>0</v>
      </c>
      <c r="L37" s="35"/>
      <c r="M37" s="13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0" t="s">
        <v>50</v>
      </c>
      <c r="F38" s="141">
        <f>ROUND((SUM(BH83:BH92)),2)</f>
        <v>0</v>
      </c>
      <c r="G38" s="35"/>
      <c r="H38" s="35"/>
      <c r="I38" s="146">
        <v>0.15</v>
      </c>
      <c r="J38" s="35"/>
      <c r="K38" s="141">
        <f>0</f>
        <v>0</v>
      </c>
      <c r="L38" s="35"/>
      <c r="M38" s="13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0" t="s">
        <v>51</v>
      </c>
      <c r="F39" s="141">
        <f>ROUND((SUM(BI83:BI92)),2)</f>
        <v>0</v>
      </c>
      <c r="G39" s="35"/>
      <c r="H39" s="35"/>
      <c r="I39" s="146">
        <v>0</v>
      </c>
      <c r="J39" s="35"/>
      <c r="K39" s="141">
        <f>0</f>
        <v>0</v>
      </c>
      <c r="L39" s="35"/>
      <c r="M39" s="13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3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 hidden="1">
      <c r="A41" s="35"/>
      <c r="B41" s="41"/>
      <c r="C41" s="147"/>
      <c r="D41" s="148" t="s">
        <v>52</v>
      </c>
      <c r="E41" s="149"/>
      <c r="F41" s="149"/>
      <c r="G41" s="150" t="s">
        <v>53</v>
      </c>
      <c r="H41" s="151" t="s">
        <v>54</v>
      </c>
      <c r="I41" s="149"/>
      <c r="J41" s="149"/>
      <c r="K41" s="152">
        <f>SUM(K32:K39)</f>
        <v>0</v>
      </c>
      <c r="L41" s="153"/>
      <c r="M41" s="13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 hidden="1">
      <c r="A42" s="35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3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2" hidden="1"/>
    <row r="44" ht="12" hidden="1"/>
    <row r="45" ht="12" hidden="1"/>
    <row r="46" spans="1:31" s="2" customFormat="1" ht="6.95" customHeight="1" hidden="1">
      <c r="A46" s="35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3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0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13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3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29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3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158" t="str">
        <f>E7</f>
        <v>Oprava osvětlení Zimní stadion v Litvínově</v>
      </c>
      <c r="F50" s="29"/>
      <c r="G50" s="29"/>
      <c r="H50" s="29"/>
      <c r="I50" s="37"/>
      <c r="J50" s="37"/>
      <c r="K50" s="37"/>
      <c r="L50" s="37"/>
      <c r="M50" s="13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29" t="s">
        <v>92</v>
      </c>
      <c r="D51" s="37"/>
      <c r="E51" s="37"/>
      <c r="F51" s="37"/>
      <c r="G51" s="37"/>
      <c r="H51" s="37"/>
      <c r="I51" s="37"/>
      <c r="J51" s="37"/>
      <c r="K51" s="37"/>
      <c r="L51" s="37"/>
      <c r="M51" s="13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30" customHeight="1" hidden="1">
      <c r="A52" s="35"/>
      <c r="B52" s="36"/>
      <c r="C52" s="37"/>
      <c r="D52" s="37"/>
      <c r="E52" s="66" t="str">
        <f>E9</f>
        <v>20Zak00075-2 - Efektové osvětlení - branky, středová buly a kabelová příprava pro modré čáry</v>
      </c>
      <c r="F52" s="37"/>
      <c r="G52" s="37"/>
      <c r="H52" s="37"/>
      <c r="I52" s="37"/>
      <c r="J52" s="37"/>
      <c r="K52" s="37"/>
      <c r="L52" s="37"/>
      <c r="M52" s="13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3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 hidden="1">
      <c r="A54" s="35"/>
      <c r="B54" s="36"/>
      <c r="C54" s="29" t="s">
        <v>22</v>
      </c>
      <c r="D54" s="37"/>
      <c r="E54" s="37"/>
      <c r="F54" s="24" t="str">
        <f>F12</f>
        <v>S. K. Neumanna 1004, 436 01 Litvínov</v>
      </c>
      <c r="G54" s="37"/>
      <c r="H54" s="37"/>
      <c r="I54" s="29" t="s">
        <v>24</v>
      </c>
      <c r="J54" s="69" t="str">
        <f>IF(J12="","",J12)</f>
        <v>28. 3. 2023</v>
      </c>
      <c r="K54" s="37"/>
      <c r="L54" s="37"/>
      <c r="M54" s="13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3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15" customHeight="1" hidden="1">
      <c r="A56" s="35"/>
      <c r="B56" s="36"/>
      <c r="C56" s="29" t="s">
        <v>26</v>
      </c>
      <c r="D56" s="37"/>
      <c r="E56" s="37"/>
      <c r="F56" s="24" t="str">
        <f>E15</f>
        <v>Město Litvínov</v>
      </c>
      <c r="G56" s="37"/>
      <c r="H56" s="37"/>
      <c r="I56" s="29" t="s">
        <v>34</v>
      </c>
      <c r="J56" s="33" t="str">
        <f>E21</f>
        <v>4 Lighting s.r.o.</v>
      </c>
      <c r="K56" s="37"/>
      <c r="L56" s="37"/>
      <c r="M56" s="13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15" customHeight="1" hidden="1">
      <c r="A57" s="35"/>
      <c r="B57" s="36"/>
      <c r="C57" s="29" t="s">
        <v>32</v>
      </c>
      <c r="D57" s="37"/>
      <c r="E57" s="37"/>
      <c r="F57" s="24" t="str">
        <f>IF(E18="","",E18)</f>
        <v>Vyplň údaj</v>
      </c>
      <c r="G57" s="37"/>
      <c r="H57" s="37"/>
      <c r="I57" s="29" t="s">
        <v>38</v>
      </c>
      <c r="J57" s="33" t="str">
        <f>E24</f>
        <v xml:space="preserve"> </v>
      </c>
      <c r="K57" s="37"/>
      <c r="L57" s="37"/>
      <c r="M57" s="13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3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 hidden="1">
      <c r="A59" s="35"/>
      <c r="B59" s="36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1" t="s">
        <v>101</v>
      </c>
      <c r="L59" s="160"/>
      <c r="M59" s="13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" customHeight="1" hidden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32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8" customHeight="1" hidden="1">
      <c r="A61" s="35"/>
      <c r="B61" s="36"/>
      <c r="C61" s="162" t="s">
        <v>76</v>
      </c>
      <c r="D61" s="37"/>
      <c r="E61" s="37"/>
      <c r="F61" s="37"/>
      <c r="G61" s="37"/>
      <c r="H61" s="37"/>
      <c r="I61" s="99">
        <f>Q83</f>
        <v>0</v>
      </c>
      <c r="J61" s="99">
        <f>R83</f>
        <v>0</v>
      </c>
      <c r="K61" s="99">
        <f>K83</f>
        <v>0</v>
      </c>
      <c r="L61" s="37"/>
      <c r="M61" s="13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4" t="s">
        <v>102</v>
      </c>
    </row>
    <row r="62" spans="1:31" s="9" customFormat="1" ht="24.95" customHeight="1" hidden="1">
      <c r="A62" s="9"/>
      <c r="B62" s="163"/>
      <c r="C62" s="164"/>
      <c r="D62" s="165" t="s">
        <v>103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69"/>
      <c r="C63" s="170"/>
      <c r="D63" s="171" t="s">
        <v>104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 hidden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32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 hidden="1">
      <c r="A65" s="35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13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t="12" hidden="1"/>
    <row r="67" ht="12" hidden="1"/>
    <row r="68" ht="12" hidden="1"/>
    <row r="69" spans="1:31" s="2" customFormat="1" ht="6.95" customHeight="1">
      <c r="A69" s="35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13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0" t="s">
        <v>116</v>
      </c>
      <c r="D70" s="37"/>
      <c r="E70" s="37"/>
      <c r="F70" s="37"/>
      <c r="G70" s="37"/>
      <c r="H70" s="37"/>
      <c r="I70" s="37"/>
      <c r="J70" s="37"/>
      <c r="K70" s="37"/>
      <c r="L70" s="37"/>
      <c r="M70" s="13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13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17</v>
      </c>
      <c r="D72" s="37"/>
      <c r="E72" s="37"/>
      <c r="F72" s="37"/>
      <c r="G72" s="37"/>
      <c r="H72" s="37"/>
      <c r="I72" s="37"/>
      <c r="J72" s="37"/>
      <c r="K72" s="37"/>
      <c r="L72" s="37"/>
      <c r="M72" s="13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158" t="str">
        <f>E7</f>
        <v>Oprava osvětlení Zimní stadion v Litvínově</v>
      </c>
      <c r="F73" s="29"/>
      <c r="G73" s="29"/>
      <c r="H73" s="29"/>
      <c r="I73" s="37"/>
      <c r="J73" s="37"/>
      <c r="K73" s="37"/>
      <c r="L73" s="37"/>
      <c r="M73" s="13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92</v>
      </c>
      <c r="D74" s="37"/>
      <c r="E74" s="37"/>
      <c r="F74" s="37"/>
      <c r="G74" s="37"/>
      <c r="H74" s="37"/>
      <c r="I74" s="37"/>
      <c r="J74" s="37"/>
      <c r="K74" s="37"/>
      <c r="L74" s="37"/>
      <c r="M74" s="13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30" customHeight="1">
      <c r="A75" s="35"/>
      <c r="B75" s="36"/>
      <c r="C75" s="37"/>
      <c r="D75" s="37"/>
      <c r="E75" s="66" t="str">
        <f>E9</f>
        <v>20Zak00075-2 - Efektové osvětlení - branky, středová buly a kabelová příprava pro modré čáry</v>
      </c>
      <c r="F75" s="37"/>
      <c r="G75" s="37"/>
      <c r="H75" s="37"/>
      <c r="I75" s="37"/>
      <c r="J75" s="37"/>
      <c r="K75" s="37"/>
      <c r="L75" s="37"/>
      <c r="M75" s="13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3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4" t="str">
        <f>F12</f>
        <v>S. K. Neumanna 1004, 436 01 Litvínov</v>
      </c>
      <c r="G77" s="37"/>
      <c r="H77" s="37"/>
      <c r="I77" s="29" t="s">
        <v>24</v>
      </c>
      <c r="J77" s="69" t="str">
        <f>IF(J12="","",J12)</f>
        <v>28. 3. 2023</v>
      </c>
      <c r="K77" s="37"/>
      <c r="L77" s="37"/>
      <c r="M77" s="13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3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15" customHeight="1">
      <c r="A79" s="35"/>
      <c r="B79" s="36"/>
      <c r="C79" s="29" t="s">
        <v>26</v>
      </c>
      <c r="D79" s="37"/>
      <c r="E79" s="37"/>
      <c r="F79" s="24" t="str">
        <f>E15</f>
        <v>Město Litvínov</v>
      </c>
      <c r="G79" s="37"/>
      <c r="H79" s="37"/>
      <c r="I79" s="29" t="s">
        <v>34</v>
      </c>
      <c r="J79" s="33" t="str">
        <f>E21</f>
        <v>4 Lighting s.r.o.</v>
      </c>
      <c r="K79" s="37"/>
      <c r="L79" s="37"/>
      <c r="M79" s="13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15" customHeight="1">
      <c r="A80" s="35"/>
      <c r="B80" s="36"/>
      <c r="C80" s="29" t="s">
        <v>32</v>
      </c>
      <c r="D80" s="37"/>
      <c r="E80" s="37"/>
      <c r="F80" s="24" t="str">
        <f>IF(E18="","",E18)</f>
        <v>Vyplň údaj</v>
      </c>
      <c r="G80" s="37"/>
      <c r="H80" s="37"/>
      <c r="I80" s="29" t="s">
        <v>38</v>
      </c>
      <c r="J80" s="33" t="str">
        <f>E24</f>
        <v xml:space="preserve"> </v>
      </c>
      <c r="K80" s="37"/>
      <c r="L80" s="37"/>
      <c r="M80" s="13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3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75"/>
      <c r="B82" s="176"/>
      <c r="C82" s="177" t="s">
        <v>117</v>
      </c>
      <c r="D82" s="178" t="s">
        <v>61</v>
      </c>
      <c r="E82" s="178" t="s">
        <v>57</v>
      </c>
      <c r="F82" s="178" t="s">
        <v>58</v>
      </c>
      <c r="G82" s="178" t="s">
        <v>118</v>
      </c>
      <c r="H82" s="178" t="s">
        <v>119</v>
      </c>
      <c r="I82" s="178" t="s">
        <v>120</v>
      </c>
      <c r="J82" s="178" t="s">
        <v>121</v>
      </c>
      <c r="K82" s="179" t="s">
        <v>101</v>
      </c>
      <c r="L82" s="180" t="s">
        <v>122</v>
      </c>
      <c r="M82" s="181"/>
      <c r="N82" s="89" t="s">
        <v>20</v>
      </c>
      <c r="O82" s="90" t="s">
        <v>46</v>
      </c>
      <c r="P82" s="90" t="s">
        <v>123</v>
      </c>
      <c r="Q82" s="90" t="s">
        <v>124</v>
      </c>
      <c r="R82" s="90" t="s">
        <v>125</v>
      </c>
      <c r="S82" s="90" t="s">
        <v>126</v>
      </c>
      <c r="T82" s="90" t="s">
        <v>127</v>
      </c>
      <c r="U82" s="90" t="s">
        <v>128</v>
      </c>
      <c r="V82" s="90" t="s">
        <v>129</v>
      </c>
      <c r="W82" s="90" t="s">
        <v>130</v>
      </c>
      <c r="X82" s="91" t="s">
        <v>131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5"/>
      <c r="B83" s="36"/>
      <c r="C83" s="96" t="s">
        <v>132</v>
      </c>
      <c r="D83" s="37"/>
      <c r="E83" s="37"/>
      <c r="F83" s="37"/>
      <c r="G83" s="37"/>
      <c r="H83" s="37"/>
      <c r="I83" s="37"/>
      <c r="J83" s="37"/>
      <c r="K83" s="182">
        <f>BK83</f>
        <v>0</v>
      </c>
      <c r="L83" s="37"/>
      <c r="M83" s="41"/>
      <c r="N83" s="92"/>
      <c r="O83" s="183"/>
      <c r="P83" s="93"/>
      <c r="Q83" s="184">
        <f>Q84</f>
        <v>0</v>
      </c>
      <c r="R83" s="184">
        <f>R84</f>
        <v>0</v>
      </c>
      <c r="S83" s="93"/>
      <c r="T83" s="185">
        <f>T84</f>
        <v>0</v>
      </c>
      <c r="U83" s="93"/>
      <c r="V83" s="185">
        <f>V84</f>
        <v>0.031200000000000002</v>
      </c>
      <c r="W83" s="93"/>
      <c r="X83" s="186">
        <f>X84</f>
        <v>0</v>
      </c>
      <c r="Y83" s="35"/>
      <c r="Z83" s="35"/>
      <c r="AA83" s="35"/>
      <c r="AB83" s="35"/>
      <c r="AC83" s="35"/>
      <c r="AD83" s="35"/>
      <c r="AE83" s="35"/>
      <c r="AT83" s="14" t="s">
        <v>77</v>
      </c>
      <c r="AU83" s="14" t="s">
        <v>102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77</v>
      </c>
      <c r="E84" s="191" t="s">
        <v>133</v>
      </c>
      <c r="F84" s="191" t="s">
        <v>134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0.031200000000000002</v>
      </c>
      <c r="W84" s="196"/>
      <c r="X84" s="199">
        <f>X85</f>
        <v>0</v>
      </c>
      <c r="Y84" s="12"/>
      <c r="Z84" s="12"/>
      <c r="AA84" s="12"/>
      <c r="AB84" s="12"/>
      <c r="AC84" s="12"/>
      <c r="AD84" s="12"/>
      <c r="AE84" s="12"/>
      <c r="AR84" s="200" t="s">
        <v>85</v>
      </c>
      <c r="AT84" s="201" t="s">
        <v>77</v>
      </c>
      <c r="AU84" s="201" t="s">
        <v>78</v>
      </c>
      <c r="AY84" s="200" t="s">
        <v>135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77</v>
      </c>
      <c r="E85" s="203" t="s">
        <v>136</v>
      </c>
      <c r="F85" s="203" t="s">
        <v>137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SUM(Q86:Q92)</f>
        <v>0</v>
      </c>
      <c r="R85" s="197">
        <f>SUM(R86:R92)</f>
        <v>0</v>
      </c>
      <c r="S85" s="196"/>
      <c r="T85" s="198">
        <f>SUM(T86:T92)</f>
        <v>0</v>
      </c>
      <c r="U85" s="196"/>
      <c r="V85" s="198">
        <f>SUM(V86:V92)</f>
        <v>0.031200000000000002</v>
      </c>
      <c r="W85" s="196"/>
      <c r="X85" s="199">
        <f>SUM(X86:X92)</f>
        <v>0</v>
      </c>
      <c r="Y85" s="12"/>
      <c r="Z85" s="12"/>
      <c r="AA85" s="12"/>
      <c r="AB85" s="12"/>
      <c r="AC85" s="12"/>
      <c r="AD85" s="12"/>
      <c r="AE85" s="12"/>
      <c r="AR85" s="200" t="s">
        <v>85</v>
      </c>
      <c r="AT85" s="201" t="s">
        <v>77</v>
      </c>
      <c r="AU85" s="201" t="s">
        <v>85</v>
      </c>
      <c r="AY85" s="200" t="s">
        <v>135</v>
      </c>
      <c r="BK85" s="202">
        <f>SUM(BK86:BK92)</f>
        <v>0</v>
      </c>
    </row>
    <row r="86" spans="1:65" s="2" customFormat="1" ht="37.8" customHeight="1">
      <c r="A86" s="35"/>
      <c r="B86" s="36"/>
      <c r="C86" s="205" t="s">
        <v>85</v>
      </c>
      <c r="D86" s="205" t="s">
        <v>138</v>
      </c>
      <c r="E86" s="206" t="s">
        <v>588</v>
      </c>
      <c r="F86" s="207" t="s">
        <v>589</v>
      </c>
      <c r="G86" s="208" t="s">
        <v>141</v>
      </c>
      <c r="H86" s="209">
        <v>3</v>
      </c>
      <c r="I86" s="210"/>
      <c r="J86" s="210"/>
      <c r="K86" s="211">
        <f>ROUND(P86*H86,2)</f>
        <v>0</v>
      </c>
      <c r="L86" s="212"/>
      <c r="M86" s="41"/>
      <c r="N86" s="213" t="s">
        <v>20</v>
      </c>
      <c r="O86" s="214" t="s">
        <v>47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1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7">
        <f>W86*H86</f>
        <v>0</v>
      </c>
      <c r="Y86" s="35"/>
      <c r="Z86" s="35"/>
      <c r="AA86" s="35"/>
      <c r="AB86" s="35"/>
      <c r="AC86" s="35"/>
      <c r="AD86" s="35"/>
      <c r="AE86" s="35"/>
      <c r="AR86" s="218" t="s">
        <v>142</v>
      </c>
      <c r="AT86" s="218" t="s">
        <v>138</v>
      </c>
      <c r="AU86" s="218" t="s">
        <v>87</v>
      </c>
      <c r="AY86" s="14" t="s">
        <v>135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4" t="s">
        <v>85</v>
      </c>
      <c r="BK86" s="219">
        <f>ROUND(P86*H86,2)</f>
        <v>0</v>
      </c>
      <c r="BL86" s="14" t="s">
        <v>142</v>
      </c>
      <c r="BM86" s="218" t="s">
        <v>590</v>
      </c>
    </row>
    <row r="87" spans="1:65" s="2" customFormat="1" ht="55.5" customHeight="1">
      <c r="A87" s="35"/>
      <c r="B87" s="36"/>
      <c r="C87" s="225" t="s">
        <v>87</v>
      </c>
      <c r="D87" s="225" t="s">
        <v>146</v>
      </c>
      <c r="E87" s="226" t="s">
        <v>591</v>
      </c>
      <c r="F87" s="227" t="s">
        <v>592</v>
      </c>
      <c r="G87" s="228" t="s">
        <v>141</v>
      </c>
      <c r="H87" s="229">
        <v>2</v>
      </c>
      <c r="I87" s="230"/>
      <c r="J87" s="231"/>
      <c r="K87" s="232">
        <f>ROUND(P87*H87,2)</f>
        <v>0</v>
      </c>
      <c r="L87" s="231"/>
      <c r="M87" s="233"/>
      <c r="N87" s="234" t="s">
        <v>20</v>
      </c>
      <c r="O87" s="214" t="s">
        <v>47</v>
      </c>
      <c r="P87" s="215">
        <f>I87+J87</f>
        <v>0</v>
      </c>
      <c r="Q87" s="215">
        <f>ROUND(I87*H87,2)</f>
        <v>0</v>
      </c>
      <c r="R87" s="215">
        <f>ROUND(J87*H87,2)</f>
        <v>0</v>
      </c>
      <c r="S87" s="81"/>
      <c r="T87" s="216">
        <f>S87*H87</f>
        <v>0</v>
      </c>
      <c r="U87" s="216">
        <v>0</v>
      </c>
      <c r="V87" s="216">
        <f>U87*H87</f>
        <v>0</v>
      </c>
      <c r="W87" s="216">
        <v>0</v>
      </c>
      <c r="X87" s="217">
        <f>W87*H87</f>
        <v>0</v>
      </c>
      <c r="Y87" s="35"/>
      <c r="Z87" s="35"/>
      <c r="AA87" s="35"/>
      <c r="AB87" s="35"/>
      <c r="AC87" s="35"/>
      <c r="AD87" s="35"/>
      <c r="AE87" s="35"/>
      <c r="AR87" s="218" t="s">
        <v>149</v>
      </c>
      <c r="AT87" s="218" t="s">
        <v>146</v>
      </c>
      <c r="AU87" s="218" t="s">
        <v>87</v>
      </c>
      <c r="AY87" s="14" t="s">
        <v>135</v>
      </c>
      <c r="BE87" s="219">
        <f>IF(O87="základní",K87,0)</f>
        <v>0</v>
      </c>
      <c r="BF87" s="219">
        <f>IF(O87="snížená",K87,0)</f>
        <v>0</v>
      </c>
      <c r="BG87" s="219">
        <f>IF(O87="zákl. přenesená",K87,0)</f>
        <v>0</v>
      </c>
      <c r="BH87" s="219">
        <f>IF(O87="sníž. přenesená",K87,0)</f>
        <v>0</v>
      </c>
      <c r="BI87" s="219">
        <f>IF(O87="nulová",K87,0)</f>
        <v>0</v>
      </c>
      <c r="BJ87" s="14" t="s">
        <v>85</v>
      </c>
      <c r="BK87" s="219">
        <f>ROUND(P87*H87,2)</f>
        <v>0</v>
      </c>
      <c r="BL87" s="14" t="s">
        <v>142</v>
      </c>
      <c r="BM87" s="218" t="s">
        <v>593</v>
      </c>
    </row>
    <row r="88" spans="1:65" s="2" customFormat="1" ht="55.5" customHeight="1">
      <c r="A88" s="35"/>
      <c r="B88" s="36"/>
      <c r="C88" s="225" t="s">
        <v>151</v>
      </c>
      <c r="D88" s="225" t="s">
        <v>146</v>
      </c>
      <c r="E88" s="226" t="s">
        <v>594</v>
      </c>
      <c r="F88" s="227" t="s">
        <v>592</v>
      </c>
      <c r="G88" s="228" t="s">
        <v>141</v>
      </c>
      <c r="H88" s="229">
        <v>1</v>
      </c>
      <c r="I88" s="230"/>
      <c r="J88" s="231"/>
      <c r="K88" s="232">
        <f>ROUND(P88*H88,2)</f>
        <v>0</v>
      </c>
      <c r="L88" s="231"/>
      <c r="M88" s="233"/>
      <c r="N88" s="234" t="s">
        <v>20</v>
      </c>
      <c r="O88" s="214" t="s">
        <v>47</v>
      </c>
      <c r="P88" s="215">
        <f>I88+J88</f>
        <v>0</v>
      </c>
      <c r="Q88" s="215">
        <f>ROUND(I88*H88,2)</f>
        <v>0</v>
      </c>
      <c r="R88" s="215">
        <f>ROUND(J88*H88,2)</f>
        <v>0</v>
      </c>
      <c r="S88" s="81"/>
      <c r="T88" s="216">
        <f>S88*H88</f>
        <v>0</v>
      </c>
      <c r="U88" s="216">
        <v>0</v>
      </c>
      <c r="V88" s="216">
        <f>U88*H88</f>
        <v>0</v>
      </c>
      <c r="W88" s="216">
        <v>0</v>
      </c>
      <c r="X88" s="217">
        <f>W88*H88</f>
        <v>0</v>
      </c>
      <c r="Y88" s="35"/>
      <c r="Z88" s="35"/>
      <c r="AA88" s="35"/>
      <c r="AB88" s="35"/>
      <c r="AC88" s="35"/>
      <c r="AD88" s="35"/>
      <c r="AE88" s="35"/>
      <c r="AR88" s="218" t="s">
        <v>149</v>
      </c>
      <c r="AT88" s="218" t="s">
        <v>146</v>
      </c>
      <c r="AU88" s="218" t="s">
        <v>87</v>
      </c>
      <c r="AY88" s="14" t="s">
        <v>135</v>
      </c>
      <c r="BE88" s="219">
        <f>IF(O88="základní",K88,0)</f>
        <v>0</v>
      </c>
      <c r="BF88" s="219">
        <f>IF(O88="snížená",K88,0)</f>
        <v>0</v>
      </c>
      <c r="BG88" s="219">
        <f>IF(O88="zákl. přenesená",K88,0)</f>
        <v>0</v>
      </c>
      <c r="BH88" s="219">
        <f>IF(O88="sníž. přenesená",K88,0)</f>
        <v>0</v>
      </c>
      <c r="BI88" s="219">
        <f>IF(O88="nulová",K88,0)</f>
        <v>0</v>
      </c>
      <c r="BJ88" s="14" t="s">
        <v>85</v>
      </c>
      <c r="BK88" s="219">
        <f>ROUND(P88*H88,2)</f>
        <v>0</v>
      </c>
      <c r="BL88" s="14" t="s">
        <v>142</v>
      </c>
      <c r="BM88" s="218" t="s">
        <v>595</v>
      </c>
    </row>
    <row r="89" spans="1:65" s="2" customFormat="1" ht="24.15" customHeight="1">
      <c r="A89" s="35"/>
      <c r="B89" s="36"/>
      <c r="C89" s="205" t="s">
        <v>142</v>
      </c>
      <c r="D89" s="205" t="s">
        <v>138</v>
      </c>
      <c r="E89" s="206" t="s">
        <v>596</v>
      </c>
      <c r="F89" s="207" t="s">
        <v>597</v>
      </c>
      <c r="G89" s="208" t="s">
        <v>154</v>
      </c>
      <c r="H89" s="209">
        <v>1560</v>
      </c>
      <c r="I89" s="210"/>
      <c r="J89" s="210"/>
      <c r="K89" s="211">
        <f>ROUND(P89*H89,2)</f>
        <v>0</v>
      </c>
      <c r="L89" s="212"/>
      <c r="M89" s="41"/>
      <c r="N89" s="213" t="s">
        <v>20</v>
      </c>
      <c r="O89" s="214" t="s">
        <v>47</v>
      </c>
      <c r="P89" s="215">
        <f>I89+J89</f>
        <v>0</v>
      </c>
      <c r="Q89" s="215">
        <f>ROUND(I89*H89,2)</f>
        <v>0</v>
      </c>
      <c r="R89" s="215">
        <f>ROUND(J89*H89,2)</f>
        <v>0</v>
      </c>
      <c r="S89" s="81"/>
      <c r="T89" s="216">
        <f>S89*H89</f>
        <v>0</v>
      </c>
      <c r="U89" s="216">
        <v>0</v>
      </c>
      <c r="V89" s="216">
        <f>U89*H89</f>
        <v>0</v>
      </c>
      <c r="W89" s="216">
        <v>0</v>
      </c>
      <c r="X89" s="217">
        <f>W89*H89</f>
        <v>0</v>
      </c>
      <c r="Y89" s="35"/>
      <c r="Z89" s="35"/>
      <c r="AA89" s="35"/>
      <c r="AB89" s="35"/>
      <c r="AC89" s="35"/>
      <c r="AD89" s="35"/>
      <c r="AE89" s="35"/>
      <c r="AR89" s="218" t="s">
        <v>142</v>
      </c>
      <c r="AT89" s="218" t="s">
        <v>138</v>
      </c>
      <c r="AU89" s="218" t="s">
        <v>87</v>
      </c>
      <c r="AY89" s="14" t="s">
        <v>135</v>
      </c>
      <c r="BE89" s="219">
        <f>IF(O89="základní",K89,0)</f>
        <v>0</v>
      </c>
      <c r="BF89" s="219">
        <f>IF(O89="snížená",K89,0)</f>
        <v>0</v>
      </c>
      <c r="BG89" s="219">
        <f>IF(O89="zákl. přenesená",K89,0)</f>
        <v>0</v>
      </c>
      <c r="BH89" s="219">
        <f>IF(O89="sníž. přenesená",K89,0)</f>
        <v>0</v>
      </c>
      <c r="BI89" s="219">
        <f>IF(O89="nulová",K89,0)</f>
        <v>0</v>
      </c>
      <c r="BJ89" s="14" t="s">
        <v>85</v>
      </c>
      <c r="BK89" s="219">
        <f>ROUND(P89*H89,2)</f>
        <v>0</v>
      </c>
      <c r="BL89" s="14" t="s">
        <v>142</v>
      </c>
      <c r="BM89" s="218" t="s">
        <v>598</v>
      </c>
    </row>
    <row r="90" spans="1:65" s="2" customFormat="1" ht="24.15" customHeight="1">
      <c r="A90" s="35"/>
      <c r="B90" s="36"/>
      <c r="C90" s="225" t="s">
        <v>160</v>
      </c>
      <c r="D90" s="225" t="s">
        <v>146</v>
      </c>
      <c r="E90" s="226" t="s">
        <v>599</v>
      </c>
      <c r="F90" s="227" t="s">
        <v>600</v>
      </c>
      <c r="G90" s="228" t="s">
        <v>154</v>
      </c>
      <c r="H90" s="229">
        <v>1560</v>
      </c>
      <c r="I90" s="230"/>
      <c r="J90" s="231"/>
      <c r="K90" s="232">
        <f>ROUND(P90*H90,2)</f>
        <v>0</v>
      </c>
      <c r="L90" s="231"/>
      <c r="M90" s="233"/>
      <c r="N90" s="234" t="s">
        <v>20</v>
      </c>
      <c r="O90" s="214" t="s">
        <v>47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1"/>
      <c r="T90" s="216">
        <f>S90*H90</f>
        <v>0</v>
      </c>
      <c r="U90" s="216">
        <v>2E-05</v>
      </c>
      <c r="V90" s="216">
        <f>U90*H90</f>
        <v>0.031200000000000002</v>
      </c>
      <c r="W90" s="216">
        <v>0</v>
      </c>
      <c r="X90" s="217">
        <f>W90*H90</f>
        <v>0</v>
      </c>
      <c r="Y90" s="35"/>
      <c r="Z90" s="35"/>
      <c r="AA90" s="35"/>
      <c r="AB90" s="35"/>
      <c r="AC90" s="35"/>
      <c r="AD90" s="35"/>
      <c r="AE90" s="35"/>
      <c r="AR90" s="218" t="s">
        <v>149</v>
      </c>
      <c r="AT90" s="218" t="s">
        <v>146</v>
      </c>
      <c r="AU90" s="218" t="s">
        <v>87</v>
      </c>
      <c r="AY90" s="14" t="s">
        <v>135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4" t="s">
        <v>85</v>
      </c>
      <c r="BK90" s="219">
        <f>ROUND(P90*H90,2)</f>
        <v>0</v>
      </c>
      <c r="BL90" s="14" t="s">
        <v>142</v>
      </c>
      <c r="BM90" s="218" t="s">
        <v>601</v>
      </c>
    </row>
    <row r="91" spans="1:65" s="2" customFormat="1" ht="37.8" customHeight="1">
      <c r="A91" s="35"/>
      <c r="B91" s="36"/>
      <c r="C91" s="205" t="s">
        <v>165</v>
      </c>
      <c r="D91" s="205" t="s">
        <v>138</v>
      </c>
      <c r="E91" s="206" t="s">
        <v>318</v>
      </c>
      <c r="F91" s="207" t="s">
        <v>319</v>
      </c>
      <c r="G91" s="208" t="s">
        <v>320</v>
      </c>
      <c r="H91" s="209">
        <v>1</v>
      </c>
      <c r="I91" s="210"/>
      <c r="J91" s="210"/>
      <c r="K91" s="211">
        <f>ROUND(P91*H91,2)</f>
        <v>0</v>
      </c>
      <c r="L91" s="212"/>
      <c r="M91" s="41"/>
      <c r="N91" s="213" t="s">
        <v>20</v>
      </c>
      <c r="O91" s="214" t="s">
        <v>47</v>
      </c>
      <c r="P91" s="215">
        <f>I91+J91</f>
        <v>0</v>
      </c>
      <c r="Q91" s="215">
        <f>ROUND(I91*H91,2)</f>
        <v>0</v>
      </c>
      <c r="R91" s="215">
        <f>ROUND(J91*H91,2)</f>
        <v>0</v>
      </c>
      <c r="S91" s="81"/>
      <c r="T91" s="216">
        <f>S91*H91</f>
        <v>0</v>
      </c>
      <c r="U91" s="216">
        <v>0</v>
      </c>
      <c r="V91" s="216">
        <f>U91*H91</f>
        <v>0</v>
      </c>
      <c r="W91" s="216">
        <v>0</v>
      </c>
      <c r="X91" s="217">
        <f>W91*H91</f>
        <v>0</v>
      </c>
      <c r="Y91" s="35"/>
      <c r="Z91" s="35"/>
      <c r="AA91" s="35"/>
      <c r="AB91" s="35"/>
      <c r="AC91" s="35"/>
      <c r="AD91" s="35"/>
      <c r="AE91" s="35"/>
      <c r="AR91" s="218" t="s">
        <v>142</v>
      </c>
      <c r="AT91" s="218" t="s">
        <v>138</v>
      </c>
      <c r="AU91" s="218" t="s">
        <v>87</v>
      </c>
      <c r="AY91" s="14" t="s">
        <v>135</v>
      </c>
      <c r="BE91" s="219">
        <f>IF(O91="základní",K91,0)</f>
        <v>0</v>
      </c>
      <c r="BF91" s="219">
        <f>IF(O91="snížená",K91,0)</f>
        <v>0</v>
      </c>
      <c r="BG91" s="219">
        <f>IF(O91="zákl. přenesená",K91,0)</f>
        <v>0</v>
      </c>
      <c r="BH91" s="219">
        <f>IF(O91="sníž. přenesená",K91,0)</f>
        <v>0</v>
      </c>
      <c r="BI91" s="219">
        <f>IF(O91="nulová",K91,0)</f>
        <v>0</v>
      </c>
      <c r="BJ91" s="14" t="s">
        <v>85</v>
      </c>
      <c r="BK91" s="219">
        <f>ROUND(P91*H91,2)</f>
        <v>0</v>
      </c>
      <c r="BL91" s="14" t="s">
        <v>142</v>
      </c>
      <c r="BM91" s="218" t="s">
        <v>321</v>
      </c>
    </row>
    <row r="92" spans="1:47" s="2" customFormat="1" ht="12">
      <c r="A92" s="35"/>
      <c r="B92" s="36"/>
      <c r="C92" s="37"/>
      <c r="D92" s="220" t="s">
        <v>144</v>
      </c>
      <c r="E92" s="37"/>
      <c r="F92" s="221" t="s">
        <v>322</v>
      </c>
      <c r="G92" s="37"/>
      <c r="H92" s="37"/>
      <c r="I92" s="222"/>
      <c r="J92" s="222"/>
      <c r="K92" s="37"/>
      <c r="L92" s="37"/>
      <c r="M92" s="41"/>
      <c r="N92" s="235"/>
      <c r="O92" s="236"/>
      <c r="P92" s="237"/>
      <c r="Q92" s="237"/>
      <c r="R92" s="237"/>
      <c r="S92" s="237"/>
      <c r="T92" s="237"/>
      <c r="U92" s="237"/>
      <c r="V92" s="237"/>
      <c r="W92" s="237"/>
      <c r="X92" s="238"/>
      <c r="Y92" s="35"/>
      <c r="Z92" s="35"/>
      <c r="AA92" s="35"/>
      <c r="AB92" s="35"/>
      <c r="AC92" s="35"/>
      <c r="AD92" s="35"/>
      <c r="AE92" s="35"/>
      <c r="AT92" s="14" t="s">
        <v>144</v>
      </c>
      <c r="AU92" s="14" t="s">
        <v>87</v>
      </c>
    </row>
    <row r="93" spans="1:31" s="2" customFormat="1" ht="6.95" customHeight="1">
      <c r="A93" s="35"/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41"/>
      <c r="N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</sheetData>
  <sheetProtection password="CC35" sheet="1" objects="1" scenarios="1" formatColumns="0" formatRows="0" autoFilter="0"/>
  <autoFilter ref="C82:L92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92" r:id="rId1" display="https://podminky.urs.cz/item/CS_URS_2022_02/94541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Vacek</dc:creator>
  <cp:keywords/>
  <dc:description/>
  <cp:lastModifiedBy>Jan Vacek</cp:lastModifiedBy>
  <dcterms:created xsi:type="dcterms:W3CDTF">2023-04-01T07:23:43Z</dcterms:created>
  <dcterms:modified xsi:type="dcterms:W3CDTF">2023-04-01T07:23:47Z</dcterms:modified>
  <cp:category/>
  <cp:version/>
  <cp:contentType/>
  <cp:contentStatus/>
</cp:coreProperties>
</file>