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28680" yWindow="59416" windowWidth="57840" windowHeight="31920" activeTab="0"/>
  </bookViews>
  <sheets>
    <sheet name="Rekapitulace stavby" sheetId="1" r:id="rId1"/>
    <sheet name="20Zak00075 - Oprava osvět..." sheetId="2" r:id="rId2"/>
    <sheet name="20Zak00075-2 - Efektové o..." sheetId="3" r:id="rId3"/>
  </sheets>
  <definedNames>
    <definedName name="_xlnm._FilterDatabase" localSheetId="1" hidden="1">'20Zak00075 - Oprava osvět...'!$C$91:$K$240</definedName>
    <definedName name="_xlnm._FilterDatabase" localSheetId="2" hidden="1">'20Zak00075-2 - Efektové o...'!$C$80:$K$90</definedName>
    <definedName name="_xlnm.Print_Area" localSheetId="1">'20Zak00075 - Oprava osvět...'!$C$79:$J$240</definedName>
    <definedName name="_xlnm.Print_Area" localSheetId="2">'20Zak00075-2 - Efektové o...'!$C$68:$J$90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'20Zak00075 - Oprava osvět...'!$91:$91</definedName>
    <definedName name="_xlnm.Print_Titles" localSheetId="2">'20Zak00075-2 - Efektové o...'!$80:$80</definedName>
  </definedNames>
  <calcPr calcId="191029"/>
  <extLst/>
</workbook>
</file>

<file path=xl/sharedStrings.xml><?xml version="1.0" encoding="utf-8"?>
<sst xmlns="http://schemas.openxmlformats.org/spreadsheetml/2006/main" count="2027" uniqueCount="589">
  <si>
    <t>Export Komplet</t>
  </si>
  <si>
    <t>VZ</t>
  </si>
  <si>
    <t>2.0</t>
  </si>
  <si>
    <t>ZAMOK</t>
  </si>
  <si>
    <t>False</t>
  </si>
  <si>
    <t>{4d15513e-c3ea-4595-8dc5-2238ab435de6}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</si>
  <si>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</si>
  <si>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</si>
  <si>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</si>
  <si>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</si>
  <si>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</si>
  <si>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</si>
  <si>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</si>
  <si>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</si>
  <si>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20Zak00075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</si>
  <si>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</si>
  <si>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</si>
  <si>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osvětlení Zimní stadion v Litvínově</t>
  </si>
  <si>
    <t>KSO:</t>
  </si>
  <si>
    <t/>
  </si>
  <si>
    <t>CC-CZ:</t>
  </si>
  <si>
    <t>Místo:</t>
  </si>
  <si>
    <t>S. K. Neumanna 1004, 436 01 Litvínov</t>
  </si>
  <si>
    <t>Datum:</t>
  </si>
  <si>
    <t>28. 3. 2023</t>
  </si>
  <si>
    <t>Zadavatel:</t>
  </si>
  <si>
    <t>IČ:</t>
  </si>
  <si>
    <t>00266027</t>
  </si>
  <si>
    <t>Město Litvínov</t>
  </si>
  <si>
    <t>DIČ:</t>
  </si>
  <si>
    <t>CZ00266027</t>
  </si>
  <si>
    <t>Uchazeč:</t>
  </si>
  <si>
    <t>Vyplň údaj</t>
  </si>
  <si>
    <t>Projektant:</t>
  </si>
  <si>
    <t>03458911</t>
  </si>
  <si>
    <t>4 Lighting s.r.o.</t>
  </si>
  <si>
    <t>CZ03458911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</si>
  <si>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</si>
  <si>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</si>
  <si>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</si>
  <si>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</si>
  <si>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</si>
  <si>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</si>
  <si>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</si>
  <si>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</si>
  <si>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</si>
  <si>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</si>
  <si>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</si>
  <si>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</si>
  <si>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</si>
  <si>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</si>
  <si>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</si>
  <si>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</si>
  <si>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</si>
  <si>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</si>
  <si>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</si>
  <si>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</si>
  <si>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</si>
  <si>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</si>
  <si>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</si>
  <si>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</si>
  <si>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</si>
  <si>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</si>
  <si>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</si>
  <si>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</si>
  <si>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</si>
  <si>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</si>
  <si>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</si>
  <si>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</si>
  <si>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</si>
  <si>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</si>
  <si>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</si>
  <si>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</si>
  <si>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</si>
  <si>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</si>
  <si>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</si>
  <si>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</si>
  <si>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</si>
  <si>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</si>
  <si>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</si>
  <si>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</si>
  <si>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Oprava osvětlení ledové plochy Zimní stadion v Litvínově</t>
  </si>
  <si>
    <t>STA</t>
  </si>
  <si>
    <t>1</t>
  </si>
  <si>
    <t>{6c192ab1-28a4-406c-a697-217d1b7f2abf}</t>
  </si>
  <si>
    <t>2</t>
  </si>
  <si>
    <t>20Zak00075-2</t>
  </si>
  <si>
    <t>Efektové osvětlení - branky, středová buly a kabelová příprava pro modré čáry</t>
  </si>
  <si>
    <t>{95fa0850-6054-47fd-aed8-559d02dfe41b}</t>
  </si>
  <si>
    <t>KRYCÍ LIST SOUPISU PRACÍ</t>
  </si>
  <si>
    <t>Objekt:</t>
  </si>
  <si>
    <t>20Zak00075 - Oprava osvětlení ledové plochy Zimní stadion v Litvínově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</si>
  <si>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</si>
  <si>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</si>
  <si>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</si>
  <si>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</si>
  <si>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</si>
  <si>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</si>
  <si>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</si>
  <si>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 xml:space="preserve">    742 - Elektroinstalace - slaboproud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</si>
  <si>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</si>
  <si>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</si>
  <si>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</si>
  <si>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</si>
  <si>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</si>
  <si>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</si>
  <si>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</si>
  <si>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</si>
  <si>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</si>
  <si>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</si>
  <si>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</si>
  <si>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</si>
  <si>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</si>
  <si>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</si>
  <si>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</si>
  <si>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</si>
  <si>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</si>
  <si>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</si>
  <si>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</si>
  <si>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</si>
  <si>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</si>
  <si>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</si>
  <si>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</si>
  <si>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</si>
  <si>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</si>
  <si>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</si>
  <si>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</si>
  <si>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</si>
  <si>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</si>
  <si>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741112022</t>
  </si>
  <si>
    <t>Montáž krabic elektroinstalačních bez napojení na trubky a lišty, demontáže a montáže víčka a přístroje protahovacích nebo odbočných nástěnných plastových čtyřhranných, vel. do 160x160 mm</t>
  </si>
  <si>
    <t>ks</t>
  </si>
  <si>
    <t>4</t>
  </si>
  <si>
    <t>-1632322748</t>
  </si>
  <si>
    <t>Online PSC</t>
  </si>
  <si>
    <t>https://podminky.urs.cz/item/CS_URS_2022_02/741112022</t>
  </si>
  <si>
    <t>M</t>
  </si>
  <si>
    <t>345715320</t>
  </si>
  <si>
    <t>krabice přístrojová odbočná s víčkem z PH, 107x107 mm, hloubka 50 mm</t>
  </si>
  <si>
    <t>8</t>
  </si>
  <si>
    <t>-886714935</t>
  </si>
  <si>
    <t>3</t>
  </si>
  <si>
    <t>741122225</t>
  </si>
  <si>
    <t>Montáž kabelů měděných bez ukončení uložených volně nebo v liště plných kulatých (např. CYKY) počtu a průřezu žil 3x35+25 mm2, 4x35 mm2</t>
  </si>
  <si>
    <t>m</t>
  </si>
  <si>
    <t>1783355012</t>
  </si>
  <si>
    <t>https://podminky.urs.cz/item/CS_URS_2022_02/741122225</t>
  </si>
  <si>
    <t>1203899</t>
  </si>
  <si>
    <t>KABEL 1-CXKH-R-J B2CAS1D0 4X35</t>
  </si>
  <si>
    <t>-2137014633</t>
  </si>
  <si>
    <t>5</t>
  </si>
  <si>
    <t>741122237</t>
  </si>
  <si>
    <t>Montáž kabelů měděných bez ukončení uložených volně nebo v liště plných kulatých (např. CYKY) počtu a průřezu žil 7x1,5 až 2,5 mm2</t>
  </si>
  <si>
    <t>-183228235</t>
  </si>
  <si>
    <t>https://podminky.urs.cz/item/CS_URS_2022_02/741122237</t>
  </si>
  <si>
    <t>6</t>
  </si>
  <si>
    <t>1145256</t>
  </si>
  <si>
    <t>KABEL 1-CXKH-R-J B2CAS1D0 7X2,5</t>
  </si>
  <si>
    <t>877643398</t>
  </si>
  <si>
    <t>7</t>
  </si>
  <si>
    <t>741122851</t>
  </si>
  <si>
    <t>Demontáž kabelů měděných uložených volně nebo v liště plných kulatých počtu a průřezu žil 2x1,5 až 6 mm2, 3x1,5 až 10 mm2, 4x1,5 až 10 mm2, 5x1,5 až 6 mm2, 7x1,5 až 4 mm2, 12x1,5 mm2</t>
  </si>
  <si>
    <t>kpl</t>
  </si>
  <si>
    <t>1404650839</t>
  </si>
  <si>
    <t>https://podminky.urs.cz/item/CS_URS_2022_02/741122851</t>
  </si>
  <si>
    <t>741130001</t>
  </si>
  <si>
    <t>Ukončení vodičů izolovaných s označením a zapojením v rozváděči nebo na přístroji, průřezu žíly do 2,5 mm2</t>
  </si>
  <si>
    <t>1272633390</t>
  </si>
  <si>
    <t>https://podminky.urs.cz/item/CS_URS_2022_02/741130001</t>
  </si>
  <si>
    <t>9</t>
  </si>
  <si>
    <t>741130008</t>
  </si>
  <si>
    <t>Ukončení vodičů izolovaných s označením a zapojením v rozváděči nebo na přístroji, průřezu žíly do 35 mm2</t>
  </si>
  <si>
    <t>1334811575</t>
  </si>
  <si>
    <t>https://podminky.urs.cz/item/CS_URS_2022_02/741130008</t>
  </si>
  <si>
    <t>10</t>
  </si>
  <si>
    <t>741210001</t>
  </si>
  <si>
    <t>Montáž rozvodnic oceloplechových nebo plastových bez zapojení vodičů běžných, hmotnosti do 20 kg</t>
  </si>
  <si>
    <t>-1584661611</t>
  </si>
  <si>
    <t>https://podminky.urs.cz/item/CS_URS_2022_02/741210001</t>
  </si>
  <si>
    <t>11</t>
  </si>
  <si>
    <t>Skříň A1</t>
  </si>
  <si>
    <t>Plastová nástěnná skříň IP65 240x190x90</t>
  </si>
  <si>
    <t>818507403</t>
  </si>
  <si>
    <t>12</t>
  </si>
  <si>
    <t>M011</t>
  </si>
  <si>
    <t>Příslušenství rozváděče A1</t>
  </si>
  <si>
    <t>1279414117</t>
  </si>
  <si>
    <t>13</t>
  </si>
  <si>
    <t>741210003</t>
  </si>
  <si>
    <t>Montáž rozvodnic oceloplechových nebo plastových bez zapojení vodičů běžných, hmotnosti do 100 kg</t>
  </si>
  <si>
    <t>502518335</t>
  </si>
  <si>
    <t>https://podminky.urs.cz/item/CS_URS_2022_02/741210003</t>
  </si>
  <si>
    <t>14</t>
  </si>
  <si>
    <t>M013</t>
  </si>
  <si>
    <t>Příslušenství rozváděče R1.6A</t>
  </si>
  <si>
    <t>-1233677739</t>
  </si>
  <si>
    <t>741240011</t>
  </si>
  <si>
    <t>Montáž ostatního příslušenství rozvoden kabelových vývodek do rozváděčů litinových, hliníkových nebo plastových zhotovení otvorů včetně vyřezání závitu pro osazení vývodek do rozváděčů litinových, hliníkových nebo plastových, D do 42 mm</t>
  </si>
  <si>
    <t>1604294212</t>
  </si>
  <si>
    <t>https://podminky.urs.cz/item/CS_URS_2022_02/741240011</t>
  </si>
  <si>
    <t>16</t>
  </si>
  <si>
    <t>741313033</t>
  </si>
  <si>
    <t>Montáž zásuvek domovních se zapojením vodičů šroubové připojení vestavných 10 popř. 16 A bez odvrtání profilovaného otvoru, provedení 2P + PE s víčkem</t>
  </si>
  <si>
    <t>547357994</t>
  </si>
  <si>
    <t>https://podminky.urs.cz/item/CS_URS_2022_02/741313033</t>
  </si>
  <si>
    <t>17</t>
  </si>
  <si>
    <t>1172297</t>
  </si>
  <si>
    <t>ZASUVKA NA LISTU ZSE-06 CSN</t>
  </si>
  <si>
    <t>1347329242</t>
  </si>
  <si>
    <t>18</t>
  </si>
  <si>
    <t>741320105</t>
  </si>
  <si>
    <t>Montáž jističů se zapojením vodičů jednopólových nn do 25 A ve skříni</t>
  </si>
  <si>
    <t>1747168260</t>
  </si>
  <si>
    <t>https://podminky.urs.cz/item/CS_URS_2022_02/741320105</t>
  </si>
  <si>
    <t>19</t>
  </si>
  <si>
    <t>1183651</t>
  </si>
  <si>
    <t>JISTIC PL7-B6/1</t>
  </si>
  <si>
    <t>-874900573</t>
  </si>
  <si>
    <t>20</t>
  </si>
  <si>
    <t>1183652</t>
  </si>
  <si>
    <t>JISTIC PL7-B10/1</t>
  </si>
  <si>
    <t>2040941962</t>
  </si>
  <si>
    <t>741320165</t>
  </si>
  <si>
    <t>Montáž jističů se zapojením vodičů třípólových nn do 25 A ve skříni</t>
  </si>
  <si>
    <t>310391656</t>
  </si>
  <si>
    <t>https://podminky.urs.cz/item/CS_URS_2022_02/741320165</t>
  </si>
  <si>
    <t>22</t>
  </si>
  <si>
    <t>1183594</t>
  </si>
  <si>
    <t>JISTIC PL7-C10/3</t>
  </si>
  <si>
    <t>-469575298</t>
  </si>
  <si>
    <t>23</t>
  </si>
  <si>
    <t>741320175</t>
  </si>
  <si>
    <t>Montáž jističů se zapojením vodičů třípólových nn do 63 A ve skříni</t>
  </si>
  <si>
    <t>-102762378</t>
  </si>
  <si>
    <t>https://podminky.urs.cz/item/CS_URS_2022_02/741320175</t>
  </si>
  <si>
    <t>24</t>
  </si>
  <si>
    <t>1183590</t>
  </si>
  <si>
    <t>JISTIC PL7-C63/3</t>
  </si>
  <si>
    <t>-2077479157</t>
  </si>
  <si>
    <t>25</t>
  </si>
  <si>
    <t>741320185</t>
  </si>
  <si>
    <t>Montáž jističů se zapojením vodičů třípólových nn do 125 A ve skříni</t>
  </si>
  <si>
    <t>-1443173397</t>
  </si>
  <si>
    <t>https://podminky.urs.cz/item/CS_URS_2022_02/741320185</t>
  </si>
  <si>
    <t>26</t>
  </si>
  <si>
    <t>1206295</t>
  </si>
  <si>
    <t>JISTIC BC160NT305-125-D 100-125A</t>
  </si>
  <si>
    <t>231397554</t>
  </si>
  <si>
    <t>27</t>
  </si>
  <si>
    <t>741321043</t>
  </si>
  <si>
    <t>Montáž proudových chráničů se zapojením vodičů čtyřpólových nn do 63 A ve skříni</t>
  </si>
  <si>
    <t>-1528006938</t>
  </si>
  <si>
    <t>https://podminky.urs.cz/item/CS_URS_2022_02/741321043</t>
  </si>
  <si>
    <t>28</t>
  </si>
  <si>
    <t>1157282</t>
  </si>
  <si>
    <t>CHRANIC IDPN N 6A B 300MA A A9D69606</t>
  </si>
  <si>
    <t>973681870</t>
  </si>
  <si>
    <t>29</t>
  </si>
  <si>
    <t>741322022</t>
  </si>
  <si>
    <t>Montáž přepěťových ochran nn se zapojením vodičů svodiče bleskových proudů – typ 1 čtyřpólových, pro impulsní proud do 100 kA</t>
  </si>
  <si>
    <t>83615816</t>
  </si>
  <si>
    <t>https://podminky.urs.cz/item/CS_URS_2022_02/741322022</t>
  </si>
  <si>
    <t>30</t>
  </si>
  <si>
    <t>1138184</t>
  </si>
  <si>
    <t>SVODIC PREPETI FLP-B+C MAXI VS/3+1</t>
  </si>
  <si>
    <t>1041291022</t>
  </si>
  <si>
    <t>31</t>
  </si>
  <si>
    <t>741322141</t>
  </si>
  <si>
    <t>Montáž přepěťových ochran nn se zapojením vodičů svodiče přepětí – typ 3 na DIN lištu jednopólových</t>
  </si>
  <si>
    <t>-1208586103</t>
  </si>
  <si>
    <t>https://podminky.urs.cz/item/CS_URS_2022_02/741322141</t>
  </si>
  <si>
    <t>32</t>
  </si>
  <si>
    <t>1133609</t>
  </si>
  <si>
    <t>SVODIC PREPETI SVD-253-1N-MZS</t>
  </si>
  <si>
    <t>-1431780846</t>
  </si>
  <si>
    <t>33</t>
  </si>
  <si>
    <t>10.908.709</t>
  </si>
  <si>
    <t>Zdroj Weidmuller PRO ECO 120W 24V 5A</t>
  </si>
  <si>
    <t>-1610423908</t>
  </si>
  <si>
    <t>34</t>
  </si>
  <si>
    <t>10.459.746</t>
  </si>
  <si>
    <t>Zdroj WEIDMULLER CP SNT 48W 24V 2A</t>
  </si>
  <si>
    <t>1649941118</t>
  </si>
  <si>
    <t>35</t>
  </si>
  <si>
    <t>EM340</t>
  </si>
  <si>
    <t>Podružný elektroměr 3f s analýzou parametrů sítě M-BUS</t>
  </si>
  <si>
    <t>-893362210</t>
  </si>
  <si>
    <t>36</t>
  </si>
  <si>
    <t>741372152</t>
  </si>
  <si>
    <t>Montáž svítidel s integrovaným zdrojem LED se zapojením vodičů průmyslových závěsných reflektorů</t>
  </si>
  <si>
    <t>-2014772348</t>
  </si>
  <si>
    <t>https://podminky.urs.cz/item/CS_URS_2022_02/741372152</t>
  </si>
  <si>
    <t>37</t>
  </si>
  <si>
    <t>LED typ A</t>
  </si>
  <si>
    <t>Svítidlo LED 132W střední optika dle specifikace</t>
  </si>
  <si>
    <t>443879772</t>
  </si>
  <si>
    <t>38</t>
  </si>
  <si>
    <t>LED typ B</t>
  </si>
  <si>
    <t>Svítidlo LED 173W střední optika dle specifikace</t>
  </si>
  <si>
    <t>-2026607832</t>
  </si>
  <si>
    <t>39</t>
  </si>
  <si>
    <t>Recyklační poplat</t>
  </si>
  <si>
    <t>Recyklační poplatek svítidla</t>
  </si>
  <si>
    <t>105721237</t>
  </si>
  <si>
    <t>40</t>
  </si>
  <si>
    <t>741372801R</t>
  </si>
  <si>
    <t>Demontáž svítidel bez zachování funkčnosti (do suti) průmyslových výbojkových přisazených 1 zdroj včetně kabeláže</t>
  </si>
  <si>
    <t>1321773898</t>
  </si>
  <si>
    <t>41</t>
  </si>
  <si>
    <t>945412112</t>
  </si>
  <si>
    <t>Teleskopická hydraulická montážní plošina na samohybném podvozku, s otočným košem výšky zdvihu do 21 m</t>
  </si>
  <si>
    <t>den</t>
  </si>
  <si>
    <t>-1327044259</t>
  </si>
  <si>
    <t>https://podminky.urs.cz/item/CS_URS_2022_02/945412112</t>
  </si>
  <si>
    <t>42</t>
  </si>
  <si>
    <t>Drobný materiál</t>
  </si>
  <si>
    <t>-1099227890</t>
  </si>
  <si>
    <t>43</t>
  </si>
  <si>
    <t>Řídící systém</t>
  </si>
  <si>
    <t>Řídící systém komplet</t>
  </si>
  <si>
    <t>925040862</t>
  </si>
  <si>
    <t>44</t>
  </si>
  <si>
    <t>K001</t>
  </si>
  <si>
    <t>Rozváděč RHO1</t>
  </si>
  <si>
    <t>248531540</t>
  </si>
  <si>
    <t>https://podminky.urs.cz/item/CS_URS_2022_01/K001</t>
  </si>
  <si>
    <t>45</t>
  </si>
  <si>
    <t>M012</t>
  </si>
  <si>
    <t>573202127</t>
  </si>
  <si>
    <t>742</t>
  </si>
  <si>
    <t>Elektroinstalace - slaboproud</t>
  </si>
  <si>
    <t>46</t>
  </si>
  <si>
    <t>742110102</t>
  </si>
  <si>
    <t>Montáž kabelového žlabu drátěného 150/100 mm</t>
  </si>
  <si>
    <t>751973469</t>
  </si>
  <si>
    <t>https://podminky.urs.cz/item/CS_URS_2022_02/742110102</t>
  </si>
  <si>
    <t>47</t>
  </si>
  <si>
    <t>1200221</t>
  </si>
  <si>
    <t>ZLAB MERKUR 2 100/50 GZ</t>
  </si>
  <si>
    <t>1175323780</t>
  </si>
  <si>
    <t>48</t>
  </si>
  <si>
    <t>742110122</t>
  </si>
  <si>
    <t>Montáž kabelového žlabu nosníku včetně konzol nebo závitových tyčí, šířky 150 mm</t>
  </si>
  <si>
    <t>585966300</t>
  </si>
  <si>
    <t>https://podminky.urs.cz/item/CS_URS_2022_02/742110122</t>
  </si>
  <si>
    <t>49</t>
  </si>
  <si>
    <t>10.075.204</t>
  </si>
  <si>
    <t>MERKUR Nosník NZM 100 GZ ARK-215010</t>
  </si>
  <si>
    <t>-120756140</t>
  </si>
  <si>
    <t>50</t>
  </si>
  <si>
    <t>10.731.447</t>
  </si>
  <si>
    <t>MERKUR Podpěra PZMP 100 GZ</t>
  </si>
  <si>
    <t>-1725555936</t>
  </si>
  <si>
    <t>51</t>
  </si>
  <si>
    <t>742110122.1</t>
  </si>
  <si>
    <t>Montáž kabelového žlabu nosníku včetně konzol nebo závitových tyčí, hlavní trasy</t>
  </si>
  <si>
    <t>1050659507</t>
  </si>
  <si>
    <t>https://podminky.urs.cz/item/CS_URS_2022_02/742110122.1</t>
  </si>
  <si>
    <t>52</t>
  </si>
  <si>
    <t>130011</t>
  </si>
  <si>
    <t>MPC-instalační nosník 38/40, délka: 6000 mm, pozinkovaný</t>
  </si>
  <si>
    <t>-237865574</t>
  </si>
  <si>
    <t>53</t>
  </si>
  <si>
    <t>163109</t>
  </si>
  <si>
    <t>MPC/MPR-nastavovací spojka k profilu 38/24-38/40, 39/52-40/80, 41/21-41/62, pozinkovaná</t>
  </si>
  <si>
    <t>1922423566</t>
  </si>
  <si>
    <t>54</t>
  </si>
  <si>
    <t>130273</t>
  </si>
  <si>
    <t>MPC upínák k I-profilu, M10, k profilu 30/40-40/60, pozinkovaný</t>
  </si>
  <si>
    <t>1685306334</t>
  </si>
  <si>
    <t>55</t>
  </si>
  <si>
    <t>151650</t>
  </si>
  <si>
    <t>Objímka bez vložky, M10/M12, 210 mm (206-214 mm), pozinkovaná</t>
  </si>
  <si>
    <t>1423182271</t>
  </si>
  <si>
    <t>56</t>
  </si>
  <si>
    <t>113495</t>
  </si>
  <si>
    <t>Závitová tyč, M10, 3000 mm, pozinkovaná</t>
  </si>
  <si>
    <t>1575264832</t>
  </si>
  <si>
    <t>57</t>
  </si>
  <si>
    <t>105433</t>
  </si>
  <si>
    <t>Šestihranná matice, DIN 934, M10, pozinkovaná</t>
  </si>
  <si>
    <t>1904477330</t>
  </si>
  <si>
    <t>58</t>
  </si>
  <si>
    <t>149738</t>
  </si>
  <si>
    <t>Podložka pro M10 vněj.pr.30</t>
  </si>
  <si>
    <t>1554634467</t>
  </si>
  <si>
    <t>59</t>
  </si>
  <si>
    <t>120782</t>
  </si>
  <si>
    <t>MPC-rychloupínací matice pro montáž úhelníku, M10 k profilu 38/24-40/120, pozinkovaný</t>
  </si>
  <si>
    <t>432456459</t>
  </si>
  <si>
    <t>60</t>
  </si>
  <si>
    <t>113651</t>
  </si>
  <si>
    <t>Závitová tyč, M8, 2000 mm, pozinkovaná</t>
  </si>
  <si>
    <t>-1236760346</t>
  </si>
  <si>
    <t>61</t>
  </si>
  <si>
    <t>113660</t>
  </si>
  <si>
    <t>Závitová tyč, M8, 3000 mm, pozinkovaná</t>
  </si>
  <si>
    <t>867392337</t>
  </si>
  <si>
    <t>62</t>
  </si>
  <si>
    <t>105498</t>
  </si>
  <si>
    <t>Šestihranná matice, DIN 934, M8, pozinkovaná</t>
  </si>
  <si>
    <t>397234223</t>
  </si>
  <si>
    <t>63</t>
  </si>
  <si>
    <t>149724</t>
  </si>
  <si>
    <t>Podložka pro M 8 vněj.pr.30</t>
  </si>
  <si>
    <t>74035691</t>
  </si>
  <si>
    <t>64</t>
  </si>
  <si>
    <t>120790</t>
  </si>
  <si>
    <t>MPC-rychloupínací matice pro montáž úhelníku, M8 k profilu 38/24-40/120, pozinkovaný</t>
  </si>
  <si>
    <t>145683381</t>
  </si>
  <si>
    <t>65</t>
  </si>
  <si>
    <t>149633</t>
  </si>
  <si>
    <t>Spoj. matice M 8x13x24 6h.ZB</t>
  </si>
  <si>
    <t>-943251422</t>
  </si>
  <si>
    <t>66</t>
  </si>
  <si>
    <t>120223</t>
  </si>
  <si>
    <t>Kyvadlový závěs M8 dlouhý, mont. délka 60 mm vychýlení až 12°, délka závitu 18 mm, pozinkovaný</t>
  </si>
  <si>
    <t>557672360</t>
  </si>
  <si>
    <t>67</t>
  </si>
  <si>
    <t>120204</t>
  </si>
  <si>
    <t>Kyvadlový závěs M10 dlouhý, mont. délka 61 mm vychýlení až 12°, délka závitu 18 mm, pozinkovaný</t>
  </si>
  <si>
    <t>516931228</t>
  </si>
  <si>
    <t>68</t>
  </si>
  <si>
    <t>130003</t>
  </si>
  <si>
    <t>MPC-instalační nosník 27/18, délka: 6000 mm, pozinkovaný</t>
  </si>
  <si>
    <t>-851837813</t>
  </si>
  <si>
    <t>69</t>
  </si>
  <si>
    <t>118040</t>
  </si>
  <si>
    <t>Zasouvací MPC matice M8 33 × 23 × 6 mm k profilu 38/24-40/120, pozinkovaná</t>
  </si>
  <si>
    <t>-1023044685</t>
  </si>
  <si>
    <t>70</t>
  </si>
  <si>
    <t>105757</t>
  </si>
  <si>
    <t>Šroub se šestihrannou hlavou, DIN 933, 8.8 M8 × 16 mm, pozinkovaný</t>
  </si>
  <si>
    <t>2106156811</t>
  </si>
  <si>
    <t>71</t>
  </si>
  <si>
    <t>105733</t>
  </si>
  <si>
    <t>Šroub, DIN 933 8.8, M6 × 20 mm, ZB</t>
  </si>
  <si>
    <t>886371012</t>
  </si>
  <si>
    <t>72</t>
  </si>
  <si>
    <t>127307</t>
  </si>
  <si>
    <t>Podložka, DIN 125, M6, pozinkovaná</t>
  </si>
  <si>
    <t>-1843173819</t>
  </si>
  <si>
    <t>73</t>
  </si>
  <si>
    <t>106000</t>
  </si>
  <si>
    <t>Vnější krytka k profilu MPC 27/18</t>
  </si>
  <si>
    <t>-1154424396</t>
  </si>
  <si>
    <t>74</t>
  </si>
  <si>
    <t>127310</t>
  </si>
  <si>
    <t>Podložka, DIN 125, M8, pozinkovaná</t>
  </si>
  <si>
    <t>589811001</t>
  </si>
  <si>
    <t>75</t>
  </si>
  <si>
    <t>118246</t>
  </si>
  <si>
    <t>MPC-spojka pro křížení nosníků k profilu 38/40, pozinkovaná</t>
  </si>
  <si>
    <t>948880496</t>
  </si>
  <si>
    <t>76</t>
  </si>
  <si>
    <t>106006</t>
  </si>
  <si>
    <t>Vnější krytka k profilu MPC 38/40 a 38/80</t>
  </si>
  <si>
    <t>-1683226100</t>
  </si>
  <si>
    <t>77</t>
  </si>
  <si>
    <t>742121001</t>
  </si>
  <si>
    <t>Montáž kabelů sdělovacích pro vnitřní rozvody počtu žil do 15</t>
  </si>
  <si>
    <t>-61555299</t>
  </si>
  <si>
    <t>https://podminky.urs.cz/item/CS_URS_2022_02/742121001</t>
  </si>
  <si>
    <t>78</t>
  </si>
  <si>
    <t>1196578</t>
  </si>
  <si>
    <t>KABEL BELDEN 1583E UTP CAT.5E PVC SEDY</t>
  </si>
  <si>
    <t>-1836366121</t>
  </si>
  <si>
    <t>79</t>
  </si>
  <si>
    <t>RJ45 UTP 5e</t>
  </si>
  <si>
    <t>Konektor RJ-45 UTP cat 5e včetně montáže</t>
  </si>
  <si>
    <t>111258504</t>
  </si>
  <si>
    <t>80</t>
  </si>
  <si>
    <t>742330011</t>
  </si>
  <si>
    <t>Montáž strukturované kabeláže zařízení do rozvaděče switche, UPS, DVR, server bez nastavení</t>
  </si>
  <si>
    <t>1288749968</t>
  </si>
  <si>
    <t>https://podminky.urs.cz/item/CS_URS_2022_02/742330011</t>
  </si>
  <si>
    <t>81</t>
  </si>
  <si>
    <t>M010</t>
  </si>
  <si>
    <t>Switch průmyslový na DIN 8xFastEthernet</t>
  </si>
  <si>
    <t>6226948</t>
  </si>
  <si>
    <t>82</t>
  </si>
  <si>
    <t>PRG1</t>
  </si>
  <si>
    <t>Programování systému ovládání osvětlení</t>
  </si>
  <si>
    <t>601563836</t>
  </si>
  <si>
    <t>https://podminky.urs.cz/item/CS_URS_2022_02/PRG1</t>
  </si>
  <si>
    <t>Práce a dodávky M</t>
  </si>
  <si>
    <t>22-M</t>
  </si>
  <si>
    <t>Montáže technologických zařízení pro dopravní stavby</t>
  </si>
  <si>
    <t>83</t>
  </si>
  <si>
    <t>220261141</t>
  </si>
  <si>
    <t>Připevnění příchytky kabelové na konstrukci 8 až 18</t>
  </si>
  <si>
    <t>1546256207</t>
  </si>
  <si>
    <t>https://podminky.urs.cz/item/CS_URS_2022_02/220261141</t>
  </si>
  <si>
    <t>84</t>
  </si>
  <si>
    <t>10.076.021</t>
  </si>
  <si>
    <t>Příchytka SONAP 11-18 kabelová</t>
  </si>
  <si>
    <t>-61710290</t>
  </si>
  <si>
    <t>46-M</t>
  </si>
  <si>
    <t>Zemní práce při extr.mont.pracích</t>
  </si>
  <si>
    <t>85</t>
  </si>
  <si>
    <t>468101433</t>
  </si>
  <si>
    <t>Vysekání rýh pro montáž trubek a kabelů v cihelných zdech hloubky přes 5 do 7 cm a šířky přes 10 do 15 cm</t>
  </si>
  <si>
    <t>-1741621198</t>
  </si>
  <si>
    <t>https://podminky.urs.cz/item/CS_URS_2022_02/468101433</t>
  </si>
  <si>
    <t>86</t>
  </si>
  <si>
    <t>460941115</t>
  </si>
  <si>
    <t>Vyplnění rýh vyplnění a omítnutí rýh ve stropech hloubky do 3 cm a šířky přes 10 do 15 cm</t>
  </si>
  <si>
    <t>1169478731</t>
  </si>
  <si>
    <t>https://podminky.urs.cz/item/CS_URS_2022_02/460941115</t>
  </si>
  <si>
    <t>87</t>
  </si>
  <si>
    <t>742190004</t>
  </si>
  <si>
    <t>Ostatní práce pro trasy požárně těsnící materiál do prostupu</t>
  </si>
  <si>
    <t>-1185231204</t>
  </si>
  <si>
    <t>https://podminky.urs.cz/item/CS_URS_2022_02/742190004</t>
  </si>
  <si>
    <t>VRN</t>
  </si>
  <si>
    <t>Vedlejší rozpočtové náklady</t>
  </si>
  <si>
    <t>VRN1</t>
  </si>
  <si>
    <t>Průzkumné, geodetické a projektové práce</t>
  </si>
  <si>
    <t>88</t>
  </si>
  <si>
    <t>011464000</t>
  </si>
  <si>
    <t>Měření (monitoring) úrovně osvětlení</t>
  </si>
  <si>
    <t>1024</t>
  </si>
  <si>
    <t>-1118860244</t>
  </si>
  <si>
    <t>https://podminky.urs.cz/item/CS_URS_2022_02/011464000</t>
  </si>
  <si>
    <t>89</t>
  </si>
  <si>
    <t>013254000</t>
  </si>
  <si>
    <t>Dokumentace skutečného provedení stavby</t>
  </si>
  <si>
    <t>-1355284231</t>
  </si>
  <si>
    <t>https://podminky.urs.cz/item/CS_URS_2022_02/013254000</t>
  </si>
  <si>
    <t>90</t>
  </si>
  <si>
    <t>013314000</t>
  </si>
  <si>
    <t>Statický výpočet navrhovanych konstrukcí</t>
  </si>
  <si>
    <t>1885607641</t>
  </si>
  <si>
    <t>https://podminky.urs.cz/item/CS_URS_2022_02/013314000</t>
  </si>
  <si>
    <t>VRN4</t>
  </si>
  <si>
    <t>Inženýrská činnost</t>
  </si>
  <si>
    <t>91</t>
  </si>
  <si>
    <t>044002000</t>
  </si>
  <si>
    <t>Revize</t>
  </si>
  <si>
    <t>-707394318</t>
  </si>
  <si>
    <t>https://podminky.urs.cz/item/CS_URS_2022_02/044002000</t>
  </si>
  <si>
    <t>VRN6</t>
  </si>
  <si>
    <t>Územní vlivy</t>
  </si>
  <si>
    <t>92</t>
  </si>
  <si>
    <t>065002000</t>
  </si>
  <si>
    <t>Mimostaveništní doprava materiálů</t>
  </si>
  <si>
    <t>1508656682</t>
  </si>
  <si>
    <t>https://podminky.urs.cz/item/CS_URS_2022_02/065002000</t>
  </si>
  <si>
    <t>VRN7</t>
  </si>
  <si>
    <t>Provozní vlivy</t>
  </si>
  <si>
    <t>93</t>
  </si>
  <si>
    <t>070001000</t>
  </si>
  <si>
    <t>…</t>
  </si>
  <si>
    <t>687819005</t>
  </si>
  <si>
    <t>https://podminky.urs.cz/item/CS_URS_2022_02/070001000</t>
  </si>
  <si>
    <t>VRN8</t>
  </si>
  <si>
    <t>Přesun stavebních kapacit</t>
  </si>
  <si>
    <t>94</t>
  </si>
  <si>
    <t>081002000</t>
  </si>
  <si>
    <t>Doprava zaměstnanců</t>
  </si>
  <si>
    <t>-731785727</t>
  </si>
  <si>
    <t>https://podminky.urs.cz/item/CS_URS_2022_02/081002000</t>
  </si>
  <si>
    <t>95</t>
  </si>
  <si>
    <t>082002000</t>
  </si>
  <si>
    <t>Stravné, nocležné</t>
  </si>
  <si>
    <t>1953275070</t>
  </si>
  <si>
    <t>https://podminky.urs.cz/item/CS_URS_2022_02/082002000</t>
  </si>
  <si>
    <t>VRN9</t>
  </si>
  <si>
    <t>Ostatní náklady</t>
  </si>
  <si>
    <t>96</t>
  </si>
  <si>
    <t>092203000</t>
  </si>
  <si>
    <t>Náklady na zaškolení</t>
  </si>
  <si>
    <t>-1093519571</t>
  </si>
  <si>
    <t>https://podminky.urs.cz/item/CS_URS_2022_02/092203000</t>
  </si>
  <si>
    <t>20Zak00075-2 - Efektové osvětlení - branky, středová buly a kabelová příprava pro modré čáry</t>
  </si>
  <si>
    <t>741372152R</t>
  </si>
  <si>
    <t>Montáž svítidel včetně seřízení s integrovaným zdrojem LED se zapojením vodičů průmyslových závěsných efektových reflektorů</t>
  </si>
  <si>
    <t>989351056</t>
  </si>
  <si>
    <t>Svitidlo_branka</t>
  </si>
  <si>
    <t>Svítidlo outdoor LED PAR s motorickým zoomem 10–40°, 180 W RGBW COB LED, max. světelný tok 4.900 lm, krytí IP65, řízení DMX512,   RDM, StandAlone, rozměry 240x240x254 mm, hmotnost 8,2 kg</t>
  </si>
  <si>
    <t>-994584255</t>
  </si>
  <si>
    <t>Svitidlo_buly_str</t>
  </si>
  <si>
    <t>-390176511</t>
  </si>
  <si>
    <t>742121001R</t>
  </si>
  <si>
    <t>Montáž kabelů sdělovacích pro vnitřní rozvody počtu žil do 5</t>
  </si>
  <si>
    <t>1768364931</t>
  </si>
  <si>
    <t>Kabel DMX</t>
  </si>
  <si>
    <t>Kabel DMX, vícežilový se spirálovitým stíněním 2x0,22+0,22</t>
  </si>
  <si>
    <t>670769086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</si>
</sst>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19" fillId="0" borderId="22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167" fontId="19" fillId="0" borderId="22" xfId="0" applyNumberFormat="1" applyFont="1" applyBorder="1" applyAlignment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400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41</xdr:row>
      <xdr:rowOff>0</xdr:rowOff>
    </xdr:from>
    <xdr:to>
      <xdr:col>41</xdr:col>
      <xdr:colOff>180975</xdr:colOff>
      <xdr:row>43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6981825"/>
          <a:ext cx="1647825" cy="4095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78</xdr:row>
      <xdr:rowOff>0</xdr:rowOff>
    </xdr:from>
    <xdr:to>
      <xdr:col>9</xdr:col>
      <xdr:colOff>1219200</xdr:colOff>
      <xdr:row>79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714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67</xdr:row>
      <xdr:rowOff>0</xdr:rowOff>
    </xdr:from>
    <xdr:to>
      <xdr:col>9</xdr:col>
      <xdr:colOff>1219200</xdr:colOff>
      <xdr:row>68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714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12022" TargetMode="External" /><Relationship Id="rId2" Type="http://schemas.openxmlformats.org/officeDocument/2006/relationships/hyperlink" Target="https://podminky.urs.cz/item/CS_URS_2022_02/741122225" TargetMode="External" /><Relationship Id="rId3" Type="http://schemas.openxmlformats.org/officeDocument/2006/relationships/hyperlink" Target="https://podminky.urs.cz/item/CS_URS_2022_02/741122237" TargetMode="External" /><Relationship Id="rId4" Type="http://schemas.openxmlformats.org/officeDocument/2006/relationships/hyperlink" Target="https://podminky.urs.cz/item/CS_URS_2022_02/741122851" TargetMode="External" /><Relationship Id="rId5" Type="http://schemas.openxmlformats.org/officeDocument/2006/relationships/hyperlink" Target="https://podminky.urs.cz/item/CS_URS_2022_02/741130001" TargetMode="External" /><Relationship Id="rId6" Type="http://schemas.openxmlformats.org/officeDocument/2006/relationships/hyperlink" Target="https://podminky.urs.cz/item/CS_URS_2022_02/741130008" TargetMode="External" /><Relationship Id="rId7" Type="http://schemas.openxmlformats.org/officeDocument/2006/relationships/hyperlink" Target="https://podminky.urs.cz/item/CS_URS_2022_02/741210001" TargetMode="External" /><Relationship Id="rId8" Type="http://schemas.openxmlformats.org/officeDocument/2006/relationships/hyperlink" Target="https://podminky.urs.cz/item/CS_URS_2022_02/741210003" TargetMode="External" /><Relationship Id="rId9" Type="http://schemas.openxmlformats.org/officeDocument/2006/relationships/hyperlink" Target="https://podminky.urs.cz/item/CS_URS_2022_02/741240011" TargetMode="External" /><Relationship Id="rId10" Type="http://schemas.openxmlformats.org/officeDocument/2006/relationships/hyperlink" Target="https://podminky.urs.cz/item/CS_URS_2022_02/741313033" TargetMode="External" /><Relationship Id="rId11" Type="http://schemas.openxmlformats.org/officeDocument/2006/relationships/hyperlink" Target="https://podminky.urs.cz/item/CS_URS_2022_02/741320105" TargetMode="External" /><Relationship Id="rId12" Type="http://schemas.openxmlformats.org/officeDocument/2006/relationships/hyperlink" Target="https://podminky.urs.cz/item/CS_URS_2022_02/741320165" TargetMode="External" /><Relationship Id="rId13" Type="http://schemas.openxmlformats.org/officeDocument/2006/relationships/hyperlink" Target="https://podminky.urs.cz/item/CS_URS_2022_02/741320175" TargetMode="External" /><Relationship Id="rId14" Type="http://schemas.openxmlformats.org/officeDocument/2006/relationships/hyperlink" Target="https://podminky.urs.cz/item/CS_URS_2022_02/741320185" TargetMode="External" /><Relationship Id="rId15" Type="http://schemas.openxmlformats.org/officeDocument/2006/relationships/hyperlink" Target="https://podminky.urs.cz/item/CS_URS_2022_02/741321043" TargetMode="External" /><Relationship Id="rId16" Type="http://schemas.openxmlformats.org/officeDocument/2006/relationships/hyperlink" Target="https://podminky.urs.cz/item/CS_URS_2022_02/741322022" TargetMode="External" /><Relationship Id="rId17" Type="http://schemas.openxmlformats.org/officeDocument/2006/relationships/hyperlink" Target="https://podminky.urs.cz/item/CS_URS_2022_02/741322141" TargetMode="External" /><Relationship Id="rId18" Type="http://schemas.openxmlformats.org/officeDocument/2006/relationships/hyperlink" Target="https://podminky.urs.cz/item/CS_URS_2022_02/741372152" TargetMode="External" /><Relationship Id="rId19" Type="http://schemas.openxmlformats.org/officeDocument/2006/relationships/hyperlink" Target="https://podminky.urs.cz/item/CS_URS_2022_02/945412112" TargetMode="External" /><Relationship Id="rId20" Type="http://schemas.openxmlformats.org/officeDocument/2006/relationships/hyperlink" Target="https://podminky.urs.cz/item/CS_URS_2022_01/K001" TargetMode="External" /><Relationship Id="rId21" Type="http://schemas.openxmlformats.org/officeDocument/2006/relationships/hyperlink" Target="https://podminky.urs.cz/item/CS_URS_2022_02/742110102" TargetMode="External" /><Relationship Id="rId22" Type="http://schemas.openxmlformats.org/officeDocument/2006/relationships/hyperlink" Target="https://podminky.urs.cz/item/CS_URS_2022_02/742110122" TargetMode="External" /><Relationship Id="rId23" Type="http://schemas.openxmlformats.org/officeDocument/2006/relationships/hyperlink" Target="https://podminky.urs.cz/item/CS_URS_2022_02/742110122.1" TargetMode="External" /><Relationship Id="rId24" Type="http://schemas.openxmlformats.org/officeDocument/2006/relationships/hyperlink" Target="https://podminky.urs.cz/item/CS_URS_2022_02/742121001" TargetMode="External" /><Relationship Id="rId25" Type="http://schemas.openxmlformats.org/officeDocument/2006/relationships/hyperlink" Target="https://podminky.urs.cz/item/CS_URS_2022_02/742330011" TargetMode="External" /><Relationship Id="rId26" Type="http://schemas.openxmlformats.org/officeDocument/2006/relationships/hyperlink" Target="https://podminky.urs.cz/item/CS_URS_2022_02/PRG1" TargetMode="External" /><Relationship Id="rId27" Type="http://schemas.openxmlformats.org/officeDocument/2006/relationships/hyperlink" Target="https://podminky.urs.cz/item/CS_URS_2022_02/220261141" TargetMode="External" /><Relationship Id="rId28" Type="http://schemas.openxmlformats.org/officeDocument/2006/relationships/hyperlink" Target="https://podminky.urs.cz/item/CS_URS_2022_02/468101433" TargetMode="External" /><Relationship Id="rId29" Type="http://schemas.openxmlformats.org/officeDocument/2006/relationships/hyperlink" Target="https://podminky.urs.cz/item/CS_URS_2022_02/460941115" TargetMode="External" /><Relationship Id="rId30" Type="http://schemas.openxmlformats.org/officeDocument/2006/relationships/hyperlink" Target="https://podminky.urs.cz/item/CS_URS_2022_02/742190004" TargetMode="External" /><Relationship Id="rId31" Type="http://schemas.openxmlformats.org/officeDocument/2006/relationships/hyperlink" Target="https://podminky.urs.cz/item/CS_URS_2022_02/011464000" TargetMode="External" /><Relationship Id="rId32" Type="http://schemas.openxmlformats.org/officeDocument/2006/relationships/hyperlink" Target="https://podminky.urs.cz/item/CS_URS_2022_02/013254000" TargetMode="External" /><Relationship Id="rId33" Type="http://schemas.openxmlformats.org/officeDocument/2006/relationships/hyperlink" Target="https://podminky.urs.cz/item/CS_URS_2022_02/013314000" TargetMode="External" /><Relationship Id="rId34" Type="http://schemas.openxmlformats.org/officeDocument/2006/relationships/hyperlink" Target="https://podminky.urs.cz/item/CS_URS_2022_02/044002000" TargetMode="External" /><Relationship Id="rId35" Type="http://schemas.openxmlformats.org/officeDocument/2006/relationships/hyperlink" Target="https://podminky.urs.cz/item/CS_URS_2022_02/065002000" TargetMode="External" /><Relationship Id="rId36" Type="http://schemas.openxmlformats.org/officeDocument/2006/relationships/hyperlink" Target="https://podminky.urs.cz/item/CS_URS_2022_02/070001000" TargetMode="External" /><Relationship Id="rId37" Type="http://schemas.openxmlformats.org/officeDocument/2006/relationships/hyperlink" Target="https://podminky.urs.cz/item/CS_URS_2022_02/081002000" TargetMode="External" /><Relationship Id="rId38" Type="http://schemas.openxmlformats.org/officeDocument/2006/relationships/hyperlink" Target="https://podminky.urs.cz/item/CS_URS_2022_02/082002000" TargetMode="External" /><Relationship Id="rId39" Type="http://schemas.openxmlformats.org/officeDocument/2006/relationships/hyperlink" Target="https://podminky.urs.cz/item/CS_URS_2022_02/092203000" TargetMode="External" /><Relationship Id="rId4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45412112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" customHeight="1"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13" t="s">
        <v>6</v>
      </c>
      <c r="BT2" s="13" t="s">
        <v>7</v>
      </c>
    </row>
    <row r="3" spans="2:72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59" t="s">
        <v>14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R5" s="16"/>
      <c r="BE5" s="156" t="s">
        <v>15</v>
      </c>
      <c r="BS5" s="13" t="s">
        <v>6</v>
      </c>
    </row>
    <row r="6" spans="2:71" ht="36.9" customHeight="1">
      <c r="B6" s="16"/>
      <c r="D6" s="22" t="s">
        <v>16</v>
      </c>
      <c r="K6" s="161" t="s">
        <v>17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R6" s="16"/>
      <c r="BE6" s="157"/>
      <c r="BS6" s="13" t="s">
        <v>6</v>
      </c>
    </row>
    <row r="7" spans="2:71" ht="12" customHeight="1">
      <c r="B7" s="16"/>
      <c r="D7" s="23" t="s">
        <v>18</v>
      </c>
      <c r="K7" s="21" t="s">
        <v>19</v>
      </c>
      <c r="AK7" s="23" t="s">
        <v>20</v>
      </c>
      <c r="AN7" s="21" t="s">
        <v>19</v>
      </c>
      <c r="AR7" s="16"/>
      <c r="BE7" s="157"/>
      <c r="BS7" s="13" t="s">
        <v>6</v>
      </c>
    </row>
    <row r="8" spans="2:71" ht="12" customHeight="1">
      <c r="B8" s="16"/>
      <c r="D8" s="23" t="s">
        <v>21</v>
      </c>
      <c r="K8" s="21" t="s">
        <v>22</v>
      </c>
      <c r="AK8" s="23" t="s">
        <v>23</v>
      </c>
      <c r="AN8" s="24" t="s">
        <v>24</v>
      </c>
      <c r="AR8" s="16"/>
      <c r="BE8" s="157"/>
      <c r="BS8" s="13" t="s">
        <v>6</v>
      </c>
    </row>
    <row r="9" spans="2:71" ht="14.4" customHeight="1">
      <c r="B9" s="16"/>
      <c r="AR9" s="16"/>
      <c r="BE9" s="157"/>
      <c r="BS9" s="13" t="s">
        <v>6</v>
      </c>
    </row>
    <row r="10" spans="2:71" ht="12" customHeight="1">
      <c r="B10" s="16"/>
      <c r="D10" s="23" t="s">
        <v>25</v>
      </c>
      <c r="AK10" s="23" t="s">
        <v>26</v>
      </c>
      <c r="AN10" s="21" t="s">
        <v>27</v>
      </c>
      <c r="AR10" s="16"/>
      <c r="BE10" s="157"/>
      <c r="BS10" s="13" t="s">
        <v>6</v>
      </c>
    </row>
    <row r="11" spans="2:71" ht="18.45" customHeight="1">
      <c r="B11" s="16"/>
      <c r="E11" s="21" t="s">
        <v>28</v>
      </c>
      <c r="AK11" s="23" t="s">
        <v>29</v>
      </c>
      <c r="AN11" s="21" t="s">
        <v>30</v>
      </c>
      <c r="AR11" s="16"/>
      <c r="BE11" s="157"/>
      <c r="BS11" s="13" t="s">
        <v>6</v>
      </c>
    </row>
    <row r="12" spans="2:71" ht="6.9" customHeight="1">
      <c r="B12" s="16"/>
      <c r="AR12" s="16"/>
      <c r="BE12" s="157"/>
      <c r="BS12" s="13" t="s">
        <v>6</v>
      </c>
    </row>
    <row r="13" spans="2:71" ht="12" customHeight="1">
      <c r="B13" s="16"/>
      <c r="D13" s="23" t="s">
        <v>31</v>
      </c>
      <c r="AK13" s="23" t="s">
        <v>26</v>
      </c>
      <c r="AN13" s="25" t="s">
        <v>32</v>
      </c>
      <c r="AR13" s="16"/>
      <c r="BE13" s="157"/>
      <c r="BS13" s="13" t="s">
        <v>6</v>
      </c>
    </row>
    <row r="14" spans="2:71" ht="13.2">
      <c r="B14" s="16"/>
      <c r="E14" s="162" t="s">
        <v>32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23" t="s">
        <v>29</v>
      </c>
      <c r="AN14" s="25" t="s">
        <v>32</v>
      </c>
      <c r="AR14" s="16"/>
      <c r="BE14" s="157"/>
      <c r="BS14" s="13" t="s">
        <v>6</v>
      </c>
    </row>
    <row r="15" spans="2:71" ht="6.9" customHeight="1">
      <c r="B15" s="16"/>
      <c r="AR15" s="16"/>
      <c r="BE15" s="157"/>
      <c r="BS15" s="13" t="s">
        <v>4</v>
      </c>
    </row>
    <row r="16" spans="2:71" ht="12" customHeight="1">
      <c r="B16" s="16"/>
      <c r="D16" s="23" t="s">
        <v>33</v>
      </c>
      <c r="AK16" s="23" t="s">
        <v>26</v>
      </c>
      <c r="AN16" s="21" t="s">
        <v>34</v>
      </c>
      <c r="AR16" s="16"/>
      <c r="BE16" s="157"/>
      <c r="BS16" s="13" t="s">
        <v>4</v>
      </c>
    </row>
    <row r="17" spans="2:71" ht="18.45" customHeight="1">
      <c r="B17" s="16"/>
      <c r="E17" s="21" t="s">
        <v>35</v>
      </c>
      <c r="AK17" s="23" t="s">
        <v>29</v>
      </c>
      <c r="AN17" s="21" t="s">
        <v>36</v>
      </c>
      <c r="AR17" s="16"/>
      <c r="BE17" s="157"/>
      <c r="BS17" s="13" t="s">
        <v>37</v>
      </c>
    </row>
    <row r="18" spans="2:71" ht="6.9" customHeight="1">
      <c r="B18" s="16"/>
      <c r="AR18" s="16"/>
      <c r="BE18" s="157"/>
      <c r="BS18" s="13" t="s">
        <v>6</v>
      </c>
    </row>
    <row r="19" spans="2:71" ht="12" customHeight="1">
      <c r="B19" s="16"/>
      <c r="D19" s="23" t="s">
        <v>38</v>
      </c>
      <c r="AK19" s="23" t="s">
        <v>26</v>
      </c>
      <c r="AN19" s="21" t="s">
        <v>19</v>
      </c>
      <c r="AR19" s="16"/>
      <c r="BE19" s="157"/>
      <c r="BS19" s="13" t="s">
        <v>6</v>
      </c>
    </row>
    <row r="20" spans="2:71" ht="18.45" customHeight="1">
      <c r="B20" s="16"/>
      <c r="E20" s="21" t="s">
        <v>39</v>
      </c>
      <c r="AK20" s="23" t="s">
        <v>29</v>
      </c>
      <c r="AN20" s="21" t="s">
        <v>19</v>
      </c>
      <c r="AR20" s="16"/>
      <c r="BE20" s="157"/>
      <c r="BS20" s="13" t="s">
        <v>4</v>
      </c>
    </row>
    <row r="21" spans="2:57" ht="6.9" customHeight="1">
      <c r="B21" s="16"/>
      <c r="AR21" s="16"/>
      <c r="BE21" s="157"/>
    </row>
    <row r="22" spans="2:57" ht="12" customHeight="1">
      <c r="B22" s="16"/>
      <c r="D22" s="23" t="s">
        <v>40</v>
      </c>
      <c r="AR22" s="16"/>
      <c r="BE22" s="157"/>
    </row>
    <row r="23" spans="2:57" ht="53.4" customHeight="1">
      <c r="B23" s="16"/>
      <c r="E23" s="164" t="s">
        <v>41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R23" s="16"/>
      <c r="BE23" s="157"/>
    </row>
    <row r="24" spans="2:57" ht="6.9" customHeight="1">
      <c r="B24" s="16"/>
      <c r="AR24" s="16"/>
      <c r="BE24" s="157"/>
    </row>
    <row r="25" spans="2:57" ht="6.9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57"/>
    </row>
    <row r="26" spans="2:57" s="1" customFormat="1" ht="25.95" customHeight="1">
      <c r="B26" s="28"/>
      <c r="D26" s="29" t="s">
        <v>42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65">
        <f>ROUND(AG54,2)</f>
        <v>0</v>
      </c>
      <c r="AL26" s="166"/>
      <c r="AM26" s="166"/>
      <c r="AN26" s="166"/>
      <c r="AO26" s="166"/>
      <c r="AR26" s="28"/>
      <c r="BE26" s="157"/>
    </row>
    <row r="27" spans="2:57" s="1" customFormat="1" ht="6.9" customHeight="1">
      <c r="B27" s="28"/>
      <c r="AR27" s="28"/>
      <c r="BE27" s="157"/>
    </row>
    <row r="28" spans="2:57" s="1" customFormat="1" ht="13.2">
      <c r="B28" s="28"/>
      <c r="L28" s="167" t="s">
        <v>43</v>
      </c>
      <c r="M28" s="167"/>
      <c r="N28" s="167"/>
      <c r="O28" s="167"/>
      <c r="P28" s="167"/>
      <c r="W28" s="167" t="s">
        <v>44</v>
      </c>
      <c r="X28" s="167"/>
      <c r="Y28" s="167"/>
      <c r="Z28" s="167"/>
      <c r="AA28" s="167"/>
      <c r="AB28" s="167"/>
      <c r="AC28" s="167"/>
      <c r="AD28" s="167"/>
      <c r="AE28" s="167"/>
      <c r="AK28" s="167" t="s">
        <v>45</v>
      </c>
      <c r="AL28" s="167"/>
      <c r="AM28" s="167"/>
      <c r="AN28" s="167"/>
      <c r="AO28" s="167"/>
      <c r="AR28" s="28"/>
      <c r="BE28" s="157"/>
    </row>
    <row r="29" spans="2:57" s="2" customFormat="1" ht="14.4" customHeight="1">
      <c r="B29" s="32"/>
      <c r="D29" s="23" t="s">
        <v>46</v>
      </c>
      <c r="F29" s="23" t="s">
        <v>47</v>
      </c>
      <c r="L29" s="170">
        <v>0.21</v>
      </c>
      <c r="M29" s="169"/>
      <c r="N29" s="169"/>
      <c r="O29" s="169"/>
      <c r="P29" s="169"/>
      <c r="W29" s="168">
        <f>ROUND(AZ54,2)</f>
        <v>0</v>
      </c>
      <c r="X29" s="169"/>
      <c r="Y29" s="169"/>
      <c r="Z29" s="169"/>
      <c r="AA29" s="169"/>
      <c r="AB29" s="169"/>
      <c r="AC29" s="169"/>
      <c r="AD29" s="169"/>
      <c r="AE29" s="169"/>
      <c r="AK29" s="168">
        <f>ROUND(AV54,2)</f>
        <v>0</v>
      </c>
      <c r="AL29" s="169"/>
      <c r="AM29" s="169"/>
      <c r="AN29" s="169"/>
      <c r="AO29" s="169"/>
      <c r="AR29" s="32"/>
      <c r="BE29" s="158"/>
    </row>
    <row r="30" spans="2:57" s="2" customFormat="1" ht="14.4" customHeight="1">
      <c r="B30" s="32"/>
      <c r="F30" s="23" t="s">
        <v>48</v>
      </c>
      <c r="L30" s="170">
        <v>0.15</v>
      </c>
      <c r="M30" s="169"/>
      <c r="N30" s="169"/>
      <c r="O30" s="169"/>
      <c r="P30" s="169"/>
      <c r="W30" s="168">
        <f>ROUND(BA54,2)</f>
        <v>0</v>
      </c>
      <c r="X30" s="169"/>
      <c r="Y30" s="169"/>
      <c r="Z30" s="169"/>
      <c r="AA30" s="169"/>
      <c r="AB30" s="169"/>
      <c r="AC30" s="169"/>
      <c r="AD30" s="169"/>
      <c r="AE30" s="169"/>
      <c r="AK30" s="168">
        <f>ROUND(AW54,2)</f>
        <v>0</v>
      </c>
      <c r="AL30" s="169"/>
      <c r="AM30" s="169"/>
      <c r="AN30" s="169"/>
      <c r="AO30" s="169"/>
      <c r="AR30" s="32"/>
      <c r="BE30" s="158"/>
    </row>
    <row r="31" spans="2:57" s="2" customFormat="1" ht="14.4" customHeight="1" hidden="1">
      <c r="B31" s="32"/>
      <c r="F31" s="23" t="s">
        <v>49</v>
      </c>
      <c r="L31" s="170">
        <v>0.21</v>
      </c>
      <c r="M31" s="169"/>
      <c r="N31" s="169"/>
      <c r="O31" s="169"/>
      <c r="P31" s="169"/>
      <c r="W31" s="168">
        <f>ROUND(BB54,2)</f>
        <v>0</v>
      </c>
      <c r="X31" s="169"/>
      <c r="Y31" s="169"/>
      <c r="Z31" s="169"/>
      <c r="AA31" s="169"/>
      <c r="AB31" s="169"/>
      <c r="AC31" s="169"/>
      <c r="AD31" s="169"/>
      <c r="AE31" s="169"/>
      <c r="AK31" s="168">
        <v>0</v>
      </c>
      <c r="AL31" s="169"/>
      <c r="AM31" s="169"/>
      <c r="AN31" s="169"/>
      <c r="AO31" s="169"/>
      <c r="AR31" s="32"/>
      <c r="BE31" s="158"/>
    </row>
    <row r="32" spans="2:57" s="2" customFormat="1" ht="14.4" customHeight="1" hidden="1">
      <c r="B32" s="32"/>
      <c r="F32" s="23" t="s">
        <v>50</v>
      </c>
      <c r="L32" s="170">
        <v>0.15</v>
      </c>
      <c r="M32" s="169"/>
      <c r="N32" s="169"/>
      <c r="O32" s="169"/>
      <c r="P32" s="169"/>
      <c r="W32" s="168">
        <f>ROUND(BC54,2)</f>
        <v>0</v>
      </c>
      <c r="X32" s="169"/>
      <c r="Y32" s="169"/>
      <c r="Z32" s="169"/>
      <c r="AA32" s="169"/>
      <c r="AB32" s="169"/>
      <c r="AC32" s="169"/>
      <c r="AD32" s="169"/>
      <c r="AE32" s="169"/>
      <c r="AK32" s="168">
        <v>0</v>
      </c>
      <c r="AL32" s="169"/>
      <c r="AM32" s="169"/>
      <c r="AN32" s="169"/>
      <c r="AO32" s="169"/>
      <c r="AR32" s="32"/>
      <c r="BE32" s="158"/>
    </row>
    <row r="33" spans="2:44" s="2" customFormat="1" ht="14.4" customHeight="1" hidden="1">
      <c r="B33" s="32"/>
      <c r="F33" s="23" t="s">
        <v>51</v>
      </c>
      <c r="L33" s="170">
        <v>0</v>
      </c>
      <c r="M33" s="169"/>
      <c r="N33" s="169"/>
      <c r="O33" s="169"/>
      <c r="P33" s="169"/>
      <c r="W33" s="168">
        <f>ROUND(BD54,2)</f>
        <v>0</v>
      </c>
      <c r="X33" s="169"/>
      <c r="Y33" s="169"/>
      <c r="Z33" s="169"/>
      <c r="AA33" s="169"/>
      <c r="AB33" s="169"/>
      <c r="AC33" s="169"/>
      <c r="AD33" s="169"/>
      <c r="AE33" s="169"/>
      <c r="AK33" s="168">
        <v>0</v>
      </c>
      <c r="AL33" s="169"/>
      <c r="AM33" s="169"/>
      <c r="AN33" s="169"/>
      <c r="AO33" s="169"/>
      <c r="AR33" s="32"/>
    </row>
    <row r="34" spans="2:44" s="1" customFormat="1" ht="6.9" customHeight="1">
      <c r="B34" s="28"/>
      <c r="AR34" s="28"/>
    </row>
    <row r="35" spans="2:44" s="1" customFormat="1" ht="25.95" customHeight="1">
      <c r="B35" s="28"/>
      <c r="C35" s="33"/>
      <c r="D35" s="34" t="s">
        <v>52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53</v>
      </c>
      <c r="U35" s="35"/>
      <c r="V35" s="35"/>
      <c r="W35" s="35"/>
      <c r="X35" s="171" t="s">
        <v>54</v>
      </c>
      <c r="Y35" s="172"/>
      <c r="Z35" s="172"/>
      <c r="AA35" s="172"/>
      <c r="AB35" s="172"/>
      <c r="AC35" s="35"/>
      <c r="AD35" s="35"/>
      <c r="AE35" s="35"/>
      <c r="AF35" s="35"/>
      <c r="AG35" s="35"/>
      <c r="AH35" s="35"/>
      <c r="AI35" s="35"/>
      <c r="AJ35" s="35"/>
      <c r="AK35" s="173">
        <f>SUM(AK26:AK33)</f>
        <v>0</v>
      </c>
      <c r="AL35" s="172"/>
      <c r="AM35" s="172"/>
      <c r="AN35" s="172"/>
      <c r="AO35" s="174"/>
      <c r="AP35" s="33"/>
      <c r="AQ35" s="33"/>
      <c r="AR35" s="28"/>
    </row>
    <row r="36" spans="2:44" s="1" customFormat="1" ht="6.9" customHeight="1">
      <c r="B36" s="28"/>
      <c r="AR36" s="28"/>
    </row>
    <row r="37" spans="2:44" s="1" customFormat="1" ht="6.9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8"/>
    </row>
    <row r="41" spans="2:44" s="1" customFormat="1" ht="6.9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28"/>
    </row>
    <row r="42" spans="2:44" s="1" customFormat="1" ht="24.9" customHeight="1">
      <c r="B42" s="28"/>
      <c r="C42" s="17" t="s">
        <v>55</v>
      </c>
      <c r="AR42" s="28"/>
    </row>
    <row r="43" spans="2:44" s="1" customFormat="1" ht="6.9" customHeight="1">
      <c r="B43" s="28"/>
      <c r="AR43" s="28"/>
    </row>
    <row r="44" spans="2:44" s="3" customFormat="1" ht="12" customHeight="1">
      <c r="B44" s="41"/>
      <c r="C44" s="23" t="s">
        <v>13</v>
      </c>
      <c r="L44" s="3" t="str">
        <f>K5</f>
        <v>20Zak00075</v>
      </c>
      <c r="AR44" s="41"/>
    </row>
    <row r="45" spans="2:44" s="4" customFormat="1" ht="36.9" customHeight="1">
      <c r="B45" s="42"/>
      <c r="C45" s="43" t="s">
        <v>16</v>
      </c>
      <c r="L45" s="175" t="str">
        <f>K6</f>
        <v>Oprava osvětlení Zimní stadion v Litvínově</v>
      </c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R45" s="42"/>
    </row>
    <row r="46" spans="2:44" s="1" customFormat="1" ht="6.9" customHeight="1">
      <c r="B46" s="28"/>
      <c r="AR46" s="28"/>
    </row>
    <row r="47" spans="2:44" s="1" customFormat="1" ht="12" customHeight="1">
      <c r="B47" s="28"/>
      <c r="C47" s="23" t="s">
        <v>21</v>
      </c>
      <c r="L47" s="44" t="str">
        <f>IF(K8="","",K8)</f>
        <v>S. K. Neumanna 1004, 436 01 Litvínov</v>
      </c>
      <c r="AI47" s="23" t="s">
        <v>23</v>
      </c>
      <c r="AM47" s="177" t="str">
        <f>IF(AN8="","",AN8)</f>
        <v>28. 3. 2023</v>
      </c>
      <c r="AN47" s="177"/>
      <c r="AR47" s="28"/>
    </row>
    <row r="48" spans="2:44" s="1" customFormat="1" ht="6.9" customHeight="1">
      <c r="B48" s="28"/>
      <c r="AR48" s="28"/>
    </row>
    <row r="49" spans="2:56" s="1" customFormat="1" ht="15.15" customHeight="1">
      <c r="B49" s="28"/>
      <c r="C49" s="23" t="s">
        <v>25</v>
      </c>
      <c r="L49" s="3" t="str">
        <f>IF(E11="","",E11)</f>
        <v>Město Litvínov</v>
      </c>
      <c r="AI49" s="23" t="s">
        <v>33</v>
      </c>
      <c r="AM49" s="178" t="str">
        <f>IF(E17="","",E17)</f>
        <v>4 Lighting s.r.o.</v>
      </c>
      <c r="AN49" s="179"/>
      <c r="AO49" s="179"/>
      <c r="AP49" s="179"/>
      <c r="AR49" s="28"/>
      <c r="AS49" s="180" t="s">
        <v>56</v>
      </c>
      <c r="AT49" s="181"/>
      <c r="AU49" s="46"/>
      <c r="AV49" s="46"/>
      <c r="AW49" s="46"/>
      <c r="AX49" s="46"/>
      <c r="AY49" s="46"/>
      <c r="AZ49" s="46"/>
      <c r="BA49" s="46"/>
      <c r="BB49" s="46"/>
      <c r="BC49" s="46"/>
      <c r="BD49" s="47"/>
    </row>
    <row r="50" spans="2:56" s="1" customFormat="1" ht="15.15" customHeight="1">
      <c r="B50" s="28"/>
      <c r="C50" s="23" t="s">
        <v>31</v>
      </c>
      <c r="L50" s="3" t="str">
        <f>IF(E14="Vyplň údaj","",E14)</f>
        <v/>
      </c>
      <c r="AI50" s="23" t="s">
        <v>38</v>
      </c>
      <c r="AM50" s="178" t="str">
        <f>IF(E20="","",E20)</f>
        <v xml:space="preserve"> </v>
      </c>
      <c r="AN50" s="179"/>
      <c r="AO50" s="179"/>
      <c r="AP50" s="179"/>
      <c r="AR50" s="28"/>
      <c r="AS50" s="182"/>
      <c r="AT50" s="183"/>
      <c r="BD50" s="49"/>
    </row>
    <row r="51" spans="2:56" s="1" customFormat="1" ht="10.8" customHeight="1">
      <c r="B51" s="28"/>
      <c r="AR51" s="28"/>
      <c r="AS51" s="182"/>
      <c r="AT51" s="183"/>
      <c r="BD51" s="49"/>
    </row>
    <row r="52" spans="2:56" s="1" customFormat="1" ht="29.25" customHeight="1">
      <c r="B52" s="28"/>
      <c r="C52" s="184" t="s">
        <v>57</v>
      </c>
      <c r="D52" s="185"/>
      <c r="E52" s="185"/>
      <c r="F52" s="185"/>
      <c r="G52" s="185"/>
      <c r="H52" s="50"/>
      <c r="I52" s="186" t="s">
        <v>58</v>
      </c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7" t="s">
        <v>59</v>
      </c>
      <c r="AH52" s="185"/>
      <c r="AI52" s="185"/>
      <c r="AJ52" s="185"/>
      <c r="AK52" s="185"/>
      <c r="AL52" s="185"/>
      <c r="AM52" s="185"/>
      <c r="AN52" s="186" t="s">
        <v>60</v>
      </c>
      <c r="AO52" s="185"/>
      <c r="AP52" s="185"/>
      <c r="AQ52" s="51" t="s">
        <v>61</v>
      </c>
      <c r="AR52" s="28"/>
      <c r="AS52" s="52" t="s">
        <v>62</v>
      </c>
      <c r="AT52" s="53" t="s">
        <v>63</v>
      </c>
      <c r="AU52" s="53" t="s">
        <v>64</v>
      </c>
      <c r="AV52" s="53" t="s">
        <v>65</v>
      </c>
      <c r="AW52" s="53" t="s">
        <v>66</v>
      </c>
      <c r="AX52" s="53" t="s">
        <v>67</v>
      </c>
      <c r="AY52" s="53" t="s">
        <v>68</v>
      </c>
      <c r="AZ52" s="53" t="s">
        <v>69</v>
      </c>
      <c r="BA52" s="53" t="s">
        <v>70</v>
      </c>
      <c r="BB52" s="53" t="s">
        <v>71</v>
      </c>
      <c r="BC52" s="53" t="s">
        <v>72</v>
      </c>
      <c r="BD52" s="54" t="s">
        <v>73</v>
      </c>
    </row>
    <row r="53" spans="2:56" s="1" customFormat="1" ht="10.8" customHeight="1">
      <c r="B53" s="28"/>
      <c r="AR53" s="28"/>
      <c r="AS53" s="55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2:90" s="5" customFormat="1" ht="32.4" customHeight="1">
      <c r="B54" s="56"/>
      <c r="C54" s="57" t="s">
        <v>74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191">
        <f>ROUND(SUM(AG55:AG56),2)</f>
        <v>0</v>
      </c>
      <c r="AH54" s="191"/>
      <c r="AI54" s="191"/>
      <c r="AJ54" s="191"/>
      <c r="AK54" s="191"/>
      <c r="AL54" s="191"/>
      <c r="AM54" s="191"/>
      <c r="AN54" s="192">
        <f>SUM(AG54,AT54)</f>
        <v>0</v>
      </c>
      <c r="AO54" s="192"/>
      <c r="AP54" s="192"/>
      <c r="AQ54" s="60" t="s">
        <v>19</v>
      </c>
      <c r="AR54" s="56"/>
      <c r="AS54" s="61">
        <f>ROUND(SUM(AS55:AS56),2)</f>
        <v>0</v>
      </c>
      <c r="AT54" s="62">
        <f>ROUND(SUM(AV54:AW54),2)</f>
        <v>0</v>
      </c>
      <c r="AU54" s="63">
        <f>ROUND(SUM(AU55:AU56),5)</f>
        <v>0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ROUND(SUM(AZ55:AZ56),2)</f>
        <v>0</v>
      </c>
      <c r="BA54" s="62">
        <f>ROUND(SUM(BA55:BA56),2)</f>
        <v>0</v>
      </c>
      <c r="BB54" s="62">
        <f>ROUND(SUM(BB55:BB56),2)</f>
        <v>0</v>
      </c>
      <c r="BC54" s="62">
        <f>ROUND(SUM(BC55:BC56),2)</f>
        <v>0</v>
      </c>
      <c r="BD54" s="64">
        <f>ROUND(SUM(BD55:BD56),2)</f>
        <v>0</v>
      </c>
      <c r="BS54" s="65" t="s">
        <v>75</v>
      </c>
      <c r="BT54" s="65" t="s">
        <v>76</v>
      </c>
      <c r="BU54" s="66" t="s">
        <v>77</v>
      </c>
      <c r="BV54" s="65" t="s">
        <v>78</v>
      </c>
      <c r="BW54" s="65" t="s">
        <v>5</v>
      </c>
      <c r="BX54" s="65" t="s">
        <v>79</v>
      </c>
      <c r="CL54" s="65" t="s">
        <v>19</v>
      </c>
    </row>
    <row r="55" spans="1:91" s="6" customFormat="1" ht="24.75" customHeight="1">
      <c r="A55" s="67" t="s">
        <v>80</v>
      </c>
      <c r="B55" s="68"/>
      <c r="C55" s="69"/>
      <c r="D55" s="190" t="s">
        <v>14</v>
      </c>
      <c r="E55" s="190"/>
      <c r="F55" s="190"/>
      <c r="G55" s="190"/>
      <c r="H55" s="190"/>
      <c r="I55" s="70"/>
      <c r="J55" s="190" t="s">
        <v>81</v>
      </c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88">
        <f>'20Zak00075 - Oprava osvět...'!J30</f>
        <v>0</v>
      </c>
      <c r="AH55" s="189"/>
      <c r="AI55" s="189"/>
      <c r="AJ55" s="189"/>
      <c r="AK55" s="189"/>
      <c r="AL55" s="189"/>
      <c r="AM55" s="189"/>
      <c r="AN55" s="188">
        <f>SUM(AG55,AT55)</f>
        <v>0</v>
      </c>
      <c r="AO55" s="189"/>
      <c r="AP55" s="189"/>
      <c r="AQ55" s="71" t="s">
        <v>82</v>
      </c>
      <c r="AR55" s="68"/>
      <c r="AS55" s="72">
        <v>0</v>
      </c>
      <c r="AT55" s="73">
        <f>ROUND(SUM(AV55:AW55),2)</f>
        <v>0</v>
      </c>
      <c r="AU55" s="74">
        <f>'20Zak00075 - Oprava osvět...'!P92</f>
        <v>0</v>
      </c>
      <c r="AV55" s="73">
        <f>'20Zak00075 - Oprava osvět...'!J33</f>
        <v>0</v>
      </c>
      <c r="AW55" s="73">
        <f>'20Zak00075 - Oprava osvět...'!J34</f>
        <v>0</v>
      </c>
      <c r="AX55" s="73">
        <f>'20Zak00075 - Oprava osvět...'!J35</f>
        <v>0</v>
      </c>
      <c r="AY55" s="73">
        <f>'20Zak00075 - Oprava osvět...'!J36</f>
        <v>0</v>
      </c>
      <c r="AZ55" s="73">
        <f>'20Zak00075 - Oprava osvět...'!F33</f>
        <v>0</v>
      </c>
      <c r="BA55" s="73">
        <f>'20Zak00075 - Oprava osvět...'!F34</f>
        <v>0</v>
      </c>
      <c r="BB55" s="73">
        <f>'20Zak00075 - Oprava osvět...'!F35</f>
        <v>0</v>
      </c>
      <c r="BC55" s="73">
        <f>'20Zak00075 - Oprava osvět...'!F36</f>
        <v>0</v>
      </c>
      <c r="BD55" s="75">
        <f>'20Zak00075 - Oprava osvět...'!F37</f>
        <v>0</v>
      </c>
      <c r="BT55" s="76" t="s">
        <v>83</v>
      </c>
      <c r="BV55" s="76" t="s">
        <v>78</v>
      </c>
      <c r="BW55" s="76" t="s">
        <v>84</v>
      </c>
      <c r="BX55" s="76" t="s">
        <v>5</v>
      </c>
      <c r="CL55" s="76" t="s">
        <v>19</v>
      </c>
      <c r="CM55" s="76" t="s">
        <v>85</v>
      </c>
    </row>
    <row r="56" spans="1:91" s="6" customFormat="1" ht="37.5" customHeight="1">
      <c r="A56" s="67" t="s">
        <v>80</v>
      </c>
      <c r="B56" s="68"/>
      <c r="C56" s="69"/>
      <c r="D56" s="190" t="s">
        <v>86</v>
      </c>
      <c r="E56" s="190"/>
      <c r="F56" s="190"/>
      <c r="G56" s="190"/>
      <c r="H56" s="190"/>
      <c r="I56" s="70"/>
      <c r="J56" s="190" t="s">
        <v>87</v>
      </c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88">
        <f>'20Zak00075-2 - Efektové o...'!J30</f>
        <v>0</v>
      </c>
      <c r="AH56" s="189"/>
      <c r="AI56" s="189"/>
      <c r="AJ56" s="189"/>
      <c r="AK56" s="189"/>
      <c r="AL56" s="189"/>
      <c r="AM56" s="189"/>
      <c r="AN56" s="188">
        <f>SUM(AG56,AT56)</f>
        <v>0</v>
      </c>
      <c r="AO56" s="189"/>
      <c r="AP56" s="189"/>
      <c r="AQ56" s="71" t="s">
        <v>82</v>
      </c>
      <c r="AR56" s="68"/>
      <c r="AS56" s="77">
        <v>0</v>
      </c>
      <c r="AT56" s="78">
        <f>ROUND(SUM(AV56:AW56),2)</f>
        <v>0</v>
      </c>
      <c r="AU56" s="79">
        <f>'20Zak00075-2 - Efektové o...'!P81</f>
        <v>0</v>
      </c>
      <c r="AV56" s="78">
        <f>'20Zak00075-2 - Efektové o...'!J33</f>
        <v>0</v>
      </c>
      <c r="AW56" s="78">
        <f>'20Zak00075-2 - Efektové o...'!J34</f>
        <v>0</v>
      </c>
      <c r="AX56" s="78">
        <f>'20Zak00075-2 - Efektové o...'!J35</f>
        <v>0</v>
      </c>
      <c r="AY56" s="78">
        <f>'20Zak00075-2 - Efektové o...'!J36</f>
        <v>0</v>
      </c>
      <c r="AZ56" s="78">
        <f>'20Zak00075-2 - Efektové o...'!F33</f>
        <v>0</v>
      </c>
      <c r="BA56" s="78">
        <f>'20Zak00075-2 - Efektové o...'!F34</f>
        <v>0</v>
      </c>
      <c r="BB56" s="78">
        <f>'20Zak00075-2 - Efektové o...'!F35</f>
        <v>0</v>
      </c>
      <c r="BC56" s="78">
        <f>'20Zak00075-2 - Efektové o...'!F36</f>
        <v>0</v>
      </c>
      <c r="BD56" s="80">
        <f>'20Zak00075-2 - Efektové o...'!F37</f>
        <v>0</v>
      </c>
      <c r="BT56" s="76" t="s">
        <v>83</v>
      </c>
      <c r="BV56" s="76" t="s">
        <v>78</v>
      </c>
      <c r="BW56" s="76" t="s">
        <v>88</v>
      </c>
      <c r="BX56" s="76" t="s">
        <v>5</v>
      </c>
      <c r="CL56" s="76" t="s">
        <v>19</v>
      </c>
      <c r="CM56" s="76" t="s">
        <v>85</v>
      </c>
    </row>
    <row r="57" spans="2:44" s="1" customFormat="1" ht="30" customHeight="1">
      <c r="B57" s="28"/>
      <c r="AR57" s="28"/>
    </row>
    <row r="58" spans="2:44" s="1" customFormat="1" ht="6.9" customHeight="1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28"/>
    </row>
  </sheetData>
  <sheetProtection algorithmName="SHA-512" hashValue="MRYVzj/tZUH8M1HFtbb8REPmL72qUE2zAzuKEe0fDQJA9QSWQG1OhVqnsjjrdam7F2sQ8vk+Nj0Vac6gL3hxpA==" saltValue="yOPgmI7LxUmtfgUtyxA5LtEttph2pl8oFAUIsOIEE6HGA83Ej+LdcjmofO/piq4hXpNQGMBXett22d/TaibaI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J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Zak00075 - Oprava osvět...'!C2" display="/"/>
    <hyperlink ref="A56" location="'20Zak00075-2 - Efektové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3" t="s">
        <v>84</v>
      </c>
    </row>
    <row r="3" spans="2:46" ht="6.9" customHeight="1" hidden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" customHeight="1" hidden="1">
      <c r="B4" s="16"/>
      <c r="D4" s="17" t="s">
        <v>89</v>
      </c>
      <c r="L4" s="16"/>
      <c r="M4" s="81" t="s">
        <v>10</v>
      </c>
      <c r="AT4" s="13" t="s">
        <v>4</v>
      </c>
    </row>
    <row r="5" spans="2:12" ht="6.9" customHeight="1" hidden="1">
      <c r="B5" s="16"/>
      <c r="L5" s="16"/>
    </row>
    <row r="6" spans="2:12" ht="12" customHeight="1" hidden="1">
      <c r="B6" s="16"/>
      <c r="D6" s="23" t="s">
        <v>16</v>
      </c>
      <c r="L6" s="16"/>
    </row>
    <row r="7" spans="2:12" ht="16.5" customHeight="1" hidden="1">
      <c r="B7" s="16"/>
      <c r="E7" s="193" t="str">
        <f>'Rekapitulace stavby'!K6</f>
        <v>Oprava osvětlení Zimní stadion v Litvínově</v>
      </c>
      <c r="F7" s="194"/>
      <c r="G7" s="194"/>
      <c r="H7" s="194"/>
      <c r="L7" s="16"/>
    </row>
    <row r="8" spans="2:12" s="1" customFormat="1" ht="12" customHeight="1" hidden="1">
      <c r="B8" s="28"/>
      <c r="D8" s="23" t="s">
        <v>90</v>
      </c>
      <c r="L8" s="28"/>
    </row>
    <row r="9" spans="2:12" s="1" customFormat="1" ht="30" customHeight="1" hidden="1">
      <c r="B9" s="28"/>
      <c r="E9" s="175" t="s">
        <v>91</v>
      </c>
      <c r="F9" s="195"/>
      <c r="G9" s="195"/>
      <c r="H9" s="195"/>
      <c r="L9" s="28"/>
    </row>
    <row r="10" spans="2:12" s="1" customFormat="1" ht="10.2" hidden="1">
      <c r="B10" s="28"/>
      <c r="L10" s="28"/>
    </row>
    <row r="11" spans="2:12" s="1" customFormat="1" ht="12" customHeight="1" hidden="1">
      <c r="B11" s="28"/>
      <c r="D11" s="23" t="s">
        <v>18</v>
      </c>
      <c r="F11" s="21" t="s">
        <v>19</v>
      </c>
      <c r="I11" s="23" t="s">
        <v>20</v>
      </c>
      <c r="J11" s="21" t="s">
        <v>19</v>
      </c>
      <c r="L11" s="28"/>
    </row>
    <row r="12" spans="2:12" s="1" customFormat="1" ht="12" customHeight="1" hidden="1">
      <c r="B12" s="28"/>
      <c r="D12" s="23" t="s">
        <v>21</v>
      </c>
      <c r="F12" s="21" t="s">
        <v>22</v>
      </c>
      <c r="I12" s="23" t="s">
        <v>23</v>
      </c>
      <c r="J12" s="45" t="str">
        <f>'Rekapitulace stavby'!AN8</f>
        <v>28. 3. 2023</v>
      </c>
      <c r="L12" s="28"/>
    </row>
    <row r="13" spans="2:12" s="1" customFormat="1" ht="10.8" customHeight="1" hidden="1">
      <c r="B13" s="28"/>
      <c r="L13" s="28"/>
    </row>
    <row r="14" spans="2:12" s="1" customFormat="1" ht="12" customHeight="1" hidden="1">
      <c r="B14" s="28"/>
      <c r="D14" s="23" t="s">
        <v>25</v>
      </c>
      <c r="I14" s="23" t="s">
        <v>26</v>
      </c>
      <c r="J14" s="21" t="s">
        <v>27</v>
      </c>
      <c r="L14" s="28"/>
    </row>
    <row r="15" spans="2:12" s="1" customFormat="1" ht="18" customHeight="1" hidden="1">
      <c r="B15" s="28"/>
      <c r="E15" s="21" t="s">
        <v>28</v>
      </c>
      <c r="I15" s="23" t="s">
        <v>29</v>
      </c>
      <c r="J15" s="21" t="s">
        <v>30</v>
      </c>
      <c r="L15" s="28"/>
    </row>
    <row r="16" spans="2:12" s="1" customFormat="1" ht="6.9" customHeight="1" hidden="1">
      <c r="B16" s="28"/>
      <c r="L16" s="28"/>
    </row>
    <row r="17" spans="2:12" s="1" customFormat="1" ht="12" customHeight="1" hidden="1">
      <c r="B17" s="28"/>
      <c r="D17" s="23" t="s">
        <v>31</v>
      </c>
      <c r="I17" s="23" t="s">
        <v>26</v>
      </c>
      <c r="J17" s="24" t="str">
        <f>'Rekapitulace stavby'!AN13</f>
        <v>Vyplň údaj</v>
      </c>
      <c r="L17" s="28"/>
    </row>
    <row r="18" spans="2:12" s="1" customFormat="1" ht="18" customHeight="1" hidden="1">
      <c r="B18" s="28"/>
      <c r="E18" s="196" t="str">
        <f>'Rekapitulace stavby'!E14</f>
        <v>Vyplň údaj</v>
      </c>
      <c r="F18" s="159"/>
      <c r="G18" s="159"/>
      <c r="H18" s="159"/>
      <c r="I18" s="23" t="s">
        <v>29</v>
      </c>
      <c r="J18" s="24" t="str">
        <f>'Rekapitulace stavby'!AN14</f>
        <v>Vyplň údaj</v>
      </c>
      <c r="L18" s="28"/>
    </row>
    <row r="19" spans="2:12" s="1" customFormat="1" ht="6.9" customHeight="1" hidden="1">
      <c r="B19" s="28"/>
      <c r="L19" s="28"/>
    </row>
    <row r="20" spans="2:12" s="1" customFormat="1" ht="12" customHeight="1" hidden="1">
      <c r="B20" s="28"/>
      <c r="D20" s="23" t="s">
        <v>33</v>
      </c>
      <c r="I20" s="23" t="s">
        <v>26</v>
      </c>
      <c r="J20" s="21" t="s">
        <v>34</v>
      </c>
      <c r="L20" s="28"/>
    </row>
    <row r="21" spans="2:12" s="1" customFormat="1" ht="18" customHeight="1" hidden="1">
      <c r="B21" s="28"/>
      <c r="E21" s="21" t="s">
        <v>35</v>
      </c>
      <c r="I21" s="23" t="s">
        <v>29</v>
      </c>
      <c r="J21" s="21" t="s">
        <v>36</v>
      </c>
      <c r="L21" s="28"/>
    </row>
    <row r="22" spans="2:12" s="1" customFormat="1" ht="6.9" customHeight="1" hidden="1">
      <c r="B22" s="28"/>
      <c r="L22" s="28"/>
    </row>
    <row r="23" spans="2:12" s="1" customFormat="1" ht="12" customHeight="1" hidden="1">
      <c r="B23" s="28"/>
      <c r="D23" s="23" t="s">
        <v>38</v>
      </c>
      <c r="I23" s="23" t="s">
        <v>26</v>
      </c>
      <c r="J23" s="21" t="str">
        <f>IF('Rekapitulace stavby'!AN19="","",'Rekapitulace stavby'!AN19)</f>
        <v/>
      </c>
      <c r="L23" s="28"/>
    </row>
    <row r="24" spans="2:12" s="1" customFormat="1" ht="18" customHeight="1" hidden="1">
      <c r="B24" s="28"/>
      <c r="E24" s="21" t="str">
        <f>IF('Rekapitulace stavby'!E20="","",'Rekapitulace stavby'!E20)</f>
        <v xml:space="preserve"> </v>
      </c>
      <c r="I24" s="23" t="s">
        <v>29</v>
      </c>
      <c r="J24" s="21" t="str">
        <f>IF('Rekapitulace stavby'!AN20="","",'Rekapitulace stavby'!AN20)</f>
        <v/>
      </c>
      <c r="L24" s="28"/>
    </row>
    <row r="25" spans="2:12" s="1" customFormat="1" ht="6.9" customHeight="1" hidden="1">
      <c r="B25" s="28"/>
      <c r="L25" s="28"/>
    </row>
    <row r="26" spans="2:12" s="1" customFormat="1" ht="12" customHeight="1" hidden="1">
      <c r="B26" s="28"/>
      <c r="D26" s="23" t="s">
        <v>40</v>
      </c>
      <c r="L26" s="28"/>
    </row>
    <row r="27" spans="2:12" s="7" customFormat="1" ht="71.25" customHeight="1" hidden="1">
      <c r="B27" s="82"/>
      <c r="E27" s="164" t="s">
        <v>92</v>
      </c>
      <c r="F27" s="164"/>
      <c r="G27" s="164"/>
      <c r="H27" s="164"/>
      <c r="L27" s="82"/>
    </row>
    <row r="28" spans="2:12" s="1" customFormat="1" ht="6.9" customHeight="1" hidden="1">
      <c r="B28" s="28"/>
      <c r="L28" s="28"/>
    </row>
    <row r="29" spans="2:12" s="1" customFormat="1" ht="6.9" customHeight="1" hidden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25.35" customHeight="1" hidden="1">
      <c r="B30" s="28"/>
      <c r="D30" s="83" t="s">
        <v>42</v>
      </c>
      <c r="J30" s="59">
        <f>ROUND(J92,2)</f>
        <v>0</v>
      </c>
      <c r="L30" s="28"/>
    </row>
    <row r="31" spans="2:12" s="1" customFormat="1" ht="6.9" customHeight="1" hidden="1">
      <c r="B31" s="28"/>
      <c r="D31" s="46"/>
      <c r="E31" s="46"/>
      <c r="F31" s="46"/>
      <c r="G31" s="46"/>
      <c r="H31" s="46"/>
      <c r="I31" s="46"/>
      <c r="J31" s="46"/>
      <c r="K31" s="46"/>
      <c r="L31" s="28"/>
    </row>
    <row r="32" spans="2:12" s="1" customFormat="1" ht="14.4" customHeight="1" hidden="1">
      <c r="B32" s="28"/>
      <c r="F32" s="31" t="s">
        <v>44</v>
      </c>
      <c r="I32" s="31" t="s">
        <v>43</v>
      </c>
      <c r="J32" s="31" t="s">
        <v>45</v>
      </c>
      <c r="L32" s="28"/>
    </row>
    <row r="33" spans="2:12" s="1" customFormat="1" ht="14.4" customHeight="1" hidden="1">
      <c r="B33" s="28"/>
      <c r="D33" s="48" t="s">
        <v>46</v>
      </c>
      <c r="E33" s="23" t="s">
        <v>47</v>
      </c>
      <c r="F33" s="84">
        <f>ROUND((SUM(BE92:BE240)),2)</f>
        <v>0</v>
      </c>
      <c r="I33" s="85">
        <v>0.21</v>
      </c>
      <c r="J33" s="84">
        <f>ROUND(((SUM(BE92:BE240))*I33),2)</f>
        <v>0</v>
      </c>
      <c r="L33" s="28"/>
    </row>
    <row r="34" spans="2:12" s="1" customFormat="1" ht="14.4" customHeight="1" hidden="1">
      <c r="B34" s="28"/>
      <c r="E34" s="23" t="s">
        <v>48</v>
      </c>
      <c r="F34" s="84">
        <f>ROUND((SUM(BF92:BF240)),2)</f>
        <v>0</v>
      </c>
      <c r="I34" s="85">
        <v>0.15</v>
      </c>
      <c r="J34" s="84">
        <f>ROUND(((SUM(BF92:BF240))*I34),2)</f>
        <v>0</v>
      </c>
      <c r="L34" s="28"/>
    </row>
    <row r="35" spans="2:12" s="1" customFormat="1" ht="14.4" customHeight="1" hidden="1">
      <c r="B35" s="28"/>
      <c r="E35" s="23" t="s">
        <v>49</v>
      </c>
      <c r="F35" s="84">
        <f>ROUND((SUM(BG92:BG240)),2)</f>
        <v>0</v>
      </c>
      <c r="I35" s="85">
        <v>0.21</v>
      </c>
      <c r="J35" s="84">
        <f>0</f>
        <v>0</v>
      </c>
      <c r="L35" s="28"/>
    </row>
    <row r="36" spans="2:12" s="1" customFormat="1" ht="14.4" customHeight="1" hidden="1">
      <c r="B36" s="28"/>
      <c r="E36" s="23" t="s">
        <v>50</v>
      </c>
      <c r="F36" s="84">
        <f>ROUND((SUM(BH92:BH240)),2)</f>
        <v>0</v>
      </c>
      <c r="I36" s="85">
        <v>0.15</v>
      </c>
      <c r="J36" s="84">
        <f>0</f>
        <v>0</v>
      </c>
      <c r="L36" s="28"/>
    </row>
    <row r="37" spans="2:12" s="1" customFormat="1" ht="14.4" customHeight="1" hidden="1">
      <c r="B37" s="28"/>
      <c r="E37" s="23" t="s">
        <v>51</v>
      </c>
      <c r="F37" s="84">
        <f>ROUND((SUM(BI92:BI240)),2)</f>
        <v>0</v>
      </c>
      <c r="I37" s="85">
        <v>0</v>
      </c>
      <c r="J37" s="84">
        <f>0</f>
        <v>0</v>
      </c>
      <c r="L37" s="28"/>
    </row>
    <row r="38" spans="2:12" s="1" customFormat="1" ht="6.9" customHeight="1" hidden="1">
      <c r="B38" s="28"/>
      <c r="L38" s="28"/>
    </row>
    <row r="39" spans="2:12" s="1" customFormat="1" ht="25.35" customHeight="1" hidden="1">
      <c r="B39" s="28"/>
      <c r="C39" s="86"/>
      <c r="D39" s="87" t="s">
        <v>52</v>
      </c>
      <c r="E39" s="50"/>
      <c r="F39" s="50"/>
      <c r="G39" s="88" t="s">
        <v>53</v>
      </c>
      <c r="H39" s="89" t="s">
        <v>54</v>
      </c>
      <c r="I39" s="50"/>
      <c r="J39" s="90">
        <f>SUM(J30:J37)</f>
        <v>0</v>
      </c>
      <c r="K39" s="91"/>
      <c r="L39" s="28"/>
    </row>
    <row r="40" spans="2:12" s="1" customFormat="1" ht="14.4" customHeight="1" hidden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8"/>
    </row>
    <row r="41" ht="10.2" hidden="1"/>
    <row r="42" ht="10.2" hidden="1"/>
    <row r="43" ht="10.2" hidden="1"/>
    <row r="44" spans="2:12" s="1" customFormat="1" ht="6.9" customHeight="1" hidden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8"/>
    </row>
    <row r="45" spans="2:12" s="1" customFormat="1" ht="24.9" customHeight="1" hidden="1">
      <c r="B45" s="28"/>
      <c r="C45" s="17" t="s">
        <v>93</v>
      </c>
      <c r="L45" s="28"/>
    </row>
    <row r="46" spans="2:12" s="1" customFormat="1" ht="6.9" customHeight="1" hidden="1">
      <c r="B46" s="28"/>
      <c r="L46" s="28"/>
    </row>
    <row r="47" spans="2:12" s="1" customFormat="1" ht="12" customHeight="1" hidden="1">
      <c r="B47" s="28"/>
      <c r="C47" s="23" t="s">
        <v>16</v>
      </c>
      <c r="L47" s="28"/>
    </row>
    <row r="48" spans="2:12" s="1" customFormat="1" ht="16.5" customHeight="1" hidden="1">
      <c r="B48" s="28"/>
      <c r="E48" s="193" t="str">
        <f>E7</f>
        <v>Oprava osvětlení Zimní stadion v Litvínově</v>
      </c>
      <c r="F48" s="194"/>
      <c r="G48" s="194"/>
      <c r="H48" s="194"/>
      <c r="L48" s="28"/>
    </row>
    <row r="49" spans="2:12" s="1" customFormat="1" ht="12" customHeight="1" hidden="1">
      <c r="B49" s="28"/>
      <c r="C49" s="23" t="s">
        <v>90</v>
      </c>
      <c r="L49" s="28"/>
    </row>
    <row r="50" spans="2:12" s="1" customFormat="1" ht="30" customHeight="1" hidden="1">
      <c r="B50" s="28"/>
      <c r="E50" s="175" t="str">
        <f>E9</f>
        <v>20Zak00075 - Oprava osvětlení ledové plochy Zimní stadion v Litvínově</v>
      </c>
      <c r="F50" s="195"/>
      <c r="G50" s="195"/>
      <c r="H50" s="195"/>
      <c r="L50" s="28"/>
    </row>
    <row r="51" spans="2:12" s="1" customFormat="1" ht="6.9" customHeight="1" hidden="1">
      <c r="B51" s="28"/>
      <c r="L51" s="28"/>
    </row>
    <row r="52" spans="2:12" s="1" customFormat="1" ht="12" customHeight="1" hidden="1">
      <c r="B52" s="28"/>
      <c r="C52" s="23" t="s">
        <v>21</v>
      </c>
      <c r="F52" s="21" t="str">
        <f>F12</f>
        <v>S. K. Neumanna 1004, 436 01 Litvínov</v>
      </c>
      <c r="I52" s="23" t="s">
        <v>23</v>
      </c>
      <c r="J52" s="45" t="str">
        <f>IF(J12="","",J12)</f>
        <v>28. 3. 2023</v>
      </c>
      <c r="L52" s="28"/>
    </row>
    <row r="53" spans="2:12" s="1" customFormat="1" ht="6.9" customHeight="1" hidden="1">
      <c r="B53" s="28"/>
      <c r="L53" s="28"/>
    </row>
    <row r="54" spans="2:12" s="1" customFormat="1" ht="15.15" customHeight="1" hidden="1">
      <c r="B54" s="28"/>
      <c r="C54" s="23" t="s">
        <v>25</v>
      </c>
      <c r="F54" s="21" t="str">
        <f>E15</f>
        <v>Město Litvínov</v>
      </c>
      <c r="I54" s="23" t="s">
        <v>33</v>
      </c>
      <c r="J54" s="26" t="str">
        <f>E21</f>
        <v>4 Lighting s.r.o.</v>
      </c>
      <c r="L54" s="28"/>
    </row>
    <row r="55" spans="2:12" s="1" customFormat="1" ht="15.15" customHeight="1" hidden="1">
      <c r="B55" s="28"/>
      <c r="C55" s="23" t="s">
        <v>31</v>
      </c>
      <c r="F55" s="21" t="str">
        <f>IF(E18="","",E18)</f>
        <v>Vyplň údaj</v>
      </c>
      <c r="I55" s="23" t="s">
        <v>38</v>
      </c>
      <c r="J55" s="26" t="str">
        <f>E24</f>
        <v xml:space="preserve"> </v>
      </c>
      <c r="L55" s="28"/>
    </row>
    <row r="56" spans="2:12" s="1" customFormat="1" ht="10.35" customHeight="1" hidden="1">
      <c r="B56" s="28"/>
      <c r="L56" s="28"/>
    </row>
    <row r="57" spans="2:12" s="1" customFormat="1" ht="29.25" customHeight="1" hidden="1">
      <c r="B57" s="28"/>
      <c r="C57" s="92" t="s">
        <v>94</v>
      </c>
      <c r="D57" s="86"/>
      <c r="E57" s="86"/>
      <c r="F57" s="86"/>
      <c r="G57" s="86"/>
      <c r="H57" s="86"/>
      <c r="I57" s="86"/>
      <c r="J57" s="93" t="s">
        <v>95</v>
      </c>
      <c r="K57" s="86"/>
      <c r="L57" s="28"/>
    </row>
    <row r="58" spans="2:12" s="1" customFormat="1" ht="10.35" customHeight="1" hidden="1">
      <c r="B58" s="28"/>
      <c r="L58" s="28"/>
    </row>
    <row r="59" spans="2:47" s="1" customFormat="1" ht="22.8" customHeight="1" hidden="1">
      <c r="B59" s="28"/>
      <c r="C59" s="94" t="s">
        <v>74</v>
      </c>
      <c r="J59" s="59">
        <f>J92</f>
        <v>0</v>
      </c>
      <c r="L59" s="28"/>
      <c r="AU59" s="13" t="s">
        <v>96</v>
      </c>
    </row>
    <row r="60" spans="2:12" s="8" customFormat="1" ht="24.9" customHeight="1" hidden="1">
      <c r="B60" s="95"/>
      <c r="D60" s="96" t="s">
        <v>97</v>
      </c>
      <c r="E60" s="97"/>
      <c r="F60" s="97"/>
      <c r="G60" s="97"/>
      <c r="H60" s="97"/>
      <c r="I60" s="97"/>
      <c r="J60" s="98">
        <f>J93</f>
        <v>0</v>
      </c>
      <c r="L60" s="95"/>
    </row>
    <row r="61" spans="2:12" s="9" customFormat="1" ht="19.95" customHeight="1" hidden="1">
      <c r="B61" s="99"/>
      <c r="D61" s="100" t="s">
        <v>98</v>
      </c>
      <c r="E61" s="101"/>
      <c r="F61" s="101"/>
      <c r="G61" s="101"/>
      <c r="H61" s="101"/>
      <c r="I61" s="101"/>
      <c r="J61" s="102">
        <f>J94</f>
        <v>0</v>
      </c>
      <c r="L61" s="99"/>
    </row>
    <row r="62" spans="2:12" s="9" customFormat="1" ht="19.95" customHeight="1" hidden="1">
      <c r="B62" s="99"/>
      <c r="D62" s="100" t="s">
        <v>99</v>
      </c>
      <c r="E62" s="101"/>
      <c r="F62" s="101"/>
      <c r="G62" s="101"/>
      <c r="H62" s="101"/>
      <c r="I62" s="101"/>
      <c r="J62" s="102">
        <f>J160</f>
        <v>0</v>
      </c>
      <c r="L62" s="99"/>
    </row>
    <row r="63" spans="2:12" s="8" customFormat="1" ht="24.9" customHeight="1" hidden="1">
      <c r="B63" s="95"/>
      <c r="D63" s="96" t="s">
        <v>100</v>
      </c>
      <c r="E63" s="97"/>
      <c r="F63" s="97"/>
      <c r="G63" s="97"/>
      <c r="H63" s="97"/>
      <c r="I63" s="97"/>
      <c r="J63" s="98">
        <f>J204</f>
        <v>0</v>
      </c>
      <c r="L63" s="95"/>
    </row>
    <row r="64" spans="2:12" s="9" customFormat="1" ht="19.95" customHeight="1" hidden="1">
      <c r="B64" s="99"/>
      <c r="D64" s="100" t="s">
        <v>101</v>
      </c>
      <c r="E64" s="101"/>
      <c r="F64" s="101"/>
      <c r="G64" s="101"/>
      <c r="H64" s="101"/>
      <c r="I64" s="101"/>
      <c r="J64" s="102">
        <f>J205</f>
        <v>0</v>
      </c>
      <c r="L64" s="99"/>
    </row>
    <row r="65" spans="2:12" s="9" customFormat="1" ht="19.95" customHeight="1" hidden="1">
      <c r="B65" s="99"/>
      <c r="D65" s="100" t="s">
        <v>102</v>
      </c>
      <c r="E65" s="101"/>
      <c r="F65" s="101"/>
      <c r="G65" s="101"/>
      <c r="H65" s="101"/>
      <c r="I65" s="101"/>
      <c r="J65" s="102">
        <f>J209</f>
        <v>0</v>
      </c>
      <c r="L65" s="99"/>
    </row>
    <row r="66" spans="2:12" s="8" customFormat="1" ht="24.9" customHeight="1" hidden="1">
      <c r="B66" s="95"/>
      <c r="D66" s="96" t="s">
        <v>103</v>
      </c>
      <c r="E66" s="97"/>
      <c r="F66" s="97"/>
      <c r="G66" s="97"/>
      <c r="H66" s="97"/>
      <c r="I66" s="97"/>
      <c r="J66" s="98">
        <f>J216</f>
        <v>0</v>
      </c>
      <c r="L66" s="95"/>
    </row>
    <row r="67" spans="2:12" s="9" customFormat="1" ht="19.95" customHeight="1" hidden="1">
      <c r="B67" s="99"/>
      <c r="D67" s="100" t="s">
        <v>104</v>
      </c>
      <c r="E67" s="101"/>
      <c r="F67" s="101"/>
      <c r="G67" s="101"/>
      <c r="H67" s="101"/>
      <c r="I67" s="101"/>
      <c r="J67" s="102">
        <f>J217</f>
        <v>0</v>
      </c>
      <c r="L67" s="99"/>
    </row>
    <row r="68" spans="2:12" s="9" customFormat="1" ht="19.95" customHeight="1" hidden="1">
      <c r="B68" s="99"/>
      <c r="D68" s="100" t="s">
        <v>105</v>
      </c>
      <c r="E68" s="101"/>
      <c r="F68" s="101"/>
      <c r="G68" s="101"/>
      <c r="H68" s="101"/>
      <c r="I68" s="101"/>
      <c r="J68" s="102">
        <f>J224</f>
        <v>0</v>
      </c>
      <c r="L68" s="99"/>
    </row>
    <row r="69" spans="2:12" s="9" customFormat="1" ht="19.95" customHeight="1" hidden="1">
      <c r="B69" s="99"/>
      <c r="D69" s="100" t="s">
        <v>106</v>
      </c>
      <c r="E69" s="101"/>
      <c r="F69" s="101"/>
      <c r="G69" s="101"/>
      <c r="H69" s="101"/>
      <c r="I69" s="101"/>
      <c r="J69" s="102">
        <f>J227</f>
        <v>0</v>
      </c>
      <c r="L69" s="99"/>
    </row>
    <row r="70" spans="2:12" s="9" customFormat="1" ht="19.95" customHeight="1" hidden="1">
      <c r="B70" s="99"/>
      <c r="D70" s="100" t="s">
        <v>107</v>
      </c>
      <c r="E70" s="101"/>
      <c r="F70" s="101"/>
      <c r="G70" s="101"/>
      <c r="H70" s="101"/>
      <c r="I70" s="101"/>
      <c r="J70" s="102">
        <f>J230</f>
        <v>0</v>
      </c>
      <c r="L70" s="99"/>
    </row>
    <row r="71" spans="2:12" s="9" customFormat="1" ht="19.95" customHeight="1" hidden="1">
      <c r="B71" s="99"/>
      <c r="D71" s="100" t="s">
        <v>108</v>
      </c>
      <c r="E71" s="101"/>
      <c r="F71" s="101"/>
      <c r="G71" s="101"/>
      <c r="H71" s="101"/>
      <c r="I71" s="101"/>
      <c r="J71" s="102">
        <f>J233</f>
        <v>0</v>
      </c>
      <c r="L71" s="99"/>
    </row>
    <row r="72" spans="2:12" s="9" customFormat="1" ht="19.95" customHeight="1" hidden="1">
      <c r="B72" s="99"/>
      <c r="D72" s="100" t="s">
        <v>109</v>
      </c>
      <c r="E72" s="101"/>
      <c r="F72" s="101"/>
      <c r="G72" s="101"/>
      <c r="H72" s="101"/>
      <c r="I72" s="101"/>
      <c r="J72" s="102">
        <f>J238</f>
        <v>0</v>
      </c>
      <c r="L72" s="99"/>
    </row>
    <row r="73" spans="2:12" s="1" customFormat="1" ht="21.75" customHeight="1" hidden="1">
      <c r="B73" s="28"/>
      <c r="L73" s="28"/>
    </row>
    <row r="74" spans="2:12" s="1" customFormat="1" ht="6.9" customHeight="1" hidden="1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28"/>
    </row>
    <row r="75" ht="10.2" hidden="1"/>
    <row r="76" ht="10.2" hidden="1"/>
    <row r="77" ht="10.2" hidden="1"/>
    <row r="78" spans="2:12" s="1" customFormat="1" ht="6.9" customHeight="1"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28"/>
    </row>
    <row r="79" spans="2:12" s="1" customFormat="1" ht="24.9" customHeight="1">
      <c r="B79" s="28"/>
      <c r="C79" s="17" t="s">
        <v>110</v>
      </c>
      <c r="L79" s="28"/>
    </row>
    <row r="80" spans="2:12" s="1" customFormat="1" ht="6.9" customHeight="1">
      <c r="B80" s="28"/>
      <c r="L80" s="28"/>
    </row>
    <row r="81" spans="2:12" s="1" customFormat="1" ht="12" customHeight="1">
      <c r="B81" s="28"/>
      <c r="C81" s="23" t="s">
        <v>16</v>
      </c>
      <c r="L81" s="28"/>
    </row>
    <row r="82" spans="2:12" s="1" customFormat="1" ht="16.5" customHeight="1">
      <c r="B82" s="28"/>
      <c r="E82" s="193" t="str">
        <f>E7</f>
        <v>Oprava osvětlení Zimní stadion v Litvínově</v>
      </c>
      <c r="F82" s="194"/>
      <c r="G82" s="194"/>
      <c r="H82" s="194"/>
      <c r="L82" s="28"/>
    </row>
    <row r="83" spans="2:12" s="1" customFormat="1" ht="12" customHeight="1">
      <c r="B83" s="28"/>
      <c r="C83" s="23" t="s">
        <v>90</v>
      </c>
      <c r="L83" s="28"/>
    </row>
    <row r="84" spans="2:12" s="1" customFormat="1" ht="30" customHeight="1">
      <c r="B84" s="28"/>
      <c r="E84" s="175" t="str">
        <f>E9</f>
        <v>20Zak00075 - Oprava osvětlení ledové plochy Zimní stadion v Litvínově</v>
      </c>
      <c r="F84" s="195"/>
      <c r="G84" s="195"/>
      <c r="H84" s="195"/>
      <c r="L84" s="28"/>
    </row>
    <row r="85" spans="2:12" s="1" customFormat="1" ht="6.9" customHeight="1">
      <c r="B85" s="28"/>
      <c r="L85" s="28"/>
    </row>
    <row r="86" spans="2:12" s="1" customFormat="1" ht="12" customHeight="1">
      <c r="B86" s="28"/>
      <c r="C86" s="23" t="s">
        <v>21</v>
      </c>
      <c r="F86" s="21" t="str">
        <f>F12</f>
        <v>S. K. Neumanna 1004, 436 01 Litvínov</v>
      </c>
      <c r="I86" s="23" t="s">
        <v>23</v>
      </c>
      <c r="J86" s="45" t="str">
        <f>IF(J12="","",J12)</f>
        <v>28. 3. 2023</v>
      </c>
      <c r="L86" s="28"/>
    </row>
    <row r="87" spans="2:12" s="1" customFormat="1" ht="6.9" customHeight="1">
      <c r="B87" s="28"/>
      <c r="L87" s="28"/>
    </row>
    <row r="88" spans="2:12" s="1" customFormat="1" ht="15.15" customHeight="1">
      <c r="B88" s="28"/>
      <c r="C88" s="23" t="s">
        <v>25</v>
      </c>
      <c r="F88" s="21" t="str">
        <f>E15</f>
        <v>Město Litvínov</v>
      </c>
      <c r="I88" s="23" t="s">
        <v>33</v>
      </c>
      <c r="J88" s="26" t="str">
        <f>E21</f>
        <v>4 Lighting s.r.o.</v>
      </c>
      <c r="L88" s="28"/>
    </row>
    <row r="89" spans="2:12" s="1" customFormat="1" ht="15.15" customHeight="1">
      <c r="B89" s="28"/>
      <c r="C89" s="23" t="s">
        <v>31</v>
      </c>
      <c r="F89" s="21" t="str">
        <f>IF(E18="","",E18)</f>
        <v>Vyplň údaj</v>
      </c>
      <c r="I89" s="23" t="s">
        <v>38</v>
      </c>
      <c r="J89" s="26" t="str">
        <f>E24</f>
        <v xml:space="preserve"> </v>
      </c>
      <c r="L89" s="28"/>
    </row>
    <row r="90" spans="2:12" s="1" customFormat="1" ht="10.35" customHeight="1">
      <c r="B90" s="28"/>
      <c r="L90" s="28"/>
    </row>
    <row r="91" spans="2:20" s="10" customFormat="1" ht="29.25" customHeight="1">
      <c r="B91" s="103"/>
      <c r="C91" s="104" t="s">
        <v>111</v>
      </c>
      <c r="D91" s="105" t="s">
        <v>61</v>
      </c>
      <c r="E91" s="105" t="s">
        <v>57</v>
      </c>
      <c r="F91" s="105" t="s">
        <v>58</v>
      </c>
      <c r="G91" s="105" t="s">
        <v>112</v>
      </c>
      <c r="H91" s="105" t="s">
        <v>113</v>
      </c>
      <c r="I91" s="105" t="s">
        <v>114</v>
      </c>
      <c r="J91" s="106" t="s">
        <v>95</v>
      </c>
      <c r="K91" s="107" t="s">
        <v>115</v>
      </c>
      <c r="L91" s="103"/>
      <c r="M91" s="52" t="s">
        <v>19</v>
      </c>
      <c r="N91" s="53" t="s">
        <v>46</v>
      </c>
      <c r="O91" s="53" t="s">
        <v>116</v>
      </c>
      <c r="P91" s="53" t="s">
        <v>117</v>
      </c>
      <c r="Q91" s="53" t="s">
        <v>118</v>
      </c>
      <c r="R91" s="53" t="s">
        <v>119</v>
      </c>
      <c r="S91" s="53" t="s">
        <v>120</v>
      </c>
      <c r="T91" s="54" t="s">
        <v>121</v>
      </c>
    </row>
    <row r="92" spans="2:63" s="1" customFormat="1" ht="22.8" customHeight="1">
      <c r="B92" s="28"/>
      <c r="C92" s="57" t="s">
        <v>122</v>
      </c>
      <c r="J92" s="108">
        <f>BK92</f>
        <v>0</v>
      </c>
      <c r="L92" s="28"/>
      <c r="M92" s="55"/>
      <c r="N92" s="46"/>
      <c r="O92" s="46"/>
      <c r="P92" s="109">
        <f>P93+P204+P216</f>
        <v>0</v>
      </c>
      <c r="Q92" s="46"/>
      <c r="R92" s="109">
        <f>R93+R204+R216</f>
        <v>0.0669</v>
      </c>
      <c r="S92" s="46"/>
      <c r="T92" s="110">
        <f>T93+T204+T216</f>
        <v>0.19448000000000001</v>
      </c>
      <c r="AT92" s="13" t="s">
        <v>75</v>
      </c>
      <c r="AU92" s="13" t="s">
        <v>96</v>
      </c>
      <c r="BK92" s="111">
        <f>BK93+BK204+BK216</f>
        <v>0</v>
      </c>
    </row>
    <row r="93" spans="2:63" s="11" customFormat="1" ht="25.95" customHeight="1">
      <c r="B93" s="112"/>
      <c r="D93" s="113" t="s">
        <v>75</v>
      </c>
      <c r="E93" s="114" t="s">
        <v>123</v>
      </c>
      <c r="F93" s="114" t="s">
        <v>124</v>
      </c>
      <c r="I93" s="115"/>
      <c r="J93" s="116">
        <f>BK93</f>
        <v>0</v>
      </c>
      <c r="L93" s="112"/>
      <c r="M93" s="117"/>
      <c r="P93" s="118">
        <f>P94+P160</f>
        <v>0</v>
      </c>
      <c r="R93" s="118">
        <f>R94+R160</f>
        <v>0.0592</v>
      </c>
      <c r="T93" s="119">
        <f>T94+T160</f>
        <v>0.0044800000000000005</v>
      </c>
      <c r="AR93" s="113" t="s">
        <v>83</v>
      </c>
      <c r="AT93" s="120" t="s">
        <v>75</v>
      </c>
      <c r="AU93" s="120" t="s">
        <v>76</v>
      </c>
      <c r="AY93" s="113" t="s">
        <v>125</v>
      </c>
      <c r="BK93" s="121">
        <f>BK94+BK160</f>
        <v>0</v>
      </c>
    </row>
    <row r="94" spans="2:63" s="11" customFormat="1" ht="22.8" customHeight="1">
      <c r="B94" s="112"/>
      <c r="D94" s="113" t="s">
        <v>75</v>
      </c>
      <c r="E94" s="122" t="s">
        <v>126</v>
      </c>
      <c r="F94" s="122" t="s">
        <v>127</v>
      </c>
      <c r="I94" s="115"/>
      <c r="J94" s="123">
        <f>BK94</f>
        <v>0</v>
      </c>
      <c r="L94" s="112"/>
      <c r="M94" s="117"/>
      <c r="P94" s="118">
        <f>SUM(P95:P159)</f>
        <v>0</v>
      </c>
      <c r="R94" s="118">
        <f>SUM(R95:R159)</f>
        <v>0.029999999999999995</v>
      </c>
      <c r="T94" s="119">
        <f>SUM(T95:T159)</f>
        <v>0.0044800000000000005</v>
      </c>
      <c r="AR94" s="113" t="s">
        <v>83</v>
      </c>
      <c r="AT94" s="120" t="s">
        <v>75</v>
      </c>
      <c r="AU94" s="120" t="s">
        <v>83</v>
      </c>
      <c r="AY94" s="113" t="s">
        <v>125</v>
      </c>
      <c r="BK94" s="121">
        <f>SUM(BK95:BK159)</f>
        <v>0</v>
      </c>
    </row>
    <row r="95" spans="2:65" s="1" customFormat="1" ht="55.5" customHeight="1">
      <c r="B95" s="28"/>
      <c r="C95" s="124" t="s">
        <v>83</v>
      </c>
      <c r="D95" s="124" t="s">
        <v>128</v>
      </c>
      <c r="E95" s="125" t="s">
        <v>129</v>
      </c>
      <c r="F95" s="126" t="s">
        <v>130</v>
      </c>
      <c r="G95" s="127" t="s">
        <v>131</v>
      </c>
      <c r="H95" s="128">
        <v>156</v>
      </c>
      <c r="I95" s="129"/>
      <c r="J95" s="130">
        <f>ROUND(I95*H95,2)</f>
        <v>0</v>
      </c>
      <c r="K95" s="131"/>
      <c r="L95" s="28"/>
      <c r="M95" s="132" t="s">
        <v>19</v>
      </c>
      <c r="N95" s="133" t="s">
        <v>47</v>
      </c>
      <c r="P95" s="134">
        <f>O95*H95</f>
        <v>0</v>
      </c>
      <c r="Q95" s="134">
        <v>0</v>
      </c>
      <c r="R95" s="134">
        <f>Q95*H95</f>
        <v>0</v>
      </c>
      <c r="S95" s="134">
        <v>0</v>
      </c>
      <c r="T95" s="135">
        <f>S95*H95</f>
        <v>0</v>
      </c>
      <c r="AR95" s="136" t="s">
        <v>132</v>
      </c>
      <c r="AT95" s="136" t="s">
        <v>128</v>
      </c>
      <c r="AU95" s="136" t="s">
        <v>85</v>
      </c>
      <c r="AY95" s="13" t="s">
        <v>125</v>
      </c>
      <c r="BE95" s="137">
        <f>IF(N95="základní",J95,0)</f>
        <v>0</v>
      </c>
      <c r="BF95" s="137">
        <f>IF(N95="snížená",J95,0)</f>
        <v>0</v>
      </c>
      <c r="BG95" s="137">
        <f>IF(N95="zákl. přenesená",J95,0)</f>
        <v>0</v>
      </c>
      <c r="BH95" s="137">
        <f>IF(N95="sníž. přenesená",J95,0)</f>
        <v>0</v>
      </c>
      <c r="BI95" s="137">
        <f>IF(N95="nulová",J95,0)</f>
        <v>0</v>
      </c>
      <c r="BJ95" s="13" t="s">
        <v>83</v>
      </c>
      <c r="BK95" s="137">
        <f>ROUND(I95*H95,2)</f>
        <v>0</v>
      </c>
      <c r="BL95" s="13" t="s">
        <v>132</v>
      </c>
      <c r="BM95" s="136" t="s">
        <v>133</v>
      </c>
    </row>
    <row r="96" spans="2:47" s="1" customFormat="1" ht="10.2">
      <c r="B96" s="28"/>
      <c r="D96" s="138" t="s">
        <v>134</v>
      </c>
      <c r="F96" s="139" t="s">
        <v>135</v>
      </c>
      <c r="I96" s="140"/>
      <c r="L96" s="28"/>
      <c r="M96" s="141"/>
      <c r="T96" s="49"/>
      <c r="AT96" s="13" t="s">
        <v>134</v>
      </c>
      <c r="AU96" s="13" t="s">
        <v>85</v>
      </c>
    </row>
    <row r="97" spans="2:65" s="1" customFormat="1" ht="24.15" customHeight="1">
      <c r="B97" s="28"/>
      <c r="C97" s="142" t="s">
        <v>85</v>
      </c>
      <c r="D97" s="142" t="s">
        <v>136</v>
      </c>
      <c r="E97" s="143" t="s">
        <v>137</v>
      </c>
      <c r="F97" s="144" t="s">
        <v>138</v>
      </c>
      <c r="G97" s="145" t="s">
        <v>131</v>
      </c>
      <c r="H97" s="146">
        <v>156</v>
      </c>
      <c r="I97" s="147"/>
      <c r="J97" s="148">
        <f>ROUND(I97*H97,2)</f>
        <v>0</v>
      </c>
      <c r="K97" s="149"/>
      <c r="L97" s="150"/>
      <c r="M97" s="151" t="s">
        <v>19</v>
      </c>
      <c r="N97" s="152" t="s">
        <v>47</v>
      </c>
      <c r="P97" s="134">
        <f>O97*H97</f>
        <v>0</v>
      </c>
      <c r="Q97" s="134">
        <v>0.00014</v>
      </c>
      <c r="R97" s="134">
        <f>Q97*H97</f>
        <v>0.02184</v>
      </c>
      <c r="S97" s="134">
        <v>0</v>
      </c>
      <c r="T97" s="135">
        <f>S97*H97</f>
        <v>0</v>
      </c>
      <c r="AR97" s="136" t="s">
        <v>139</v>
      </c>
      <c r="AT97" s="136" t="s">
        <v>136</v>
      </c>
      <c r="AU97" s="136" t="s">
        <v>85</v>
      </c>
      <c r="AY97" s="13" t="s">
        <v>125</v>
      </c>
      <c r="BE97" s="137">
        <f>IF(N97="základní",J97,0)</f>
        <v>0</v>
      </c>
      <c r="BF97" s="137">
        <f>IF(N97="snížená",J97,0)</f>
        <v>0</v>
      </c>
      <c r="BG97" s="137">
        <f>IF(N97="zákl. přenesená",J97,0)</f>
        <v>0</v>
      </c>
      <c r="BH97" s="137">
        <f>IF(N97="sníž. přenesená",J97,0)</f>
        <v>0</v>
      </c>
      <c r="BI97" s="137">
        <f>IF(N97="nulová",J97,0)</f>
        <v>0</v>
      </c>
      <c r="BJ97" s="13" t="s">
        <v>83</v>
      </c>
      <c r="BK97" s="137">
        <f>ROUND(I97*H97,2)</f>
        <v>0</v>
      </c>
      <c r="BL97" s="13" t="s">
        <v>132</v>
      </c>
      <c r="BM97" s="136" t="s">
        <v>140</v>
      </c>
    </row>
    <row r="98" spans="2:65" s="1" customFormat="1" ht="44.25" customHeight="1">
      <c r="B98" s="28"/>
      <c r="C98" s="124" t="s">
        <v>141</v>
      </c>
      <c r="D98" s="124" t="s">
        <v>128</v>
      </c>
      <c r="E98" s="125" t="s">
        <v>142</v>
      </c>
      <c r="F98" s="126" t="s">
        <v>143</v>
      </c>
      <c r="G98" s="127" t="s">
        <v>144</v>
      </c>
      <c r="H98" s="128">
        <v>20</v>
      </c>
      <c r="I98" s="129"/>
      <c r="J98" s="130">
        <f>ROUND(I98*H98,2)</f>
        <v>0</v>
      </c>
      <c r="K98" s="131"/>
      <c r="L98" s="28"/>
      <c r="M98" s="132" t="s">
        <v>19</v>
      </c>
      <c r="N98" s="133" t="s">
        <v>47</v>
      </c>
      <c r="P98" s="134">
        <f>O98*H98</f>
        <v>0</v>
      </c>
      <c r="Q98" s="134">
        <v>0</v>
      </c>
      <c r="R98" s="134">
        <f>Q98*H98</f>
        <v>0</v>
      </c>
      <c r="S98" s="134">
        <v>0</v>
      </c>
      <c r="T98" s="135">
        <f>S98*H98</f>
        <v>0</v>
      </c>
      <c r="AR98" s="136" t="s">
        <v>132</v>
      </c>
      <c r="AT98" s="136" t="s">
        <v>128</v>
      </c>
      <c r="AU98" s="136" t="s">
        <v>85</v>
      </c>
      <c r="AY98" s="13" t="s">
        <v>125</v>
      </c>
      <c r="BE98" s="137">
        <f>IF(N98="základní",J98,0)</f>
        <v>0</v>
      </c>
      <c r="BF98" s="137">
        <f>IF(N98="snížená",J98,0)</f>
        <v>0</v>
      </c>
      <c r="BG98" s="137">
        <f>IF(N98="zákl. přenesená",J98,0)</f>
        <v>0</v>
      </c>
      <c r="BH98" s="137">
        <f>IF(N98="sníž. přenesená",J98,0)</f>
        <v>0</v>
      </c>
      <c r="BI98" s="137">
        <f>IF(N98="nulová",J98,0)</f>
        <v>0</v>
      </c>
      <c r="BJ98" s="13" t="s">
        <v>83</v>
      </c>
      <c r="BK98" s="137">
        <f>ROUND(I98*H98,2)</f>
        <v>0</v>
      </c>
      <c r="BL98" s="13" t="s">
        <v>132</v>
      </c>
      <c r="BM98" s="136" t="s">
        <v>145</v>
      </c>
    </row>
    <row r="99" spans="2:47" s="1" customFormat="1" ht="10.2">
      <c r="B99" s="28"/>
      <c r="D99" s="138" t="s">
        <v>134</v>
      </c>
      <c r="F99" s="139" t="s">
        <v>146</v>
      </c>
      <c r="I99" s="140"/>
      <c r="L99" s="28"/>
      <c r="M99" s="141"/>
      <c r="T99" s="49"/>
      <c r="AT99" s="13" t="s">
        <v>134</v>
      </c>
      <c r="AU99" s="13" t="s">
        <v>85</v>
      </c>
    </row>
    <row r="100" spans="2:65" s="1" customFormat="1" ht="16.5" customHeight="1">
      <c r="B100" s="28"/>
      <c r="C100" s="142" t="s">
        <v>132</v>
      </c>
      <c r="D100" s="142" t="s">
        <v>136</v>
      </c>
      <c r="E100" s="143" t="s">
        <v>147</v>
      </c>
      <c r="F100" s="144" t="s">
        <v>148</v>
      </c>
      <c r="G100" s="145" t="s">
        <v>144</v>
      </c>
      <c r="H100" s="146">
        <v>20</v>
      </c>
      <c r="I100" s="147"/>
      <c r="J100" s="148">
        <f>ROUND(I100*H100,2)</f>
        <v>0</v>
      </c>
      <c r="K100" s="149"/>
      <c r="L100" s="150"/>
      <c r="M100" s="151" t="s">
        <v>19</v>
      </c>
      <c r="N100" s="152" t="s">
        <v>47</v>
      </c>
      <c r="P100" s="134">
        <f>O100*H100</f>
        <v>0</v>
      </c>
      <c r="Q100" s="134">
        <v>0</v>
      </c>
      <c r="R100" s="134">
        <f>Q100*H100</f>
        <v>0</v>
      </c>
      <c r="S100" s="134">
        <v>0</v>
      </c>
      <c r="T100" s="135">
        <f>S100*H100</f>
        <v>0</v>
      </c>
      <c r="AR100" s="136" t="s">
        <v>139</v>
      </c>
      <c r="AT100" s="136" t="s">
        <v>136</v>
      </c>
      <c r="AU100" s="136" t="s">
        <v>85</v>
      </c>
      <c r="AY100" s="13" t="s">
        <v>125</v>
      </c>
      <c r="BE100" s="137">
        <f>IF(N100="základní",J100,0)</f>
        <v>0</v>
      </c>
      <c r="BF100" s="137">
        <f>IF(N100="snížená",J100,0)</f>
        <v>0</v>
      </c>
      <c r="BG100" s="137">
        <f>IF(N100="zákl. přenesená",J100,0)</f>
        <v>0</v>
      </c>
      <c r="BH100" s="137">
        <f>IF(N100="sníž. přenesená",J100,0)</f>
        <v>0</v>
      </c>
      <c r="BI100" s="137">
        <f>IF(N100="nulová",J100,0)</f>
        <v>0</v>
      </c>
      <c r="BJ100" s="13" t="s">
        <v>83</v>
      </c>
      <c r="BK100" s="137">
        <f>ROUND(I100*H100,2)</f>
        <v>0</v>
      </c>
      <c r="BL100" s="13" t="s">
        <v>132</v>
      </c>
      <c r="BM100" s="136" t="s">
        <v>149</v>
      </c>
    </row>
    <row r="101" spans="2:65" s="1" customFormat="1" ht="44.25" customHeight="1">
      <c r="B101" s="28"/>
      <c r="C101" s="124" t="s">
        <v>150</v>
      </c>
      <c r="D101" s="124" t="s">
        <v>128</v>
      </c>
      <c r="E101" s="125" t="s">
        <v>151</v>
      </c>
      <c r="F101" s="126" t="s">
        <v>152</v>
      </c>
      <c r="G101" s="127" t="s">
        <v>144</v>
      </c>
      <c r="H101" s="128">
        <v>1894</v>
      </c>
      <c r="I101" s="129"/>
      <c r="J101" s="130">
        <f>ROUND(I101*H101,2)</f>
        <v>0</v>
      </c>
      <c r="K101" s="131"/>
      <c r="L101" s="28"/>
      <c r="M101" s="132" t="s">
        <v>19</v>
      </c>
      <c r="N101" s="133" t="s">
        <v>47</v>
      </c>
      <c r="P101" s="134">
        <f>O101*H101</f>
        <v>0</v>
      </c>
      <c r="Q101" s="134">
        <v>0</v>
      </c>
      <c r="R101" s="134">
        <f>Q101*H101</f>
        <v>0</v>
      </c>
      <c r="S101" s="134">
        <v>0</v>
      </c>
      <c r="T101" s="135">
        <f>S101*H101</f>
        <v>0</v>
      </c>
      <c r="AR101" s="136" t="s">
        <v>132</v>
      </c>
      <c r="AT101" s="136" t="s">
        <v>128</v>
      </c>
      <c r="AU101" s="136" t="s">
        <v>85</v>
      </c>
      <c r="AY101" s="13" t="s">
        <v>125</v>
      </c>
      <c r="BE101" s="137">
        <f>IF(N101="základní",J101,0)</f>
        <v>0</v>
      </c>
      <c r="BF101" s="137">
        <f>IF(N101="snížená",J101,0)</f>
        <v>0</v>
      </c>
      <c r="BG101" s="137">
        <f>IF(N101="zákl. přenesená",J101,0)</f>
        <v>0</v>
      </c>
      <c r="BH101" s="137">
        <f>IF(N101="sníž. přenesená",J101,0)</f>
        <v>0</v>
      </c>
      <c r="BI101" s="137">
        <f>IF(N101="nulová",J101,0)</f>
        <v>0</v>
      </c>
      <c r="BJ101" s="13" t="s">
        <v>83</v>
      </c>
      <c r="BK101" s="137">
        <f>ROUND(I101*H101,2)</f>
        <v>0</v>
      </c>
      <c r="BL101" s="13" t="s">
        <v>132</v>
      </c>
      <c r="BM101" s="136" t="s">
        <v>153</v>
      </c>
    </row>
    <row r="102" spans="2:47" s="1" customFormat="1" ht="10.2">
      <c r="B102" s="28"/>
      <c r="D102" s="138" t="s">
        <v>134</v>
      </c>
      <c r="F102" s="139" t="s">
        <v>154</v>
      </c>
      <c r="I102" s="140"/>
      <c r="L102" s="28"/>
      <c r="M102" s="141"/>
      <c r="T102" s="49"/>
      <c r="AT102" s="13" t="s">
        <v>134</v>
      </c>
      <c r="AU102" s="13" t="s">
        <v>85</v>
      </c>
    </row>
    <row r="103" spans="2:65" s="1" customFormat="1" ht="16.5" customHeight="1">
      <c r="B103" s="28"/>
      <c r="C103" s="142" t="s">
        <v>155</v>
      </c>
      <c r="D103" s="142" t="s">
        <v>136</v>
      </c>
      <c r="E103" s="143" t="s">
        <v>156</v>
      </c>
      <c r="F103" s="144" t="s">
        <v>157</v>
      </c>
      <c r="G103" s="145" t="s">
        <v>144</v>
      </c>
      <c r="H103" s="146">
        <v>1894</v>
      </c>
      <c r="I103" s="147"/>
      <c r="J103" s="148">
        <f>ROUND(I103*H103,2)</f>
        <v>0</v>
      </c>
      <c r="K103" s="149"/>
      <c r="L103" s="150"/>
      <c r="M103" s="151" t="s">
        <v>19</v>
      </c>
      <c r="N103" s="152" t="s">
        <v>47</v>
      </c>
      <c r="P103" s="134">
        <f>O103*H103</f>
        <v>0</v>
      </c>
      <c r="Q103" s="134">
        <v>0</v>
      </c>
      <c r="R103" s="134">
        <f>Q103*H103</f>
        <v>0</v>
      </c>
      <c r="S103" s="134">
        <v>0</v>
      </c>
      <c r="T103" s="135">
        <f>S103*H103</f>
        <v>0</v>
      </c>
      <c r="AR103" s="136" t="s">
        <v>139</v>
      </c>
      <c r="AT103" s="136" t="s">
        <v>136</v>
      </c>
      <c r="AU103" s="136" t="s">
        <v>85</v>
      </c>
      <c r="AY103" s="13" t="s">
        <v>125</v>
      </c>
      <c r="BE103" s="137">
        <f>IF(N103="základní",J103,0)</f>
        <v>0</v>
      </c>
      <c r="BF103" s="137">
        <f>IF(N103="snížená",J103,0)</f>
        <v>0</v>
      </c>
      <c r="BG103" s="137">
        <f>IF(N103="zákl. přenesená",J103,0)</f>
        <v>0</v>
      </c>
      <c r="BH103" s="137">
        <f>IF(N103="sníž. přenesená",J103,0)</f>
        <v>0</v>
      </c>
      <c r="BI103" s="137">
        <f>IF(N103="nulová",J103,0)</f>
        <v>0</v>
      </c>
      <c r="BJ103" s="13" t="s">
        <v>83</v>
      </c>
      <c r="BK103" s="137">
        <f>ROUND(I103*H103,2)</f>
        <v>0</v>
      </c>
      <c r="BL103" s="13" t="s">
        <v>132</v>
      </c>
      <c r="BM103" s="136" t="s">
        <v>158</v>
      </c>
    </row>
    <row r="104" spans="2:65" s="1" customFormat="1" ht="55.5" customHeight="1">
      <c r="B104" s="28"/>
      <c r="C104" s="124" t="s">
        <v>159</v>
      </c>
      <c r="D104" s="124" t="s">
        <v>128</v>
      </c>
      <c r="E104" s="125" t="s">
        <v>160</v>
      </c>
      <c r="F104" s="126" t="s">
        <v>161</v>
      </c>
      <c r="G104" s="127" t="s">
        <v>162</v>
      </c>
      <c r="H104" s="128">
        <v>1</v>
      </c>
      <c r="I104" s="129"/>
      <c r="J104" s="130">
        <f>ROUND(I104*H104,2)</f>
        <v>0</v>
      </c>
      <c r="K104" s="131"/>
      <c r="L104" s="28"/>
      <c r="M104" s="132" t="s">
        <v>19</v>
      </c>
      <c r="N104" s="133" t="s">
        <v>47</v>
      </c>
      <c r="P104" s="134">
        <f>O104*H104</f>
        <v>0</v>
      </c>
      <c r="Q104" s="134">
        <v>0</v>
      </c>
      <c r="R104" s="134">
        <f>Q104*H104</f>
        <v>0</v>
      </c>
      <c r="S104" s="134">
        <v>0.00048</v>
      </c>
      <c r="T104" s="135">
        <f>S104*H104</f>
        <v>0.00048</v>
      </c>
      <c r="AR104" s="136" t="s">
        <v>132</v>
      </c>
      <c r="AT104" s="136" t="s">
        <v>128</v>
      </c>
      <c r="AU104" s="136" t="s">
        <v>85</v>
      </c>
      <c r="AY104" s="13" t="s">
        <v>125</v>
      </c>
      <c r="BE104" s="137">
        <f>IF(N104="základní",J104,0)</f>
        <v>0</v>
      </c>
      <c r="BF104" s="137">
        <f>IF(N104="snížená",J104,0)</f>
        <v>0</v>
      </c>
      <c r="BG104" s="137">
        <f>IF(N104="zákl. přenesená",J104,0)</f>
        <v>0</v>
      </c>
      <c r="BH104" s="137">
        <f>IF(N104="sníž. přenesená",J104,0)</f>
        <v>0</v>
      </c>
      <c r="BI104" s="137">
        <f>IF(N104="nulová",J104,0)</f>
        <v>0</v>
      </c>
      <c r="BJ104" s="13" t="s">
        <v>83</v>
      </c>
      <c r="BK104" s="137">
        <f>ROUND(I104*H104,2)</f>
        <v>0</v>
      </c>
      <c r="BL104" s="13" t="s">
        <v>132</v>
      </c>
      <c r="BM104" s="136" t="s">
        <v>163</v>
      </c>
    </row>
    <row r="105" spans="2:47" s="1" customFormat="1" ht="10.2">
      <c r="B105" s="28"/>
      <c r="D105" s="138" t="s">
        <v>134</v>
      </c>
      <c r="F105" s="139" t="s">
        <v>164</v>
      </c>
      <c r="I105" s="140"/>
      <c r="L105" s="28"/>
      <c r="M105" s="141"/>
      <c r="T105" s="49"/>
      <c r="AT105" s="13" t="s">
        <v>134</v>
      </c>
      <c r="AU105" s="13" t="s">
        <v>85</v>
      </c>
    </row>
    <row r="106" spans="2:65" s="1" customFormat="1" ht="33" customHeight="1">
      <c r="B106" s="28"/>
      <c r="C106" s="124" t="s">
        <v>139</v>
      </c>
      <c r="D106" s="124" t="s">
        <v>128</v>
      </c>
      <c r="E106" s="125" t="s">
        <v>165</v>
      </c>
      <c r="F106" s="126" t="s">
        <v>166</v>
      </c>
      <c r="G106" s="127" t="s">
        <v>131</v>
      </c>
      <c r="H106" s="128">
        <v>3325</v>
      </c>
      <c r="I106" s="129"/>
      <c r="J106" s="130">
        <f>ROUND(I106*H106,2)</f>
        <v>0</v>
      </c>
      <c r="K106" s="131"/>
      <c r="L106" s="28"/>
      <c r="M106" s="132" t="s">
        <v>19</v>
      </c>
      <c r="N106" s="133" t="s">
        <v>47</v>
      </c>
      <c r="P106" s="134">
        <f>O106*H106</f>
        <v>0</v>
      </c>
      <c r="Q106" s="134">
        <v>0</v>
      </c>
      <c r="R106" s="134">
        <f>Q106*H106</f>
        <v>0</v>
      </c>
      <c r="S106" s="134">
        <v>0</v>
      </c>
      <c r="T106" s="135">
        <f>S106*H106</f>
        <v>0</v>
      </c>
      <c r="AR106" s="136" t="s">
        <v>132</v>
      </c>
      <c r="AT106" s="136" t="s">
        <v>128</v>
      </c>
      <c r="AU106" s="136" t="s">
        <v>85</v>
      </c>
      <c r="AY106" s="13" t="s">
        <v>125</v>
      </c>
      <c r="BE106" s="137">
        <f>IF(N106="základní",J106,0)</f>
        <v>0</v>
      </c>
      <c r="BF106" s="137">
        <f>IF(N106="snížená",J106,0)</f>
        <v>0</v>
      </c>
      <c r="BG106" s="137">
        <f>IF(N106="zákl. přenesená",J106,0)</f>
        <v>0</v>
      </c>
      <c r="BH106" s="137">
        <f>IF(N106="sníž. přenesená",J106,0)</f>
        <v>0</v>
      </c>
      <c r="BI106" s="137">
        <f>IF(N106="nulová",J106,0)</f>
        <v>0</v>
      </c>
      <c r="BJ106" s="13" t="s">
        <v>83</v>
      </c>
      <c r="BK106" s="137">
        <f>ROUND(I106*H106,2)</f>
        <v>0</v>
      </c>
      <c r="BL106" s="13" t="s">
        <v>132</v>
      </c>
      <c r="BM106" s="136" t="s">
        <v>167</v>
      </c>
    </row>
    <row r="107" spans="2:47" s="1" customFormat="1" ht="10.2">
      <c r="B107" s="28"/>
      <c r="D107" s="138" t="s">
        <v>134</v>
      </c>
      <c r="F107" s="139" t="s">
        <v>168</v>
      </c>
      <c r="I107" s="140"/>
      <c r="L107" s="28"/>
      <c r="M107" s="141"/>
      <c r="T107" s="49"/>
      <c r="AT107" s="13" t="s">
        <v>134</v>
      </c>
      <c r="AU107" s="13" t="s">
        <v>85</v>
      </c>
    </row>
    <row r="108" spans="2:65" s="1" customFormat="1" ht="33" customHeight="1">
      <c r="B108" s="28"/>
      <c r="C108" s="124" t="s">
        <v>169</v>
      </c>
      <c r="D108" s="124" t="s">
        <v>128</v>
      </c>
      <c r="E108" s="125" t="s">
        <v>170</v>
      </c>
      <c r="F108" s="126" t="s">
        <v>171</v>
      </c>
      <c r="G108" s="127" t="s">
        <v>131</v>
      </c>
      <c r="H108" s="128">
        <v>14</v>
      </c>
      <c r="I108" s="129"/>
      <c r="J108" s="130">
        <f>ROUND(I108*H108,2)</f>
        <v>0</v>
      </c>
      <c r="K108" s="131"/>
      <c r="L108" s="28"/>
      <c r="M108" s="132" t="s">
        <v>19</v>
      </c>
      <c r="N108" s="133" t="s">
        <v>47</v>
      </c>
      <c r="P108" s="134">
        <f>O108*H108</f>
        <v>0</v>
      </c>
      <c r="Q108" s="134">
        <v>0</v>
      </c>
      <c r="R108" s="134">
        <f>Q108*H108</f>
        <v>0</v>
      </c>
      <c r="S108" s="134">
        <v>0</v>
      </c>
      <c r="T108" s="135">
        <f>S108*H108</f>
        <v>0</v>
      </c>
      <c r="AR108" s="136" t="s">
        <v>132</v>
      </c>
      <c r="AT108" s="136" t="s">
        <v>128</v>
      </c>
      <c r="AU108" s="136" t="s">
        <v>85</v>
      </c>
      <c r="AY108" s="13" t="s">
        <v>125</v>
      </c>
      <c r="BE108" s="137">
        <f>IF(N108="základní",J108,0)</f>
        <v>0</v>
      </c>
      <c r="BF108" s="137">
        <f>IF(N108="snížená",J108,0)</f>
        <v>0</v>
      </c>
      <c r="BG108" s="137">
        <f>IF(N108="zákl. přenesená",J108,0)</f>
        <v>0</v>
      </c>
      <c r="BH108" s="137">
        <f>IF(N108="sníž. přenesená",J108,0)</f>
        <v>0</v>
      </c>
      <c r="BI108" s="137">
        <f>IF(N108="nulová",J108,0)</f>
        <v>0</v>
      </c>
      <c r="BJ108" s="13" t="s">
        <v>83</v>
      </c>
      <c r="BK108" s="137">
        <f>ROUND(I108*H108,2)</f>
        <v>0</v>
      </c>
      <c r="BL108" s="13" t="s">
        <v>132</v>
      </c>
      <c r="BM108" s="136" t="s">
        <v>172</v>
      </c>
    </row>
    <row r="109" spans="2:47" s="1" customFormat="1" ht="10.2">
      <c r="B109" s="28"/>
      <c r="D109" s="138" t="s">
        <v>134</v>
      </c>
      <c r="F109" s="139" t="s">
        <v>173</v>
      </c>
      <c r="I109" s="140"/>
      <c r="L109" s="28"/>
      <c r="M109" s="141"/>
      <c r="T109" s="49"/>
      <c r="AT109" s="13" t="s">
        <v>134</v>
      </c>
      <c r="AU109" s="13" t="s">
        <v>85</v>
      </c>
    </row>
    <row r="110" spans="2:65" s="1" customFormat="1" ht="33" customHeight="1">
      <c r="B110" s="28"/>
      <c r="C110" s="124" t="s">
        <v>174</v>
      </c>
      <c r="D110" s="124" t="s">
        <v>128</v>
      </c>
      <c r="E110" s="125" t="s">
        <v>175</v>
      </c>
      <c r="F110" s="126" t="s">
        <v>176</v>
      </c>
      <c r="G110" s="127" t="s">
        <v>131</v>
      </c>
      <c r="H110" s="128">
        <v>1</v>
      </c>
      <c r="I110" s="129"/>
      <c r="J110" s="130">
        <f>ROUND(I110*H110,2)</f>
        <v>0</v>
      </c>
      <c r="K110" s="131"/>
      <c r="L110" s="28"/>
      <c r="M110" s="132" t="s">
        <v>19</v>
      </c>
      <c r="N110" s="133" t="s">
        <v>47</v>
      </c>
      <c r="P110" s="134">
        <f>O110*H110</f>
        <v>0</v>
      </c>
      <c r="Q110" s="134">
        <v>0</v>
      </c>
      <c r="R110" s="134">
        <f>Q110*H110</f>
        <v>0</v>
      </c>
      <c r="S110" s="134">
        <v>0</v>
      </c>
      <c r="T110" s="135">
        <f>S110*H110</f>
        <v>0</v>
      </c>
      <c r="AR110" s="136" t="s">
        <v>132</v>
      </c>
      <c r="AT110" s="136" t="s">
        <v>128</v>
      </c>
      <c r="AU110" s="136" t="s">
        <v>85</v>
      </c>
      <c r="AY110" s="13" t="s">
        <v>125</v>
      </c>
      <c r="BE110" s="137">
        <f>IF(N110="základní",J110,0)</f>
        <v>0</v>
      </c>
      <c r="BF110" s="137">
        <f>IF(N110="snížená",J110,0)</f>
        <v>0</v>
      </c>
      <c r="BG110" s="137">
        <f>IF(N110="zákl. přenesená",J110,0)</f>
        <v>0</v>
      </c>
      <c r="BH110" s="137">
        <f>IF(N110="sníž. přenesená",J110,0)</f>
        <v>0</v>
      </c>
      <c r="BI110" s="137">
        <f>IF(N110="nulová",J110,0)</f>
        <v>0</v>
      </c>
      <c r="BJ110" s="13" t="s">
        <v>83</v>
      </c>
      <c r="BK110" s="137">
        <f>ROUND(I110*H110,2)</f>
        <v>0</v>
      </c>
      <c r="BL110" s="13" t="s">
        <v>132</v>
      </c>
      <c r="BM110" s="136" t="s">
        <v>177</v>
      </c>
    </row>
    <row r="111" spans="2:47" s="1" customFormat="1" ht="10.2">
      <c r="B111" s="28"/>
      <c r="D111" s="138" t="s">
        <v>134</v>
      </c>
      <c r="F111" s="139" t="s">
        <v>178</v>
      </c>
      <c r="I111" s="140"/>
      <c r="L111" s="28"/>
      <c r="M111" s="141"/>
      <c r="T111" s="49"/>
      <c r="AT111" s="13" t="s">
        <v>134</v>
      </c>
      <c r="AU111" s="13" t="s">
        <v>85</v>
      </c>
    </row>
    <row r="112" spans="2:65" s="1" customFormat="1" ht="16.5" customHeight="1">
      <c r="B112" s="28"/>
      <c r="C112" s="142" t="s">
        <v>179</v>
      </c>
      <c r="D112" s="142" t="s">
        <v>136</v>
      </c>
      <c r="E112" s="143" t="s">
        <v>180</v>
      </c>
      <c r="F112" s="144" t="s">
        <v>181</v>
      </c>
      <c r="G112" s="145" t="s">
        <v>131</v>
      </c>
      <c r="H112" s="146">
        <v>1</v>
      </c>
      <c r="I112" s="147"/>
      <c r="J112" s="148">
        <f>ROUND(I112*H112,2)</f>
        <v>0</v>
      </c>
      <c r="K112" s="149"/>
      <c r="L112" s="150"/>
      <c r="M112" s="151" t="s">
        <v>19</v>
      </c>
      <c r="N112" s="152" t="s">
        <v>47</v>
      </c>
      <c r="P112" s="134">
        <f>O112*H112</f>
        <v>0</v>
      </c>
      <c r="Q112" s="134">
        <v>0</v>
      </c>
      <c r="R112" s="134">
        <f>Q112*H112</f>
        <v>0</v>
      </c>
      <c r="S112" s="134">
        <v>0</v>
      </c>
      <c r="T112" s="135">
        <f>S112*H112</f>
        <v>0</v>
      </c>
      <c r="AR112" s="136" t="s">
        <v>139</v>
      </c>
      <c r="AT112" s="136" t="s">
        <v>136</v>
      </c>
      <c r="AU112" s="136" t="s">
        <v>85</v>
      </c>
      <c r="AY112" s="13" t="s">
        <v>125</v>
      </c>
      <c r="BE112" s="137">
        <f>IF(N112="základní",J112,0)</f>
        <v>0</v>
      </c>
      <c r="BF112" s="137">
        <f>IF(N112="snížená",J112,0)</f>
        <v>0</v>
      </c>
      <c r="BG112" s="137">
        <f>IF(N112="zákl. přenesená",J112,0)</f>
        <v>0</v>
      </c>
      <c r="BH112" s="137">
        <f>IF(N112="sníž. přenesená",J112,0)</f>
        <v>0</v>
      </c>
      <c r="BI112" s="137">
        <f>IF(N112="nulová",J112,0)</f>
        <v>0</v>
      </c>
      <c r="BJ112" s="13" t="s">
        <v>83</v>
      </c>
      <c r="BK112" s="137">
        <f>ROUND(I112*H112,2)</f>
        <v>0</v>
      </c>
      <c r="BL112" s="13" t="s">
        <v>132</v>
      </c>
      <c r="BM112" s="136" t="s">
        <v>182</v>
      </c>
    </row>
    <row r="113" spans="2:65" s="1" customFormat="1" ht="16.5" customHeight="1">
      <c r="B113" s="28"/>
      <c r="C113" s="142" t="s">
        <v>183</v>
      </c>
      <c r="D113" s="142" t="s">
        <v>136</v>
      </c>
      <c r="E113" s="143" t="s">
        <v>184</v>
      </c>
      <c r="F113" s="144" t="s">
        <v>185</v>
      </c>
      <c r="G113" s="145" t="s">
        <v>162</v>
      </c>
      <c r="H113" s="146">
        <v>1</v>
      </c>
      <c r="I113" s="147"/>
      <c r="J113" s="148">
        <f>ROUND(I113*H113,2)</f>
        <v>0</v>
      </c>
      <c r="K113" s="149"/>
      <c r="L113" s="150"/>
      <c r="M113" s="151" t="s">
        <v>19</v>
      </c>
      <c r="N113" s="152" t="s">
        <v>47</v>
      </c>
      <c r="P113" s="134">
        <f>O113*H113</f>
        <v>0</v>
      </c>
      <c r="Q113" s="134">
        <v>0</v>
      </c>
      <c r="R113" s="134">
        <f>Q113*H113</f>
        <v>0</v>
      </c>
      <c r="S113" s="134">
        <v>0</v>
      </c>
      <c r="T113" s="135">
        <f>S113*H113</f>
        <v>0</v>
      </c>
      <c r="AR113" s="136" t="s">
        <v>139</v>
      </c>
      <c r="AT113" s="136" t="s">
        <v>136</v>
      </c>
      <c r="AU113" s="136" t="s">
        <v>85</v>
      </c>
      <c r="AY113" s="13" t="s">
        <v>125</v>
      </c>
      <c r="BE113" s="137">
        <f>IF(N113="základní",J113,0)</f>
        <v>0</v>
      </c>
      <c r="BF113" s="137">
        <f>IF(N113="snížená",J113,0)</f>
        <v>0</v>
      </c>
      <c r="BG113" s="137">
        <f>IF(N113="zákl. přenesená",J113,0)</f>
        <v>0</v>
      </c>
      <c r="BH113" s="137">
        <f>IF(N113="sníž. přenesená",J113,0)</f>
        <v>0</v>
      </c>
      <c r="BI113" s="137">
        <f>IF(N113="nulová",J113,0)</f>
        <v>0</v>
      </c>
      <c r="BJ113" s="13" t="s">
        <v>83</v>
      </c>
      <c r="BK113" s="137">
        <f>ROUND(I113*H113,2)</f>
        <v>0</v>
      </c>
      <c r="BL113" s="13" t="s">
        <v>132</v>
      </c>
      <c r="BM113" s="136" t="s">
        <v>186</v>
      </c>
    </row>
    <row r="114" spans="2:65" s="1" customFormat="1" ht="33" customHeight="1">
      <c r="B114" s="28"/>
      <c r="C114" s="124" t="s">
        <v>187</v>
      </c>
      <c r="D114" s="124" t="s">
        <v>128</v>
      </c>
      <c r="E114" s="125" t="s">
        <v>188</v>
      </c>
      <c r="F114" s="126" t="s">
        <v>189</v>
      </c>
      <c r="G114" s="127" t="s">
        <v>131</v>
      </c>
      <c r="H114" s="128">
        <v>1</v>
      </c>
      <c r="I114" s="129"/>
      <c r="J114" s="130">
        <f>ROUND(I114*H114,2)</f>
        <v>0</v>
      </c>
      <c r="K114" s="131"/>
      <c r="L114" s="28"/>
      <c r="M114" s="132" t="s">
        <v>19</v>
      </c>
      <c r="N114" s="133" t="s">
        <v>47</v>
      </c>
      <c r="P114" s="134">
        <f>O114*H114</f>
        <v>0</v>
      </c>
      <c r="Q114" s="134">
        <v>0</v>
      </c>
      <c r="R114" s="134">
        <f>Q114*H114</f>
        <v>0</v>
      </c>
      <c r="S114" s="134">
        <v>0</v>
      </c>
      <c r="T114" s="135">
        <f>S114*H114</f>
        <v>0</v>
      </c>
      <c r="AR114" s="136" t="s">
        <v>132</v>
      </c>
      <c r="AT114" s="136" t="s">
        <v>128</v>
      </c>
      <c r="AU114" s="136" t="s">
        <v>85</v>
      </c>
      <c r="AY114" s="13" t="s">
        <v>125</v>
      </c>
      <c r="BE114" s="137">
        <f>IF(N114="základní",J114,0)</f>
        <v>0</v>
      </c>
      <c r="BF114" s="137">
        <f>IF(N114="snížená",J114,0)</f>
        <v>0</v>
      </c>
      <c r="BG114" s="137">
        <f>IF(N114="zákl. přenesená",J114,0)</f>
        <v>0</v>
      </c>
      <c r="BH114" s="137">
        <f>IF(N114="sníž. přenesená",J114,0)</f>
        <v>0</v>
      </c>
      <c r="BI114" s="137">
        <f>IF(N114="nulová",J114,0)</f>
        <v>0</v>
      </c>
      <c r="BJ114" s="13" t="s">
        <v>83</v>
      </c>
      <c r="BK114" s="137">
        <f>ROUND(I114*H114,2)</f>
        <v>0</v>
      </c>
      <c r="BL114" s="13" t="s">
        <v>132</v>
      </c>
      <c r="BM114" s="136" t="s">
        <v>190</v>
      </c>
    </row>
    <row r="115" spans="2:47" s="1" customFormat="1" ht="10.2">
      <c r="B115" s="28"/>
      <c r="D115" s="138" t="s">
        <v>134</v>
      </c>
      <c r="F115" s="139" t="s">
        <v>191</v>
      </c>
      <c r="I115" s="140"/>
      <c r="L115" s="28"/>
      <c r="M115" s="141"/>
      <c r="T115" s="49"/>
      <c r="AT115" s="13" t="s">
        <v>134</v>
      </c>
      <c r="AU115" s="13" t="s">
        <v>85</v>
      </c>
    </row>
    <row r="116" spans="2:65" s="1" customFormat="1" ht="16.5" customHeight="1">
      <c r="B116" s="28"/>
      <c r="C116" s="142" t="s">
        <v>192</v>
      </c>
      <c r="D116" s="142" t="s">
        <v>136</v>
      </c>
      <c r="E116" s="143" t="s">
        <v>193</v>
      </c>
      <c r="F116" s="144" t="s">
        <v>194</v>
      </c>
      <c r="G116" s="145" t="s">
        <v>162</v>
      </c>
      <c r="H116" s="146">
        <v>1</v>
      </c>
      <c r="I116" s="147"/>
      <c r="J116" s="148">
        <f>ROUND(I116*H116,2)</f>
        <v>0</v>
      </c>
      <c r="K116" s="149"/>
      <c r="L116" s="150"/>
      <c r="M116" s="151" t="s">
        <v>19</v>
      </c>
      <c r="N116" s="152" t="s">
        <v>47</v>
      </c>
      <c r="P116" s="134">
        <f>O116*H116</f>
        <v>0</v>
      </c>
      <c r="Q116" s="134">
        <v>0</v>
      </c>
      <c r="R116" s="134">
        <f>Q116*H116</f>
        <v>0</v>
      </c>
      <c r="S116" s="134">
        <v>0</v>
      </c>
      <c r="T116" s="135">
        <f>S116*H116</f>
        <v>0</v>
      </c>
      <c r="AR116" s="136" t="s">
        <v>139</v>
      </c>
      <c r="AT116" s="136" t="s">
        <v>136</v>
      </c>
      <c r="AU116" s="136" t="s">
        <v>85</v>
      </c>
      <c r="AY116" s="13" t="s">
        <v>125</v>
      </c>
      <c r="BE116" s="137">
        <f>IF(N116="základní",J116,0)</f>
        <v>0</v>
      </c>
      <c r="BF116" s="137">
        <f>IF(N116="snížená",J116,0)</f>
        <v>0</v>
      </c>
      <c r="BG116" s="137">
        <f>IF(N116="zákl. přenesená",J116,0)</f>
        <v>0</v>
      </c>
      <c r="BH116" s="137">
        <f>IF(N116="sníž. přenesená",J116,0)</f>
        <v>0</v>
      </c>
      <c r="BI116" s="137">
        <f>IF(N116="nulová",J116,0)</f>
        <v>0</v>
      </c>
      <c r="BJ116" s="13" t="s">
        <v>83</v>
      </c>
      <c r="BK116" s="137">
        <f>ROUND(I116*H116,2)</f>
        <v>0</v>
      </c>
      <c r="BL116" s="13" t="s">
        <v>132</v>
      </c>
      <c r="BM116" s="136" t="s">
        <v>195</v>
      </c>
    </row>
    <row r="117" spans="2:65" s="1" customFormat="1" ht="66.75" customHeight="1">
      <c r="B117" s="28"/>
      <c r="C117" s="124" t="s">
        <v>8</v>
      </c>
      <c r="D117" s="124" t="s">
        <v>128</v>
      </c>
      <c r="E117" s="125" t="s">
        <v>196</v>
      </c>
      <c r="F117" s="126" t="s">
        <v>197</v>
      </c>
      <c r="G117" s="127" t="s">
        <v>131</v>
      </c>
      <c r="H117" s="128">
        <v>25</v>
      </c>
      <c r="I117" s="129"/>
      <c r="J117" s="130">
        <f>ROUND(I117*H117,2)</f>
        <v>0</v>
      </c>
      <c r="K117" s="131"/>
      <c r="L117" s="28"/>
      <c r="M117" s="132" t="s">
        <v>19</v>
      </c>
      <c r="N117" s="133" t="s">
        <v>47</v>
      </c>
      <c r="P117" s="134">
        <f>O117*H117</f>
        <v>0</v>
      </c>
      <c r="Q117" s="134">
        <v>0</v>
      </c>
      <c r="R117" s="134">
        <f>Q117*H117</f>
        <v>0</v>
      </c>
      <c r="S117" s="134">
        <v>0</v>
      </c>
      <c r="T117" s="135">
        <f>S117*H117</f>
        <v>0</v>
      </c>
      <c r="AR117" s="136" t="s">
        <v>132</v>
      </c>
      <c r="AT117" s="136" t="s">
        <v>128</v>
      </c>
      <c r="AU117" s="136" t="s">
        <v>85</v>
      </c>
      <c r="AY117" s="13" t="s">
        <v>125</v>
      </c>
      <c r="BE117" s="137">
        <f>IF(N117="základní",J117,0)</f>
        <v>0</v>
      </c>
      <c r="BF117" s="137">
        <f>IF(N117="snížená",J117,0)</f>
        <v>0</v>
      </c>
      <c r="BG117" s="137">
        <f>IF(N117="zákl. přenesená",J117,0)</f>
        <v>0</v>
      </c>
      <c r="BH117" s="137">
        <f>IF(N117="sníž. přenesená",J117,0)</f>
        <v>0</v>
      </c>
      <c r="BI117" s="137">
        <f>IF(N117="nulová",J117,0)</f>
        <v>0</v>
      </c>
      <c r="BJ117" s="13" t="s">
        <v>83</v>
      </c>
      <c r="BK117" s="137">
        <f>ROUND(I117*H117,2)</f>
        <v>0</v>
      </c>
      <c r="BL117" s="13" t="s">
        <v>132</v>
      </c>
      <c r="BM117" s="136" t="s">
        <v>198</v>
      </c>
    </row>
    <row r="118" spans="2:47" s="1" customFormat="1" ht="10.2">
      <c r="B118" s="28"/>
      <c r="D118" s="138" t="s">
        <v>134</v>
      </c>
      <c r="F118" s="139" t="s">
        <v>199</v>
      </c>
      <c r="I118" s="140"/>
      <c r="L118" s="28"/>
      <c r="M118" s="141"/>
      <c r="T118" s="49"/>
      <c r="AT118" s="13" t="s">
        <v>134</v>
      </c>
      <c r="AU118" s="13" t="s">
        <v>85</v>
      </c>
    </row>
    <row r="119" spans="2:65" s="1" customFormat="1" ht="49.05" customHeight="1">
      <c r="B119" s="28"/>
      <c r="C119" s="124" t="s">
        <v>200</v>
      </c>
      <c r="D119" s="124" t="s">
        <v>128</v>
      </c>
      <c r="E119" s="125" t="s">
        <v>201</v>
      </c>
      <c r="F119" s="126" t="s">
        <v>202</v>
      </c>
      <c r="G119" s="127" t="s">
        <v>131</v>
      </c>
      <c r="H119" s="128">
        <v>2</v>
      </c>
      <c r="I119" s="129"/>
      <c r="J119" s="130">
        <f>ROUND(I119*H119,2)</f>
        <v>0</v>
      </c>
      <c r="K119" s="131"/>
      <c r="L119" s="28"/>
      <c r="M119" s="132" t="s">
        <v>19</v>
      </c>
      <c r="N119" s="133" t="s">
        <v>47</v>
      </c>
      <c r="P119" s="134">
        <f>O119*H119</f>
        <v>0</v>
      </c>
      <c r="Q119" s="134">
        <v>0</v>
      </c>
      <c r="R119" s="134">
        <f>Q119*H119</f>
        <v>0</v>
      </c>
      <c r="S119" s="134">
        <v>0</v>
      </c>
      <c r="T119" s="135">
        <f>S119*H119</f>
        <v>0</v>
      </c>
      <c r="AR119" s="136" t="s">
        <v>132</v>
      </c>
      <c r="AT119" s="136" t="s">
        <v>128</v>
      </c>
      <c r="AU119" s="136" t="s">
        <v>85</v>
      </c>
      <c r="AY119" s="13" t="s">
        <v>125</v>
      </c>
      <c r="BE119" s="137">
        <f>IF(N119="základní",J119,0)</f>
        <v>0</v>
      </c>
      <c r="BF119" s="137">
        <f>IF(N119="snížená",J119,0)</f>
        <v>0</v>
      </c>
      <c r="BG119" s="137">
        <f>IF(N119="zákl. přenesená",J119,0)</f>
        <v>0</v>
      </c>
      <c r="BH119" s="137">
        <f>IF(N119="sníž. přenesená",J119,0)</f>
        <v>0</v>
      </c>
      <c r="BI119" s="137">
        <f>IF(N119="nulová",J119,0)</f>
        <v>0</v>
      </c>
      <c r="BJ119" s="13" t="s">
        <v>83</v>
      </c>
      <c r="BK119" s="137">
        <f>ROUND(I119*H119,2)</f>
        <v>0</v>
      </c>
      <c r="BL119" s="13" t="s">
        <v>132</v>
      </c>
      <c r="BM119" s="136" t="s">
        <v>203</v>
      </c>
    </row>
    <row r="120" spans="2:47" s="1" customFormat="1" ht="10.2">
      <c r="B120" s="28"/>
      <c r="D120" s="138" t="s">
        <v>134</v>
      </c>
      <c r="F120" s="139" t="s">
        <v>204</v>
      </c>
      <c r="I120" s="140"/>
      <c r="L120" s="28"/>
      <c r="M120" s="141"/>
      <c r="T120" s="49"/>
      <c r="AT120" s="13" t="s">
        <v>134</v>
      </c>
      <c r="AU120" s="13" t="s">
        <v>85</v>
      </c>
    </row>
    <row r="121" spans="2:65" s="1" customFormat="1" ht="16.5" customHeight="1">
      <c r="B121" s="28"/>
      <c r="C121" s="142" t="s">
        <v>205</v>
      </c>
      <c r="D121" s="142" t="s">
        <v>136</v>
      </c>
      <c r="E121" s="143" t="s">
        <v>206</v>
      </c>
      <c r="F121" s="144" t="s">
        <v>207</v>
      </c>
      <c r="G121" s="145" t="s">
        <v>131</v>
      </c>
      <c r="H121" s="146">
        <v>2</v>
      </c>
      <c r="I121" s="147"/>
      <c r="J121" s="148">
        <f>ROUND(I121*H121,2)</f>
        <v>0</v>
      </c>
      <c r="K121" s="149"/>
      <c r="L121" s="150"/>
      <c r="M121" s="151" t="s">
        <v>19</v>
      </c>
      <c r="N121" s="152" t="s">
        <v>47</v>
      </c>
      <c r="P121" s="134">
        <f>O121*H121</f>
        <v>0</v>
      </c>
      <c r="Q121" s="134">
        <v>0.00014</v>
      </c>
      <c r="R121" s="134">
        <f>Q121*H121</f>
        <v>0.00028</v>
      </c>
      <c r="S121" s="134">
        <v>0</v>
      </c>
      <c r="T121" s="135">
        <f>S121*H121</f>
        <v>0</v>
      </c>
      <c r="AR121" s="136" t="s">
        <v>139</v>
      </c>
      <c r="AT121" s="136" t="s">
        <v>136</v>
      </c>
      <c r="AU121" s="136" t="s">
        <v>85</v>
      </c>
      <c r="AY121" s="13" t="s">
        <v>125</v>
      </c>
      <c r="BE121" s="137">
        <f>IF(N121="základní",J121,0)</f>
        <v>0</v>
      </c>
      <c r="BF121" s="137">
        <f>IF(N121="snížená",J121,0)</f>
        <v>0</v>
      </c>
      <c r="BG121" s="137">
        <f>IF(N121="zákl. přenesená",J121,0)</f>
        <v>0</v>
      </c>
      <c r="BH121" s="137">
        <f>IF(N121="sníž. přenesená",J121,0)</f>
        <v>0</v>
      </c>
      <c r="BI121" s="137">
        <f>IF(N121="nulová",J121,0)</f>
        <v>0</v>
      </c>
      <c r="BJ121" s="13" t="s">
        <v>83</v>
      </c>
      <c r="BK121" s="137">
        <f>ROUND(I121*H121,2)</f>
        <v>0</v>
      </c>
      <c r="BL121" s="13" t="s">
        <v>132</v>
      </c>
      <c r="BM121" s="136" t="s">
        <v>208</v>
      </c>
    </row>
    <row r="122" spans="2:65" s="1" customFormat="1" ht="24.15" customHeight="1">
      <c r="B122" s="28"/>
      <c r="C122" s="124" t="s">
        <v>209</v>
      </c>
      <c r="D122" s="124" t="s">
        <v>128</v>
      </c>
      <c r="E122" s="125" t="s">
        <v>210</v>
      </c>
      <c r="F122" s="126" t="s">
        <v>211</v>
      </c>
      <c r="G122" s="127" t="s">
        <v>131</v>
      </c>
      <c r="H122" s="128">
        <v>5</v>
      </c>
      <c r="I122" s="129"/>
      <c r="J122" s="130">
        <f>ROUND(I122*H122,2)</f>
        <v>0</v>
      </c>
      <c r="K122" s="131"/>
      <c r="L122" s="28"/>
      <c r="M122" s="132" t="s">
        <v>19</v>
      </c>
      <c r="N122" s="133" t="s">
        <v>47</v>
      </c>
      <c r="P122" s="134">
        <f>O122*H122</f>
        <v>0</v>
      </c>
      <c r="Q122" s="134">
        <v>0</v>
      </c>
      <c r="R122" s="134">
        <f>Q122*H122</f>
        <v>0</v>
      </c>
      <c r="S122" s="134">
        <v>0</v>
      </c>
      <c r="T122" s="135">
        <f>S122*H122</f>
        <v>0</v>
      </c>
      <c r="AR122" s="136" t="s">
        <v>132</v>
      </c>
      <c r="AT122" s="136" t="s">
        <v>128</v>
      </c>
      <c r="AU122" s="136" t="s">
        <v>85</v>
      </c>
      <c r="AY122" s="13" t="s">
        <v>125</v>
      </c>
      <c r="BE122" s="137">
        <f>IF(N122="základní",J122,0)</f>
        <v>0</v>
      </c>
      <c r="BF122" s="137">
        <f>IF(N122="snížená",J122,0)</f>
        <v>0</v>
      </c>
      <c r="BG122" s="137">
        <f>IF(N122="zákl. přenesená",J122,0)</f>
        <v>0</v>
      </c>
      <c r="BH122" s="137">
        <f>IF(N122="sníž. přenesená",J122,0)</f>
        <v>0</v>
      </c>
      <c r="BI122" s="137">
        <f>IF(N122="nulová",J122,0)</f>
        <v>0</v>
      </c>
      <c r="BJ122" s="13" t="s">
        <v>83</v>
      </c>
      <c r="BK122" s="137">
        <f>ROUND(I122*H122,2)</f>
        <v>0</v>
      </c>
      <c r="BL122" s="13" t="s">
        <v>132</v>
      </c>
      <c r="BM122" s="136" t="s">
        <v>212</v>
      </c>
    </row>
    <row r="123" spans="2:47" s="1" customFormat="1" ht="10.2">
      <c r="B123" s="28"/>
      <c r="D123" s="138" t="s">
        <v>134</v>
      </c>
      <c r="F123" s="139" t="s">
        <v>213</v>
      </c>
      <c r="I123" s="140"/>
      <c r="L123" s="28"/>
      <c r="M123" s="141"/>
      <c r="T123" s="49"/>
      <c r="AT123" s="13" t="s">
        <v>134</v>
      </c>
      <c r="AU123" s="13" t="s">
        <v>85</v>
      </c>
    </row>
    <row r="124" spans="2:65" s="1" customFormat="1" ht="16.5" customHeight="1">
      <c r="B124" s="28"/>
      <c r="C124" s="142" t="s">
        <v>214</v>
      </c>
      <c r="D124" s="142" t="s">
        <v>136</v>
      </c>
      <c r="E124" s="143" t="s">
        <v>215</v>
      </c>
      <c r="F124" s="144" t="s">
        <v>216</v>
      </c>
      <c r="G124" s="145" t="s">
        <v>131</v>
      </c>
      <c r="H124" s="146">
        <v>4</v>
      </c>
      <c r="I124" s="147"/>
      <c r="J124" s="148">
        <f>ROUND(I124*H124,2)</f>
        <v>0</v>
      </c>
      <c r="K124" s="149"/>
      <c r="L124" s="150"/>
      <c r="M124" s="151" t="s">
        <v>19</v>
      </c>
      <c r="N124" s="152" t="s">
        <v>47</v>
      </c>
      <c r="P124" s="134">
        <f>O124*H124</f>
        <v>0</v>
      </c>
      <c r="Q124" s="134">
        <v>0.00012</v>
      </c>
      <c r="R124" s="134">
        <f>Q124*H124</f>
        <v>0.00048</v>
      </c>
      <c r="S124" s="134">
        <v>0</v>
      </c>
      <c r="T124" s="135">
        <f>S124*H124</f>
        <v>0</v>
      </c>
      <c r="AR124" s="136" t="s">
        <v>139</v>
      </c>
      <c r="AT124" s="136" t="s">
        <v>136</v>
      </c>
      <c r="AU124" s="136" t="s">
        <v>85</v>
      </c>
      <c r="AY124" s="13" t="s">
        <v>125</v>
      </c>
      <c r="BE124" s="137">
        <f>IF(N124="základní",J124,0)</f>
        <v>0</v>
      </c>
      <c r="BF124" s="137">
        <f>IF(N124="snížená",J124,0)</f>
        <v>0</v>
      </c>
      <c r="BG124" s="137">
        <f>IF(N124="zákl. přenesená",J124,0)</f>
        <v>0</v>
      </c>
      <c r="BH124" s="137">
        <f>IF(N124="sníž. přenesená",J124,0)</f>
        <v>0</v>
      </c>
      <c r="BI124" s="137">
        <f>IF(N124="nulová",J124,0)</f>
        <v>0</v>
      </c>
      <c r="BJ124" s="13" t="s">
        <v>83</v>
      </c>
      <c r="BK124" s="137">
        <f>ROUND(I124*H124,2)</f>
        <v>0</v>
      </c>
      <c r="BL124" s="13" t="s">
        <v>132</v>
      </c>
      <c r="BM124" s="136" t="s">
        <v>217</v>
      </c>
    </row>
    <row r="125" spans="2:65" s="1" customFormat="1" ht="16.5" customHeight="1">
      <c r="B125" s="28"/>
      <c r="C125" s="142" t="s">
        <v>218</v>
      </c>
      <c r="D125" s="142" t="s">
        <v>136</v>
      </c>
      <c r="E125" s="143" t="s">
        <v>219</v>
      </c>
      <c r="F125" s="144" t="s">
        <v>220</v>
      </c>
      <c r="G125" s="145" t="s">
        <v>131</v>
      </c>
      <c r="H125" s="146">
        <v>1</v>
      </c>
      <c r="I125" s="147"/>
      <c r="J125" s="148">
        <f>ROUND(I125*H125,2)</f>
        <v>0</v>
      </c>
      <c r="K125" s="149"/>
      <c r="L125" s="150"/>
      <c r="M125" s="151" t="s">
        <v>19</v>
      </c>
      <c r="N125" s="152" t="s">
        <v>47</v>
      </c>
      <c r="P125" s="134">
        <f>O125*H125</f>
        <v>0</v>
      </c>
      <c r="Q125" s="134">
        <v>0.00012</v>
      </c>
      <c r="R125" s="134">
        <f>Q125*H125</f>
        <v>0.00012</v>
      </c>
      <c r="S125" s="134">
        <v>0</v>
      </c>
      <c r="T125" s="135">
        <f>S125*H125</f>
        <v>0</v>
      </c>
      <c r="AR125" s="136" t="s">
        <v>139</v>
      </c>
      <c r="AT125" s="136" t="s">
        <v>136</v>
      </c>
      <c r="AU125" s="136" t="s">
        <v>85</v>
      </c>
      <c r="AY125" s="13" t="s">
        <v>125</v>
      </c>
      <c r="BE125" s="137">
        <f>IF(N125="základní",J125,0)</f>
        <v>0</v>
      </c>
      <c r="BF125" s="137">
        <f>IF(N125="snížená",J125,0)</f>
        <v>0</v>
      </c>
      <c r="BG125" s="137">
        <f>IF(N125="zákl. přenesená",J125,0)</f>
        <v>0</v>
      </c>
      <c r="BH125" s="137">
        <f>IF(N125="sníž. přenesená",J125,0)</f>
        <v>0</v>
      </c>
      <c r="BI125" s="137">
        <f>IF(N125="nulová",J125,0)</f>
        <v>0</v>
      </c>
      <c r="BJ125" s="13" t="s">
        <v>83</v>
      </c>
      <c r="BK125" s="137">
        <f>ROUND(I125*H125,2)</f>
        <v>0</v>
      </c>
      <c r="BL125" s="13" t="s">
        <v>132</v>
      </c>
      <c r="BM125" s="136" t="s">
        <v>221</v>
      </c>
    </row>
    <row r="126" spans="2:65" s="1" customFormat="1" ht="24.15" customHeight="1">
      <c r="B126" s="28"/>
      <c r="C126" s="124" t="s">
        <v>7</v>
      </c>
      <c r="D126" s="124" t="s">
        <v>128</v>
      </c>
      <c r="E126" s="125" t="s">
        <v>222</v>
      </c>
      <c r="F126" s="126" t="s">
        <v>223</v>
      </c>
      <c r="G126" s="127" t="s">
        <v>131</v>
      </c>
      <c r="H126" s="128">
        <v>11</v>
      </c>
      <c r="I126" s="129"/>
      <c r="J126" s="130">
        <f>ROUND(I126*H126,2)</f>
        <v>0</v>
      </c>
      <c r="K126" s="131"/>
      <c r="L126" s="28"/>
      <c r="M126" s="132" t="s">
        <v>19</v>
      </c>
      <c r="N126" s="133" t="s">
        <v>47</v>
      </c>
      <c r="P126" s="134">
        <f>O126*H126</f>
        <v>0</v>
      </c>
      <c r="Q126" s="134">
        <v>0</v>
      </c>
      <c r="R126" s="134">
        <f>Q126*H126</f>
        <v>0</v>
      </c>
      <c r="S126" s="134">
        <v>0</v>
      </c>
      <c r="T126" s="135">
        <f>S126*H126</f>
        <v>0</v>
      </c>
      <c r="AR126" s="136" t="s">
        <v>132</v>
      </c>
      <c r="AT126" s="136" t="s">
        <v>128</v>
      </c>
      <c r="AU126" s="136" t="s">
        <v>85</v>
      </c>
      <c r="AY126" s="13" t="s">
        <v>125</v>
      </c>
      <c r="BE126" s="137">
        <f>IF(N126="základní",J126,0)</f>
        <v>0</v>
      </c>
      <c r="BF126" s="137">
        <f>IF(N126="snížená",J126,0)</f>
        <v>0</v>
      </c>
      <c r="BG126" s="137">
        <f>IF(N126="zákl. přenesená",J126,0)</f>
        <v>0</v>
      </c>
      <c r="BH126" s="137">
        <f>IF(N126="sníž. přenesená",J126,0)</f>
        <v>0</v>
      </c>
      <c r="BI126" s="137">
        <f>IF(N126="nulová",J126,0)</f>
        <v>0</v>
      </c>
      <c r="BJ126" s="13" t="s">
        <v>83</v>
      </c>
      <c r="BK126" s="137">
        <f>ROUND(I126*H126,2)</f>
        <v>0</v>
      </c>
      <c r="BL126" s="13" t="s">
        <v>132</v>
      </c>
      <c r="BM126" s="136" t="s">
        <v>224</v>
      </c>
    </row>
    <row r="127" spans="2:47" s="1" customFormat="1" ht="10.2">
      <c r="B127" s="28"/>
      <c r="D127" s="138" t="s">
        <v>134</v>
      </c>
      <c r="F127" s="139" t="s">
        <v>225</v>
      </c>
      <c r="I127" s="140"/>
      <c r="L127" s="28"/>
      <c r="M127" s="141"/>
      <c r="T127" s="49"/>
      <c r="AT127" s="13" t="s">
        <v>134</v>
      </c>
      <c r="AU127" s="13" t="s">
        <v>85</v>
      </c>
    </row>
    <row r="128" spans="2:65" s="1" customFormat="1" ht="16.5" customHeight="1">
      <c r="B128" s="28"/>
      <c r="C128" s="142" t="s">
        <v>226</v>
      </c>
      <c r="D128" s="142" t="s">
        <v>136</v>
      </c>
      <c r="E128" s="143" t="s">
        <v>227</v>
      </c>
      <c r="F128" s="144" t="s">
        <v>228</v>
      </c>
      <c r="G128" s="145" t="s">
        <v>131</v>
      </c>
      <c r="H128" s="146">
        <v>11</v>
      </c>
      <c r="I128" s="147"/>
      <c r="J128" s="148">
        <f>ROUND(I128*H128,2)</f>
        <v>0</v>
      </c>
      <c r="K128" s="149"/>
      <c r="L128" s="150"/>
      <c r="M128" s="151" t="s">
        <v>19</v>
      </c>
      <c r="N128" s="152" t="s">
        <v>47</v>
      </c>
      <c r="P128" s="134">
        <f>O128*H128</f>
        <v>0</v>
      </c>
      <c r="Q128" s="134">
        <v>0.00036</v>
      </c>
      <c r="R128" s="134">
        <f>Q128*H128</f>
        <v>0.00396</v>
      </c>
      <c r="S128" s="134">
        <v>0</v>
      </c>
      <c r="T128" s="135">
        <f>S128*H128</f>
        <v>0</v>
      </c>
      <c r="AR128" s="136" t="s">
        <v>139</v>
      </c>
      <c r="AT128" s="136" t="s">
        <v>136</v>
      </c>
      <c r="AU128" s="136" t="s">
        <v>85</v>
      </c>
      <c r="AY128" s="13" t="s">
        <v>125</v>
      </c>
      <c r="BE128" s="137">
        <f>IF(N128="základní",J128,0)</f>
        <v>0</v>
      </c>
      <c r="BF128" s="137">
        <f>IF(N128="snížená",J128,0)</f>
        <v>0</v>
      </c>
      <c r="BG128" s="137">
        <f>IF(N128="zákl. přenesená",J128,0)</f>
        <v>0</v>
      </c>
      <c r="BH128" s="137">
        <f>IF(N128="sníž. přenesená",J128,0)</f>
        <v>0</v>
      </c>
      <c r="BI128" s="137">
        <f>IF(N128="nulová",J128,0)</f>
        <v>0</v>
      </c>
      <c r="BJ128" s="13" t="s">
        <v>83</v>
      </c>
      <c r="BK128" s="137">
        <f>ROUND(I128*H128,2)</f>
        <v>0</v>
      </c>
      <c r="BL128" s="13" t="s">
        <v>132</v>
      </c>
      <c r="BM128" s="136" t="s">
        <v>229</v>
      </c>
    </row>
    <row r="129" spans="2:65" s="1" customFormat="1" ht="24.15" customHeight="1">
      <c r="B129" s="28"/>
      <c r="C129" s="124" t="s">
        <v>230</v>
      </c>
      <c r="D129" s="124" t="s">
        <v>128</v>
      </c>
      <c r="E129" s="125" t="s">
        <v>231</v>
      </c>
      <c r="F129" s="126" t="s">
        <v>232</v>
      </c>
      <c r="G129" s="127" t="s">
        <v>131</v>
      </c>
      <c r="H129" s="128">
        <v>1</v>
      </c>
      <c r="I129" s="129"/>
      <c r="J129" s="130">
        <f>ROUND(I129*H129,2)</f>
        <v>0</v>
      </c>
      <c r="K129" s="131"/>
      <c r="L129" s="28"/>
      <c r="M129" s="132" t="s">
        <v>19</v>
      </c>
      <c r="N129" s="133" t="s">
        <v>47</v>
      </c>
      <c r="P129" s="134">
        <f>O129*H129</f>
        <v>0</v>
      </c>
      <c r="Q129" s="134">
        <v>0</v>
      </c>
      <c r="R129" s="134">
        <f>Q129*H129</f>
        <v>0</v>
      </c>
      <c r="S129" s="134">
        <v>0</v>
      </c>
      <c r="T129" s="135">
        <f>S129*H129</f>
        <v>0</v>
      </c>
      <c r="AR129" s="136" t="s">
        <v>132</v>
      </c>
      <c r="AT129" s="136" t="s">
        <v>128</v>
      </c>
      <c r="AU129" s="136" t="s">
        <v>85</v>
      </c>
      <c r="AY129" s="13" t="s">
        <v>125</v>
      </c>
      <c r="BE129" s="137">
        <f>IF(N129="základní",J129,0)</f>
        <v>0</v>
      </c>
      <c r="BF129" s="137">
        <f>IF(N129="snížená",J129,0)</f>
        <v>0</v>
      </c>
      <c r="BG129" s="137">
        <f>IF(N129="zákl. přenesená",J129,0)</f>
        <v>0</v>
      </c>
      <c r="BH129" s="137">
        <f>IF(N129="sníž. přenesená",J129,0)</f>
        <v>0</v>
      </c>
      <c r="BI129" s="137">
        <f>IF(N129="nulová",J129,0)</f>
        <v>0</v>
      </c>
      <c r="BJ129" s="13" t="s">
        <v>83</v>
      </c>
      <c r="BK129" s="137">
        <f>ROUND(I129*H129,2)</f>
        <v>0</v>
      </c>
      <c r="BL129" s="13" t="s">
        <v>132</v>
      </c>
      <c r="BM129" s="136" t="s">
        <v>233</v>
      </c>
    </row>
    <row r="130" spans="2:47" s="1" customFormat="1" ht="10.2">
      <c r="B130" s="28"/>
      <c r="D130" s="138" t="s">
        <v>134</v>
      </c>
      <c r="F130" s="139" t="s">
        <v>234</v>
      </c>
      <c r="I130" s="140"/>
      <c r="L130" s="28"/>
      <c r="M130" s="141"/>
      <c r="T130" s="49"/>
      <c r="AT130" s="13" t="s">
        <v>134</v>
      </c>
      <c r="AU130" s="13" t="s">
        <v>85</v>
      </c>
    </row>
    <row r="131" spans="2:65" s="1" customFormat="1" ht="16.5" customHeight="1">
      <c r="B131" s="28"/>
      <c r="C131" s="142" t="s">
        <v>235</v>
      </c>
      <c r="D131" s="142" t="s">
        <v>136</v>
      </c>
      <c r="E131" s="143" t="s">
        <v>236</v>
      </c>
      <c r="F131" s="144" t="s">
        <v>237</v>
      </c>
      <c r="G131" s="145" t="s">
        <v>131</v>
      </c>
      <c r="H131" s="146">
        <v>1</v>
      </c>
      <c r="I131" s="147"/>
      <c r="J131" s="148">
        <f>ROUND(I131*H131,2)</f>
        <v>0</v>
      </c>
      <c r="K131" s="149"/>
      <c r="L131" s="150"/>
      <c r="M131" s="151" t="s">
        <v>19</v>
      </c>
      <c r="N131" s="152" t="s">
        <v>47</v>
      </c>
      <c r="P131" s="134">
        <f>O131*H131</f>
        <v>0</v>
      </c>
      <c r="Q131" s="134">
        <v>0.00036</v>
      </c>
      <c r="R131" s="134">
        <f>Q131*H131</f>
        <v>0.00036</v>
      </c>
      <c r="S131" s="134">
        <v>0</v>
      </c>
      <c r="T131" s="135">
        <f>S131*H131</f>
        <v>0</v>
      </c>
      <c r="AR131" s="136" t="s">
        <v>139</v>
      </c>
      <c r="AT131" s="136" t="s">
        <v>136</v>
      </c>
      <c r="AU131" s="136" t="s">
        <v>85</v>
      </c>
      <c r="AY131" s="13" t="s">
        <v>125</v>
      </c>
      <c r="BE131" s="137">
        <f>IF(N131="základní",J131,0)</f>
        <v>0</v>
      </c>
      <c r="BF131" s="137">
        <f>IF(N131="snížená",J131,0)</f>
        <v>0</v>
      </c>
      <c r="BG131" s="137">
        <f>IF(N131="zákl. přenesená",J131,0)</f>
        <v>0</v>
      </c>
      <c r="BH131" s="137">
        <f>IF(N131="sníž. přenesená",J131,0)</f>
        <v>0</v>
      </c>
      <c r="BI131" s="137">
        <f>IF(N131="nulová",J131,0)</f>
        <v>0</v>
      </c>
      <c r="BJ131" s="13" t="s">
        <v>83</v>
      </c>
      <c r="BK131" s="137">
        <f>ROUND(I131*H131,2)</f>
        <v>0</v>
      </c>
      <c r="BL131" s="13" t="s">
        <v>132</v>
      </c>
      <c r="BM131" s="136" t="s">
        <v>238</v>
      </c>
    </row>
    <row r="132" spans="2:65" s="1" customFormat="1" ht="24.15" customHeight="1">
      <c r="B132" s="28"/>
      <c r="C132" s="124" t="s">
        <v>239</v>
      </c>
      <c r="D132" s="124" t="s">
        <v>128</v>
      </c>
      <c r="E132" s="125" t="s">
        <v>240</v>
      </c>
      <c r="F132" s="126" t="s">
        <v>241</v>
      </c>
      <c r="G132" s="127" t="s">
        <v>131</v>
      </c>
      <c r="H132" s="128">
        <v>1</v>
      </c>
      <c r="I132" s="129"/>
      <c r="J132" s="130">
        <f>ROUND(I132*H132,2)</f>
        <v>0</v>
      </c>
      <c r="K132" s="131"/>
      <c r="L132" s="28"/>
      <c r="M132" s="132" t="s">
        <v>19</v>
      </c>
      <c r="N132" s="133" t="s">
        <v>47</v>
      </c>
      <c r="P132" s="134">
        <f>O132*H132</f>
        <v>0</v>
      </c>
      <c r="Q132" s="134">
        <v>0</v>
      </c>
      <c r="R132" s="134">
        <f>Q132*H132</f>
        <v>0</v>
      </c>
      <c r="S132" s="134">
        <v>0</v>
      </c>
      <c r="T132" s="135">
        <f>S132*H132</f>
        <v>0</v>
      </c>
      <c r="AR132" s="136" t="s">
        <v>132</v>
      </c>
      <c r="AT132" s="136" t="s">
        <v>128</v>
      </c>
      <c r="AU132" s="136" t="s">
        <v>85</v>
      </c>
      <c r="AY132" s="13" t="s">
        <v>125</v>
      </c>
      <c r="BE132" s="137">
        <f>IF(N132="základní",J132,0)</f>
        <v>0</v>
      </c>
      <c r="BF132" s="137">
        <f>IF(N132="snížená",J132,0)</f>
        <v>0</v>
      </c>
      <c r="BG132" s="137">
        <f>IF(N132="zákl. přenesená",J132,0)</f>
        <v>0</v>
      </c>
      <c r="BH132" s="137">
        <f>IF(N132="sníž. přenesená",J132,0)</f>
        <v>0</v>
      </c>
      <c r="BI132" s="137">
        <f>IF(N132="nulová",J132,0)</f>
        <v>0</v>
      </c>
      <c r="BJ132" s="13" t="s">
        <v>83</v>
      </c>
      <c r="BK132" s="137">
        <f>ROUND(I132*H132,2)</f>
        <v>0</v>
      </c>
      <c r="BL132" s="13" t="s">
        <v>132</v>
      </c>
      <c r="BM132" s="136" t="s">
        <v>242</v>
      </c>
    </row>
    <row r="133" spans="2:47" s="1" customFormat="1" ht="10.2">
      <c r="B133" s="28"/>
      <c r="D133" s="138" t="s">
        <v>134</v>
      </c>
      <c r="F133" s="139" t="s">
        <v>243</v>
      </c>
      <c r="I133" s="140"/>
      <c r="L133" s="28"/>
      <c r="M133" s="141"/>
      <c r="T133" s="49"/>
      <c r="AT133" s="13" t="s">
        <v>134</v>
      </c>
      <c r="AU133" s="13" t="s">
        <v>85</v>
      </c>
    </row>
    <row r="134" spans="2:65" s="1" customFormat="1" ht="16.5" customHeight="1">
      <c r="B134" s="28"/>
      <c r="C134" s="142" t="s">
        <v>244</v>
      </c>
      <c r="D134" s="142" t="s">
        <v>136</v>
      </c>
      <c r="E134" s="143" t="s">
        <v>245</v>
      </c>
      <c r="F134" s="144" t="s">
        <v>246</v>
      </c>
      <c r="G134" s="145" t="s">
        <v>131</v>
      </c>
      <c r="H134" s="146">
        <v>1</v>
      </c>
      <c r="I134" s="147"/>
      <c r="J134" s="148">
        <f>ROUND(I134*H134,2)</f>
        <v>0</v>
      </c>
      <c r="K134" s="149"/>
      <c r="L134" s="150"/>
      <c r="M134" s="151" t="s">
        <v>19</v>
      </c>
      <c r="N134" s="152" t="s">
        <v>47</v>
      </c>
      <c r="P134" s="134">
        <f>O134*H134</f>
        <v>0</v>
      </c>
      <c r="Q134" s="134">
        <v>0.0012</v>
      </c>
      <c r="R134" s="134">
        <f>Q134*H134</f>
        <v>0.0012</v>
      </c>
      <c r="S134" s="134">
        <v>0</v>
      </c>
      <c r="T134" s="135">
        <f>S134*H134</f>
        <v>0</v>
      </c>
      <c r="AR134" s="136" t="s">
        <v>139</v>
      </c>
      <c r="AT134" s="136" t="s">
        <v>136</v>
      </c>
      <c r="AU134" s="136" t="s">
        <v>85</v>
      </c>
      <c r="AY134" s="13" t="s">
        <v>125</v>
      </c>
      <c r="BE134" s="137">
        <f>IF(N134="základní",J134,0)</f>
        <v>0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13" t="s">
        <v>83</v>
      </c>
      <c r="BK134" s="137">
        <f>ROUND(I134*H134,2)</f>
        <v>0</v>
      </c>
      <c r="BL134" s="13" t="s">
        <v>132</v>
      </c>
      <c r="BM134" s="136" t="s">
        <v>247</v>
      </c>
    </row>
    <row r="135" spans="2:65" s="1" customFormat="1" ht="24.15" customHeight="1">
      <c r="B135" s="28"/>
      <c r="C135" s="124" t="s">
        <v>248</v>
      </c>
      <c r="D135" s="124" t="s">
        <v>128</v>
      </c>
      <c r="E135" s="125" t="s">
        <v>249</v>
      </c>
      <c r="F135" s="126" t="s">
        <v>250</v>
      </c>
      <c r="G135" s="127" t="s">
        <v>131</v>
      </c>
      <c r="H135" s="128">
        <v>1</v>
      </c>
      <c r="I135" s="129"/>
      <c r="J135" s="130">
        <f>ROUND(I135*H135,2)</f>
        <v>0</v>
      </c>
      <c r="K135" s="131"/>
      <c r="L135" s="28"/>
      <c r="M135" s="132" t="s">
        <v>19</v>
      </c>
      <c r="N135" s="133" t="s">
        <v>47</v>
      </c>
      <c r="P135" s="134">
        <f>O135*H135</f>
        <v>0</v>
      </c>
      <c r="Q135" s="134">
        <v>0</v>
      </c>
      <c r="R135" s="134">
        <f>Q135*H135</f>
        <v>0</v>
      </c>
      <c r="S135" s="134">
        <v>0</v>
      </c>
      <c r="T135" s="135">
        <f>S135*H135</f>
        <v>0</v>
      </c>
      <c r="AR135" s="136" t="s">
        <v>132</v>
      </c>
      <c r="AT135" s="136" t="s">
        <v>128</v>
      </c>
      <c r="AU135" s="136" t="s">
        <v>85</v>
      </c>
      <c r="AY135" s="13" t="s">
        <v>125</v>
      </c>
      <c r="BE135" s="137">
        <f>IF(N135="základní",J135,0)</f>
        <v>0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13" t="s">
        <v>83</v>
      </c>
      <c r="BK135" s="137">
        <f>ROUND(I135*H135,2)</f>
        <v>0</v>
      </c>
      <c r="BL135" s="13" t="s">
        <v>132</v>
      </c>
      <c r="BM135" s="136" t="s">
        <v>251</v>
      </c>
    </row>
    <row r="136" spans="2:47" s="1" customFormat="1" ht="10.2">
      <c r="B136" s="28"/>
      <c r="D136" s="138" t="s">
        <v>134</v>
      </c>
      <c r="F136" s="139" t="s">
        <v>252</v>
      </c>
      <c r="I136" s="140"/>
      <c r="L136" s="28"/>
      <c r="M136" s="141"/>
      <c r="T136" s="49"/>
      <c r="AT136" s="13" t="s">
        <v>134</v>
      </c>
      <c r="AU136" s="13" t="s">
        <v>85</v>
      </c>
    </row>
    <row r="137" spans="2:65" s="1" customFormat="1" ht="16.5" customHeight="1">
      <c r="B137" s="28"/>
      <c r="C137" s="142" t="s">
        <v>253</v>
      </c>
      <c r="D137" s="142" t="s">
        <v>136</v>
      </c>
      <c r="E137" s="143" t="s">
        <v>254</v>
      </c>
      <c r="F137" s="144" t="s">
        <v>255</v>
      </c>
      <c r="G137" s="145" t="s">
        <v>131</v>
      </c>
      <c r="H137" s="146">
        <v>1</v>
      </c>
      <c r="I137" s="147"/>
      <c r="J137" s="148">
        <f>ROUND(I137*H137,2)</f>
        <v>0</v>
      </c>
      <c r="K137" s="149"/>
      <c r="L137" s="150"/>
      <c r="M137" s="151" t="s">
        <v>19</v>
      </c>
      <c r="N137" s="152" t="s">
        <v>47</v>
      </c>
      <c r="P137" s="134">
        <f>O137*H137</f>
        <v>0</v>
      </c>
      <c r="Q137" s="134">
        <v>0.00024</v>
      </c>
      <c r="R137" s="134">
        <f>Q137*H137</f>
        <v>0.00024</v>
      </c>
      <c r="S137" s="134">
        <v>0</v>
      </c>
      <c r="T137" s="135">
        <f>S137*H137</f>
        <v>0</v>
      </c>
      <c r="AR137" s="136" t="s">
        <v>139</v>
      </c>
      <c r="AT137" s="136" t="s">
        <v>136</v>
      </c>
      <c r="AU137" s="136" t="s">
        <v>85</v>
      </c>
      <c r="AY137" s="13" t="s">
        <v>125</v>
      </c>
      <c r="BE137" s="137">
        <f>IF(N137="základní",J137,0)</f>
        <v>0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13" t="s">
        <v>83</v>
      </c>
      <c r="BK137" s="137">
        <f>ROUND(I137*H137,2)</f>
        <v>0</v>
      </c>
      <c r="BL137" s="13" t="s">
        <v>132</v>
      </c>
      <c r="BM137" s="136" t="s">
        <v>256</v>
      </c>
    </row>
    <row r="138" spans="2:65" s="1" customFormat="1" ht="37.8" customHeight="1">
      <c r="B138" s="28"/>
      <c r="C138" s="124" t="s">
        <v>257</v>
      </c>
      <c r="D138" s="124" t="s">
        <v>128</v>
      </c>
      <c r="E138" s="125" t="s">
        <v>258</v>
      </c>
      <c r="F138" s="126" t="s">
        <v>259</v>
      </c>
      <c r="G138" s="127" t="s">
        <v>131</v>
      </c>
      <c r="H138" s="128">
        <v>1</v>
      </c>
      <c r="I138" s="129"/>
      <c r="J138" s="130">
        <f>ROUND(I138*H138,2)</f>
        <v>0</v>
      </c>
      <c r="K138" s="131"/>
      <c r="L138" s="28"/>
      <c r="M138" s="132" t="s">
        <v>19</v>
      </c>
      <c r="N138" s="133" t="s">
        <v>47</v>
      </c>
      <c r="P138" s="134">
        <f>O138*H138</f>
        <v>0</v>
      </c>
      <c r="Q138" s="134">
        <v>0</v>
      </c>
      <c r="R138" s="134">
        <f>Q138*H138</f>
        <v>0</v>
      </c>
      <c r="S138" s="134">
        <v>0</v>
      </c>
      <c r="T138" s="135">
        <f>S138*H138</f>
        <v>0</v>
      </c>
      <c r="AR138" s="136" t="s">
        <v>132</v>
      </c>
      <c r="AT138" s="136" t="s">
        <v>128</v>
      </c>
      <c r="AU138" s="136" t="s">
        <v>85</v>
      </c>
      <c r="AY138" s="13" t="s">
        <v>125</v>
      </c>
      <c r="BE138" s="137">
        <f>IF(N138="základní",J138,0)</f>
        <v>0</v>
      </c>
      <c r="BF138" s="137">
        <f>IF(N138="snížená",J138,0)</f>
        <v>0</v>
      </c>
      <c r="BG138" s="137">
        <f>IF(N138="zákl. přenesená",J138,0)</f>
        <v>0</v>
      </c>
      <c r="BH138" s="137">
        <f>IF(N138="sníž. přenesená",J138,0)</f>
        <v>0</v>
      </c>
      <c r="BI138" s="137">
        <f>IF(N138="nulová",J138,0)</f>
        <v>0</v>
      </c>
      <c r="BJ138" s="13" t="s">
        <v>83</v>
      </c>
      <c r="BK138" s="137">
        <f>ROUND(I138*H138,2)</f>
        <v>0</v>
      </c>
      <c r="BL138" s="13" t="s">
        <v>132</v>
      </c>
      <c r="BM138" s="136" t="s">
        <v>260</v>
      </c>
    </row>
    <row r="139" spans="2:47" s="1" customFormat="1" ht="10.2">
      <c r="B139" s="28"/>
      <c r="D139" s="138" t="s">
        <v>134</v>
      </c>
      <c r="F139" s="139" t="s">
        <v>261</v>
      </c>
      <c r="I139" s="140"/>
      <c r="L139" s="28"/>
      <c r="M139" s="141"/>
      <c r="T139" s="49"/>
      <c r="AT139" s="13" t="s">
        <v>134</v>
      </c>
      <c r="AU139" s="13" t="s">
        <v>85</v>
      </c>
    </row>
    <row r="140" spans="2:65" s="1" customFormat="1" ht="16.5" customHeight="1">
      <c r="B140" s="28"/>
      <c r="C140" s="142" t="s">
        <v>262</v>
      </c>
      <c r="D140" s="142" t="s">
        <v>136</v>
      </c>
      <c r="E140" s="143" t="s">
        <v>263</v>
      </c>
      <c r="F140" s="144" t="s">
        <v>264</v>
      </c>
      <c r="G140" s="145" t="s">
        <v>131</v>
      </c>
      <c r="H140" s="146">
        <v>1</v>
      </c>
      <c r="I140" s="147"/>
      <c r="J140" s="148">
        <f>ROUND(I140*H140,2)</f>
        <v>0</v>
      </c>
      <c r="K140" s="149"/>
      <c r="L140" s="150"/>
      <c r="M140" s="151" t="s">
        <v>19</v>
      </c>
      <c r="N140" s="152" t="s">
        <v>47</v>
      </c>
      <c r="P140" s="134">
        <f>O140*H140</f>
        <v>0</v>
      </c>
      <c r="Q140" s="134">
        <v>0.00136</v>
      </c>
      <c r="R140" s="134">
        <f>Q140*H140</f>
        <v>0.00136</v>
      </c>
      <c r="S140" s="134">
        <v>0</v>
      </c>
      <c r="T140" s="135">
        <f>S140*H140</f>
        <v>0</v>
      </c>
      <c r="AR140" s="136" t="s">
        <v>139</v>
      </c>
      <c r="AT140" s="136" t="s">
        <v>136</v>
      </c>
      <c r="AU140" s="136" t="s">
        <v>85</v>
      </c>
      <c r="AY140" s="13" t="s">
        <v>125</v>
      </c>
      <c r="BE140" s="137">
        <f>IF(N140="základní",J140,0)</f>
        <v>0</v>
      </c>
      <c r="BF140" s="137">
        <f>IF(N140="snížená",J140,0)</f>
        <v>0</v>
      </c>
      <c r="BG140" s="137">
        <f>IF(N140="zákl. přenesená",J140,0)</f>
        <v>0</v>
      </c>
      <c r="BH140" s="137">
        <f>IF(N140="sníž. přenesená",J140,0)</f>
        <v>0</v>
      </c>
      <c r="BI140" s="137">
        <f>IF(N140="nulová",J140,0)</f>
        <v>0</v>
      </c>
      <c r="BJ140" s="13" t="s">
        <v>83</v>
      </c>
      <c r="BK140" s="137">
        <f>ROUND(I140*H140,2)</f>
        <v>0</v>
      </c>
      <c r="BL140" s="13" t="s">
        <v>132</v>
      </c>
      <c r="BM140" s="136" t="s">
        <v>265</v>
      </c>
    </row>
    <row r="141" spans="2:65" s="1" customFormat="1" ht="33" customHeight="1">
      <c r="B141" s="28"/>
      <c r="C141" s="124" t="s">
        <v>266</v>
      </c>
      <c r="D141" s="124" t="s">
        <v>128</v>
      </c>
      <c r="E141" s="125" t="s">
        <v>267</v>
      </c>
      <c r="F141" s="126" t="s">
        <v>268</v>
      </c>
      <c r="G141" s="127" t="s">
        <v>131</v>
      </c>
      <c r="H141" s="128">
        <v>2</v>
      </c>
      <c r="I141" s="129"/>
      <c r="J141" s="130">
        <f>ROUND(I141*H141,2)</f>
        <v>0</v>
      </c>
      <c r="K141" s="131"/>
      <c r="L141" s="28"/>
      <c r="M141" s="132" t="s">
        <v>19</v>
      </c>
      <c r="N141" s="133" t="s">
        <v>47</v>
      </c>
      <c r="P141" s="134">
        <f>O141*H141</f>
        <v>0</v>
      </c>
      <c r="Q141" s="134">
        <v>0</v>
      </c>
      <c r="R141" s="134">
        <f>Q141*H141</f>
        <v>0</v>
      </c>
      <c r="S141" s="134">
        <v>0</v>
      </c>
      <c r="T141" s="135">
        <f>S141*H141</f>
        <v>0</v>
      </c>
      <c r="AR141" s="136" t="s">
        <v>132</v>
      </c>
      <c r="AT141" s="136" t="s">
        <v>128</v>
      </c>
      <c r="AU141" s="136" t="s">
        <v>85</v>
      </c>
      <c r="AY141" s="13" t="s">
        <v>125</v>
      </c>
      <c r="BE141" s="137">
        <f>IF(N141="základní",J141,0)</f>
        <v>0</v>
      </c>
      <c r="BF141" s="137">
        <f>IF(N141="snížená",J141,0)</f>
        <v>0</v>
      </c>
      <c r="BG141" s="137">
        <f>IF(N141="zákl. přenesená",J141,0)</f>
        <v>0</v>
      </c>
      <c r="BH141" s="137">
        <f>IF(N141="sníž. přenesená",J141,0)</f>
        <v>0</v>
      </c>
      <c r="BI141" s="137">
        <f>IF(N141="nulová",J141,0)</f>
        <v>0</v>
      </c>
      <c r="BJ141" s="13" t="s">
        <v>83</v>
      </c>
      <c r="BK141" s="137">
        <f>ROUND(I141*H141,2)</f>
        <v>0</v>
      </c>
      <c r="BL141" s="13" t="s">
        <v>132</v>
      </c>
      <c r="BM141" s="136" t="s">
        <v>269</v>
      </c>
    </row>
    <row r="142" spans="2:47" s="1" customFormat="1" ht="10.2">
      <c r="B142" s="28"/>
      <c r="D142" s="138" t="s">
        <v>134</v>
      </c>
      <c r="F142" s="139" t="s">
        <v>270</v>
      </c>
      <c r="I142" s="140"/>
      <c r="L142" s="28"/>
      <c r="M142" s="141"/>
      <c r="T142" s="49"/>
      <c r="AT142" s="13" t="s">
        <v>134</v>
      </c>
      <c r="AU142" s="13" t="s">
        <v>85</v>
      </c>
    </row>
    <row r="143" spans="2:65" s="1" customFormat="1" ht="16.5" customHeight="1">
      <c r="B143" s="28"/>
      <c r="C143" s="142" t="s">
        <v>271</v>
      </c>
      <c r="D143" s="142" t="s">
        <v>136</v>
      </c>
      <c r="E143" s="143" t="s">
        <v>272</v>
      </c>
      <c r="F143" s="144" t="s">
        <v>273</v>
      </c>
      <c r="G143" s="145" t="s">
        <v>131</v>
      </c>
      <c r="H143" s="146">
        <v>2</v>
      </c>
      <c r="I143" s="147"/>
      <c r="J143" s="148">
        <f>ROUND(I143*H143,2)</f>
        <v>0</v>
      </c>
      <c r="K143" s="149"/>
      <c r="L143" s="150"/>
      <c r="M143" s="151" t="s">
        <v>19</v>
      </c>
      <c r="N143" s="152" t="s">
        <v>47</v>
      </c>
      <c r="P143" s="134">
        <f>O143*H143</f>
        <v>0</v>
      </c>
      <c r="Q143" s="134">
        <v>8E-05</v>
      </c>
      <c r="R143" s="134">
        <f>Q143*H143</f>
        <v>0.00016</v>
      </c>
      <c r="S143" s="134">
        <v>0</v>
      </c>
      <c r="T143" s="135">
        <f>S143*H143</f>
        <v>0</v>
      </c>
      <c r="AR143" s="136" t="s">
        <v>139</v>
      </c>
      <c r="AT143" s="136" t="s">
        <v>136</v>
      </c>
      <c r="AU143" s="136" t="s">
        <v>85</v>
      </c>
      <c r="AY143" s="13" t="s">
        <v>125</v>
      </c>
      <c r="BE143" s="137">
        <f>IF(N143="základní",J143,0)</f>
        <v>0</v>
      </c>
      <c r="BF143" s="137">
        <f>IF(N143="snížená",J143,0)</f>
        <v>0</v>
      </c>
      <c r="BG143" s="137">
        <f>IF(N143="zákl. přenesená",J143,0)</f>
        <v>0</v>
      </c>
      <c r="BH143" s="137">
        <f>IF(N143="sníž. přenesená",J143,0)</f>
        <v>0</v>
      </c>
      <c r="BI143" s="137">
        <f>IF(N143="nulová",J143,0)</f>
        <v>0</v>
      </c>
      <c r="BJ143" s="13" t="s">
        <v>83</v>
      </c>
      <c r="BK143" s="137">
        <f>ROUND(I143*H143,2)</f>
        <v>0</v>
      </c>
      <c r="BL143" s="13" t="s">
        <v>132</v>
      </c>
      <c r="BM143" s="136" t="s">
        <v>274</v>
      </c>
    </row>
    <row r="144" spans="2:65" s="1" customFormat="1" ht="16.5" customHeight="1">
      <c r="B144" s="28"/>
      <c r="C144" s="142" t="s">
        <v>275</v>
      </c>
      <c r="D144" s="142" t="s">
        <v>136</v>
      </c>
      <c r="E144" s="143" t="s">
        <v>276</v>
      </c>
      <c r="F144" s="144" t="s">
        <v>277</v>
      </c>
      <c r="G144" s="145" t="s">
        <v>131</v>
      </c>
      <c r="H144" s="146">
        <v>1</v>
      </c>
      <c r="I144" s="147"/>
      <c r="J144" s="148">
        <f>ROUND(I144*H144,2)</f>
        <v>0</v>
      </c>
      <c r="K144" s="149"/>
      <c r="L144" s="150"/>
      <c r="M144" s="151" t="s">
        <v>19</v>
      </c>
      <c r="N144" s="152" t="s">
        <v>47</v>
      </c>
      <c r="P144" s="134">
        <f>O144*H144</f>
        <v>0</v>
      </c>
      <c r="Q144" s="134">
        <v>0</v>
      </c>
      <c r="R144" s="134">
        <f>Q144*H144</f>
        <v>0</v>
      </c>
      <c r="S144" s="134">
        <v>0</v>
      </c>
      <c r="T144" s="135">
        <f>S144*H144</f>
        <v>0</v>
      </c>
      <c r="AR144" s="136" t="s">
        <v>139</v>
      </c>
      <c r="AT144" s="136" t="s">
        <v>136</v>
      </c>
      <c r="AU144" s="136" t="s">
        <v>85</v>
      </c>
      <c r="AY144" s="13" t="s">
        <v>125</v>
      </c>
      <c r="BE144" s="137">
        <f>IF(N144="základní",J144,0)</f>
        <v>0</v>
      </c>
      <c r="BF144" s="137">
        <f>IF(N144="snížená",J144,0)</f>
        <v>0</v>
      </c>
      <c r="BG144" s="137">
        <f>IF(N144="zákl. přenesená",J144,0)</f>
        <v>0</v>
      </c>
      <c r="BH144" s="137">
        <f>IF(N144="sníž. přenesená",J144,0)</f>
        <v>0</v>
      </c>
      <c r="BI144" s="137">
        <f>IF(N144="nulová",J144,0)</f>
        <v>0</v>
      </c>
      <c r="BJ144" s="13" t="s">
        <v>83</v>
      </c>
      <c r="BK144" s="137">
        <f>ROUND(I144*H144,2)</f>
        <v>0</v>
      </c>
      <c r="BL144" s="13" t="s">
        <v>132</v>
      </c>
      <c r="BM144" s="136" t="s">
        <v>278</v>
      </c>
    </row>
    <row r="145" spans="2:65" s="1" customFormat="1" ht="16.5" customHeight="1">
      <c r="B145" s="28"/>
      <c r="C145" s="142" t="s">
        <v>279</v>
      </c>
      <c r="D145" s="142" t="s">
        <v>136</v>
      </c>
      <c r="E145" s="143" t="s">
        <v>280</v>
      </c>
      <c r="F145" s="144" t="s">
        <v>281</v>
      </c>
      <c r="G145" s="145" t="s">
        <v>131</v>
      </c>
      <c r="H145" s="146">
        <v>1</v>
      </c>
      <c r="I145" s="147"/>
      <c r="J145" s="148">
        <f>ROUND(I145*H145,2)</f>
        <v>0</v>
      </c>
      <c r="K145" s="149"/>
      <c r="L145" s="150"/>
      <c r="M145" s="151" t="s">
        <v>19</v>
      </c>
      <c r="N145" s="152" t="s">
        <v>47</v>
      </c>
      <c r="P145" s="134">
        <f>O145*H145</f>
        <v>0</v>
      </c>
      <c r="Q145" s="134">
        <v>0</v>
      </c>
      <c r="R145" s="134">
        <f>Q145*H145</f>
        <v>0</v>
      </c>
      <c r="S145" s="134">
        <v>0</v>
      </c>
      <c r="T145" s="135">
        <f>S145*H145</f>
        <v>0</v>
      </c>
      <c r="AR145" s="136" t="s">
        <v>139</v>
      </c>
      <c r="AT145" s="136" t="s">
        <v>136</v>
      </c>
      <c r="AU145" s="136" t="s">
        <v>85</v>
      </c>
      <c r="AY145" s="13" t="s">
        <v>125</v>
      </c>
      <c r="BE145" s="137">
        <f>IF(N145="základní",J145,0)</f>
        <v>0</v>
      </c>
      <c r="BF145" s="137">
        <f>IF(N145="snížená",J145,0)</f>
        <v>0</v>
      </c>
      <c r="BG145" s="137">
        <f>IF(N145="zákl. přenesená",J145,0)</f>
        <v>0</v>
      </c>
      <c r="BH145" s="137">
        <f>IF(N145="sníž. přenesená",J145,0)</f>
        <v>0</v>
      </c>
      <c r="BI145" s="137">
        <f>IF(N145="nulová",J145,0)</f>
        <v>0</v>
      </c>
      <c r="BJ145" s="13" t="s">
        <v>83</v>
      </c>
      <c r="BK145" s="137">
        <f>ROUND(I145*H145,2)</f>
        <v>0</v>
      </c>
      <c r="BL145" s="13" t="s">
        <v>132</v>
      </c>
      <c r="BM145" s="136" t="s">
        <v>282</v>
      </c>
    </row>
    <row r="146" spans="2:65" s="1" customFormat="1" ht="24.15" customHeight="1">
      <c r="B146" s="28"/>
      <c r="C146" s="142" t="s">
        <v>283</v>
      </c>
      <c r="D146" s="142" t="s">
        <v>136</v>
      </c>
      <c r="E146" s="143" t="s">
        <v>284</v>
      </c>
      <c r="F146" s="144" t="s">
        <v>285</v>
      </c>
      <c r="G146" s="145" t="s">
        <v>131</v>
      </c>
      <c r="H146" s="146">
        <v>1</v>
      </c>
      <c r="I146" s="147"/>
      <c r="J146" s="148">
        <f>ROUND(I146*H146,2)</f>
        <v>0</v>
      </c>
      <c r="K146" s="149"/>
      <c r="L146" s="150"/>
      <c r="M146" s="151" t="s">
        <v>19</v>
      </c>
      <c r="N146" s="152" t="s">
        <v>47</v>
      </c>
      <c r="P146" s="134">
        <f>O146*H146</f>
        <v>0</v>
      </c>
      <c r="Q146" s="134">
        <v>0</v>
      </c>
      <c r="R146" s="134">
        <f>Q146*H146</f>
        <v>0</v>
      </c>
      <c r="S146" s="134">
        <v>0</v>
      </c>
      <c r="T146" s="135">
        <f>S146*H146</f>
        <v>0</v>
      </c>
      <c r="AR146" s="136" t="s">
        <v>139</v>
      </c>
      <c r="AT146" s="136" t="s">
        <v>136</v>
      </c>
      <c r="AU146" s="136" t="s">
        <v>85</v>
      </c>
      <c r="AY146" s="13" t="s">
        <v>125</v>
      </c>
      <c r="BE146" s="137">
        <f>IF(N146="základní",J146,0)</f>
        <v>0</v>
      </c>
      <c r="BF146" s="137">
        <f>IF(N146="snížená",J146,0)</f>
        <v>0</v>
      </c>
      <c r="BG146" s="137">
        <f>IF(N146="zákl. přenesená",J146,0)</f>
        <v>0</v>
      </c>
      <c r="BH146" s="137">
        <f>IF(N146="sníž. přenesená",J146,0)</f>
        <v>0</v>
      </c>
      <c r="BI146" s="137">
        <f>IF(N146="nulová",J146,0)</f>
        <v>0</v>
      </c>
      <c r="BJ146" s="13" t="s">
        <v>83</v>
      </c>
      <c r="BK146" s="137">
        <f>ROUND(I146*H146,2)</f>
        <v>0</v>
      </c>
      <c r="BL146" s="13" t="s">
        <v>132</v>
      </c>
      <c r="BM146" s="136" t="s">
        <v>286</v>
      </c>
    </row>
    <row r="147" spans="2:65" s="1" customFormat="1" ht="33" customHeight="1">
      <c r="B147" s="28"/>
      <c r="C147" s="124" t="s">
        <v>287</v>
      </c>
      <c r="D147" s="124" t="s">
        <v>128</v>
      </c>
      <c r="E147" s="125" t="s">
        <v>288</v>
      </c>
      <c r="F147" s="126" t="s">
        <v>289</v>
      </c>
      <c r="G147" s="127" t="s">
        <v>131</v>
      </c>
      <c r="H147" s="128">
        <v>154</v>
      </c>
      <c r="I147" s="129"/>
      <c r="J147" s="130">
        <f>ROUND(I147*H147,2)</f>
        <v>0</v>
      </c>
      <c r="K147" s="131"/>
      <c r="L147" s="28"/>
      <c r="M147" s="132" t="s">
        <v>19</v>
      </c>
      <c r="N147" s="133" t="s">
        <v>47</v>
      </c>
      <c r="P147" s="134">
        <f>O147*H147</f>
        <v>0</v>
      </c>
      <c r="Q147" s="134">
        <v>0</v>
      </c>
      <c r="R147" s="134">
        <f>Q147*H147</f>
        <v>0</v>
      </c>
      <c r="S147" s="134">
        <v>0</v>
      </c>
      <c r="T147" s="135">
        <f>S147*H147</f>
        <v>0</v>
      </c>
      <c r="AR147" s="136" t="s">
        <v>132</v>
      </c>
      <c r="AT147" s="136" t="s">
        <v>128</v>
      </c>
      <c r="AU147" s="136" t="s">
        <v>85</v>
      </c>
      <c r="AY147" s="13" t="s">
        <v>125</v>
      </c>
      <c r="BE147" s="137">
        <f>IF(N147="základní",J147,0)</f>
        <v>0</v>
      </c>
      <c r="BF147" s="137">
        <f>IF(N147="snížená",J147,0)</f>
        <v>0</v>
      </c>
      <c r="BG147" s="137">
        <f>IF(N147="zákl. přenesená",J147,0)</f>
        <v>0</v>
      </c>
      <c r="BH147" s="137">
        <f>IF(N147="sníž. přenesená",J147,0)</f>
        <v>0</v>
      </c>
      <c r="BI147" s="137">
        <f>IF(N147="nulová",J147,0)</f>
        <v>0</v>
      </c>
      <c r="BJ147" s="13" t="s">
        <v>83</v>
      </c>
      <c r="BK147" s="137">
        <f>ROUND(I147*H147,2)</f>
        <v>0</v>
      </c>
      <c r="BL147" s="13" t="s">
        <v>132</v>
      </c>
      <c r="BM147" s="136" t="s">
        <v>290</v>
      </c>
    </row>
    <row r="148" spans="2:47" s="1" customFormat="1" ht="10.2">
      <c r="B148" s="28"/>
      <c r="D148" s="138" t="s">
        <v>134</v>
      </c>
      <c r="F148" s="139" t="s">
        <v>291</v>
      </c>
      <c r="I148" s="140"/>
      <c r="L148" s="28"/>
      <c r="M148" s="141"/>
      <c r="T148" s="49"/>
      <c r="AT148" s="13" t="s">
        <v>134</v>
      </c>
      <c r="AU148" s="13" t="s">
        <v>85</v>
      </c>
    </row>
    <row r="149" spans="2:65" s="1" customFormat="1" ht="16.5" customHeight="1">
      <c r="B149" s="28"/>
      <c r="C149" s="142" t="s">
        <v>292</v>
      </c>
      <c r="D149" s="142" t="s">
        <v>136</v>
      </c>
      <c r="E149" s="143" t="s">
        <v>293</v>
      </c>
      <c r="F149" s="144" t="s">
        <v>294</v>
      </c>
      <c r="G149" s="145" t="s">
        <v>131</v>
      </c>
      <c r="H149" s="146">
        <v>26</v>
      </c>
      <c r="I149" s="147"/>
      <c r="J149" s="148">
        <f>ROUND(I149*H149,2)</f>
        <v>0</v>
      </c>
      <c r="K149" s="149"/>
      <c r="L149" s="150"/>
      <c r="M149" s="151" t="s">
        <v>19</v>
      </c>
      <c r="N149" s="152" t="s">
        <v>47</v>
      </c>
      <c r="P149" s="134">
        <f>O149*H149</f>
        <v>0</v>
      </c>
      <c r="Q149" s="134">
        <v>0</v>
      </c>
      <c r="R149" s="134">
        <f>Q149*H149</f>
        <v>0</v>
      </c>
      <c r="S149" s="134">
        <v>0</v>
      </c>
      <c r="T149" s="135">
        <f>S149*H149</f>
        <v>0</v>
      </c>
      <c r="AR149" s="136" t="s">
        <v>139</v>
      </c>
      <c r="AT149" s="136" t="s">
        <v>136</v>
      </c>
      <c r="AU149" s="136" t="s">
        <v>85</v>
      </c>
      <c r="AY149" s="13" t="s">
        <v>125</v>
      </c>
      <c r="BE149" s="137">
        <f>IF(N149="základní",J149,0)</f>
        <v>0</v>
      </c>
      <c r="BF149" s="137">
        <f>IF(N149="snížená",J149,0)</f>
        <v>0</v>
      </c>
      <c r="BG149" s="137">
        <f>IF(N149="zákl. přenesená",J149,0)</f>
        <v>0</v>
      </c>
      <c r="BH149" s="137">
        <f>IF(N149="sníž. přenesená",J149,0)</f>
        <v>0</v>
      </c>
      <c r="BI149" s="137">
        <f>IF(N149="nulová",J149,0)</f>
        <v>0</v>
      </c>
      <c r="BJ149" s="13" t="s">
        <v>83</v>
      </c>
      <c r="BK149" s="137">
        <f>ROUND(I149*H149,2)</f>
        <v>0</v>
      </c>
      <c r="BL149" s="13" t="s">
        <v>132</v>
      </c>
      <c r="BM149" s="136" t="s">
        <v>295</v>
      </c>
    </row>
    <row r="150" spans="2:65" s="1" customFormat="1" ht="16.5" customHeight="1">
      <c r="B150" s="28"/>
      <c r="C150" s="142" t="s">
        <v>296</v>
      </c>
      <c r="D150" s="142" t="s">
        <v>136</v>
      </c>
      <c r="E150" s="143" t="s">
        <v>297</v>
      </c>
      <c r="F150" s="144" t="s">
        <v>298</v>
      </c>
      <c r="G150" s="145" t="s">
        <v>131</v>
      </c>
      <c r="H150" s="146">
        <v>128</v>
      </c>
      <c r="I150" s="147"/>
      <c r="J150" s="148">
        <f>ROUND(I150*H150,2)</f>
        <v>0</v>
      </c>
      <c r="K150" s="149"/>
      <c r="L150" s="150"/>
      <c r="M150" s="151" t="s">
        <v>19</v>
      </c>
      <c r="N150" s="152" t="s">
        <v>47</v>
      </c>
      <c r="P150" s="134">
        <f>O150*H150</f>
        <v>0</v>
      </c>
      <c r="Q150" s="134">
        <v>0</v>
      </c>
      <c r="R150" s="134">
        <f>Q150*H150</f>
        <v>0</v>
      </c>
      <c r="S150" s="134">
        <v>0</v>
      </c>
      <c r="T150" s="135">
        <f>S150*H150</f>
        <v>0</v>
      </c>
      <c r="AR150" s="136" t="s">
        <v>139</v>
      </c>
      <c r="AT150" s="136" t="s">
        <v>136</v>
      </c>
      <c r="AU150" s="136" t="s">
        <v>85</v>
      </c>
      <c r="AY150" s="13" t="s">
        <v>125</v>
      </c>
      <c r="BE150" s="137">
        <f>IF(N150="základní",J150,0)</f>
        <v>0</v>
      </c>
      <c r="BF150" s="137">
        <f>IF(N150="snížená",J150,0)</f>
        <v>0</v>
      </c>
      <c r="BG150" s="137">
        <f>IF(N150="zákl. přenesená",J150,0)</f>
        <v>0</v>
      </c>
      <c r="BH150" s="137">
        <f>IF(N150="sníž. přenesená",J150,0)</f>
        <v>0</v>
      </c>
      <c r="BI150" s="137">
        <f>IF(N150="nulová",J150,0)</f>
        <v>0</v>
      </c>
      <c r="BJ150" s="13" t="s">
        <v>83</v>
      </c>
      <c r="BK150" s="137">
        <f>ROUND(I150*H150,2)</f>
        <v>0</v>
      </c>
      <c r="BL150" s="13" t="s">
        <v>132</v>
      </c>
      <c r="BM150" s="136" t="s">
        <v>299</v>
      </c>
    </row>
    <row r="151" spans="2:65" s="1" customFormat="1" ht="16.5" customHeight="1">
      <c r="B151" s="28"/>
      <c r="C151" s="142" t="s">
        <v>300</v>
      </c>
      <c r="D151" s="142" t="s">
        <v>136</v>
      </c>
      <c r="E151" s="143" t="s">
        <v>301</v>
      </c>
      <c r="F151" s="144" t="s">
        <v>302</v>
      </c>
      <c r="G151" s="145" t="s">
        <v>131</v>
      </c>
      <c r="H151" s="146">
        <v>154</v>
      </c>
      <c r="I151" s="147"/>
      <c r="J151" s="148">
        <f>ROUND(I151*H151,2)</f>
        <v>0</v>
      </c>
      <c r="K151" s="149"/>
      <c r="L151" s="150"/>
      <c r="M151" s="151" t="s">
        <v>19</v>
      </c>
      <c r="N151" s="152" t="s">
        <v>47</v>
      </c>
      <c r="P151" s="134">
        <f>O151*H151</f>
        <v>0</v>
      </c>
      <c r="Q151" s="134">
        <v>0</v>
      </c>
      <c r="R151" s="134">
        <f>Q151*H151</f>
        <v>0</v>
      </c>
      <c r="S151" s="134">
        <v>0</v>
      </c>
      <c r="T151" s="135">
        <f>S151*H151</f>
        <v>0</v>
      </c>
      <c r="AR151" s="136" t="s">
        <v>139</v>
      </c>
      <c r="AT151" s="136" t="s">
        <v>136</v>
      </c>
      <c r="AU151" s="136" t="s">
        <v>85</v>
      </c>
      <c r="AY151" s="13" t="s">
        <v>125</v>
      </c>
      <c r="BE151" s="137">
        <f>IF(N151="základní",J151,0)</f>
        <v>0</v>
      </c>
      <c r="BF151" s="137">
        <f>IF(N151="snížená",J151,0)</f>
        <v>0</v>
      </c>
      <c r="BG151" s="137">
        <f>IF(N151="zákl. přenesená",J151,0)</f>
        <v>0</v>
      </c>
      <c r="BH151" s="137">
        <f>IF(N151="sníž. přenesená",J151,0)</f>
        <v>0</v>
      </c>
      <c r="BI151" s="137">
        <f>IF(N151="nulová",J151,0)</f>
        <v>0</v>
      </c>
      <c r="BJ151" s="13" t="s">
        <v>83</v>
      </c>
      <c r="BK151" s="137">
        <f>ROUND(I151*H151,2)</f>
        <v>0</v>
      </c>
      <c r="BL151" s="13" t="s">
        <v>132</v>
      </c>
      <c r="BM151" s="136" t="s">
        <v>303</v>
      </c>
    </row>
    <row r="152" spans="2:65" s="1" customFormat="1" ht="37.8" customHeight="1">
      <c r="B152" s="28"/>
      <c r="C152" s="124" t="s">
        <v>304</v>
      </c>
      <c r="D152" s="124" t="s">
        <v>128</v>
      </c>
      <c r="E152" s="125" t="s">
        <v>305</v>
      </c>
      <c r="F152" s="126" t="s">
        <v>306</v>
      </c>
      <c r="G152" s="127" t="s">
        <v>162</v>
      </c>
      <c r="H152" s="128">
        <v>1</v>
      </c>
      <c r="I152" s="129"/>
      <c r="J152" s="130">
        <f>ROUND(I152*H152,2)</f>
        <v>0</v>
      </c>
      <c r="K152" s="131"/>
      <c r="L152" s="28"/>
      <c r="M152" s="132" t="s">
        <v>19</v>
      </c>
      <c r="N152" s="133" t="s">
        <v>47</v>
      </c>
      <c r="P152" s="134">
        <f>O152*H152</f>
        <v>0</v>
      </c>
      <c r="Q152" s="134">
        <v>0</v>
      </c>
      <c r="R152" s="134">
        <f>Q152*H152</f>
        <v>0</v>
      </c>
      <c r="S152" s="134">
        <v>0.004</v>
      </c>
      <c r="T152" s="135">
        <f>S152*H152</f>
        <v>0.004</v>
      </c>
      <c r="AR152" s="136" t="s">
        <v>132</v>
      </c>
      <c r="AT152" s="136" t="s">
        <v>128</v>
      </c>
      <c r="AU152" s="136" t="s">
        <v>85</v>
      </c>
      <c r="AY152" s="13" t="s">
        <v>125</v>
      </c>
      <c r="BE152" s="137">
        <f>IF(N152="základní",J152,0)</f>
        <v>0</v>
      </c>
      <c r="BF152" s="137">
        <f>IF(N152="snížená",J152,0)</f>
        <v>0</v>
      </c>
      <c r="BG152" s="137">
        <f>IF(N152="zákl. přenesená",J152,0)</f>
        <v>0</v>
      </c>
      <c r="BH152" s="137">
        <f>IF(N152="sníž. přenesená",J152,0)</f>
        <v>0</v>
      </c>
      <c r="BI152" s="137">
        <f>IF(N152="nulová",J152,0)</f>
        <v>0</v>
      </c>
      <c r="BJ152" s="13" t="s">
        <v>83</v>
      </c>
      <c r="BK152" s="137">
        <f>ROUND(I152*H152,2)</f>
        <v>0</v>
      </c>
      <c r="BL152" s="13" t="s">
        <v>132</v>
      </c>
      <c r="BM152" s="136" t="s">
        <v>307</v>
      </c>
    </row>
    <row r="153" spans="2:65" s="1" customFormat="1" ht="37.8" customHeight="1">
      <c r="B153" s="28"/>
      <c r="C153" s="124" t="s">
        <v>308</v>
      </c>
      <c r="D153" s="124" t="s">
        <v>128</v>
      </c>
      <c r="E153" s="125" t="s">
        <v>309</v>
      </c>
      <c r="F153" s="126" t="s">
        <v>310</v>
      </c>
      <c r="G153" s="127" t="s">
        <v>311</v>
      </c>
      <c r="H153" s="128">
        <v>18</v>
      </c>
      <c r="I153" s="129"/>
      <c r="J153" s="130">
        <f>ROUND(I153*H153,2)</f>
        <v>0</v>
      </c>
      <c r="K153" s="131"/>
      <c r="L153" s="28"/>
      <c r="M153" s="132" t="s">
        <v>19</v>
      </c>
      <c r="N153" s="133" t="s">
        <v>47</v>
      </c>
      <c r="P153" s="134">
        <f>O153*H153</f>
        <v>0</v>
      </c>
      <c r="Q153" s="134">
        <v>0</v>
      </c>
      <c r="R153" s="134">
        <f>Q153*H153</f>
        <v>0</v>
      </c>
      <c r="S153" s="134">
        <v>0</v>
      </c>
      <c r="T153" s="135">
        <f>S153*H153</f>
        <v>0</v>
      </c>
      <c r="AR153" s="136" t="s">
        <v>132</v>
      </c>
      <c r="AT153" s="136" t="s">
        <v>128</v>
      </c>
      <c r="AU153" s="136" t="s">
        <v>85</v>
      </c>
      <c r="AY153" s="13" t="s">
        <v>125</v>
      </c>
      <c r="BE153" s="137">
        <f>IF(N153="základní",J153,0)</f>
        <v>0</v>
      </c>
      <c r="BF153" s="137">
        <f>IF(N153="snížená",J153,0)</f>
        <v>0</v>
      </c>
      <c r="BG153" s="137">
        <f>IF(N153="zákl. přenesená",J153,0)</f>
        <v>0</v>
      </c>
      <c r="BH153" s="137">
        <f>IF(N153="sníž. přenesená",J153,0)</f>
        <v>0</v>
      </c>
      <c r="BI153" s="137">
        <f>IF(N153="nulová",J153,0)</f>
        <v>0</v>
      </c>
      <c r="BJ153" s="13" t="s">
        <v>83</v>
      </c>
      <c r="BK153" s="137">
        <f>ROUND(I153*H153,2)</f>
        <v>0</v>
      </c>
      <c r="BL153" s="13" t="s">
        <v>132</v>
      </c>
      <c r="BM153" s="136" t="s">
        <v>312</v>
      </c>
    </row>
    <row r="154" spans="2:47" s="1" customFormat="1" ht="10.2">
      <c r="B154" s="28"/>
      <c r="D154" s="138" t="s">
        <v>134</v>
      </c>
      <c r="F154" s="139" t="s">
        <v>313</v>
      </c>
      <c r="I154" s="140"/>
      <c r="L154" s="28"/>
      <c r="M154" s="141"/>
      <c r="T154" s="49"/>
      <c r="AT154" s="13" t="s">
        <v>134</v>
      </c>
      <c r="AU154" s="13" t="s">
        <v>85</v>
      </c>
    </row>
    <row r="155" spans="2:65" s="1" customFormat="1" ht="16.5" customHeight="1">
      <c r="B155" s="28"/>
      <c r="C155" s="142" t="s">
        <v>314</v>
      </c>
      <c r="D155" s="142" t="s">
        <v>136</v>
      </c>
      <c r="E155" s="143" t="s">
        <v>315</v>
      </c>
      <c r="F155" s="144" t="s">
        <v>315</v>
      </c>
      <c r="G155" s="145" t="s">
        <v>131</v>
      </c>
      <c r="H155" s="146">
        <v>1</v>
      </c>
      <c r="I155" s="147"/>
      <c r="J155" s="148">
        <f>ROUND(I155*H155,2)</f>
        <v>0</v>
      </c>
      <c r="K155" s="149"/>
      <c r="L155" s="150"/>
      <c r="M155" s="151" t="s">
        <v>19</v>
      </c>
      <c r="N155" s="152" t="s">
        <v>47</v>
      </c>
      <c r="P155" s="134">
        <f>O155*H155</f>
        <v>0</v>
      </c>
      <c r="Q155" s="134">
        <v>0</v>
      </c>
      <c r="R155" s="134">
        <f>Q155*H155</f>
        <v>0</v>
      </c>
      <c r="S155" s="134">
        <v>0</v>
      </c>
      <c r="T155" s="135">
        <f>S155*H155</f>
        <v>0</v>
      </c>
      <c r="AR155" s="136" t="s">
        <v>139</v>
      </c>
      <c r="AT155" s="136" t="s">
        <v>136</v>
      </c>
      <c r="AU155" s="136" t="s">
        <v>85</v>
      </c>
      <c r="AY155" s="13" t="s">
        <v>125</v>
      </c>
      <c r="BE155" s="137">
        <f>IF(N155="základní",J155,0)</f>
        <v>0</v>
      </c>
      <c r="BF155" s="137">
        <f>IF(N155="snížená",J155,0)</f>
        <v>0</v>
      </c>
      <c r="BG155" s="137">
        <f>IF(N155="zákl. přenesená",J155,0)</f>
        <v>0</v>
      </c>
      <c r="BH155" s="137">
        <f>IF(N155="sníž. přenesená",J155,0)</f>
        <v>0</v>
      </c>
      <c r="BI155" s="137">
        <f>IF(N155="nulová",J155,0)</f>
        <v>0</v>
      </c>
      <c r="BJ155" s="13" t="s">
        <v>83</v>
      </c>
      <c r="BK155" s="137">
        <f>ROUND(I155*H155,2)</f>
        <v>0</v>
      </c>
      <c r="BL155" s="13" t="s">
        <v>132</v>
      </c>
      <c r="BM155" s="136" t="s">
        <v>316</v>
      </c>
    </row>
    <row r="156" spans="2:65" s="1" customFormat="1" ht="16.5" customHeight="1">
      <c r="B156" s="28"/>
      <c r="C156" s="142" t="s">
        <v>317</v>
      </c>
      <c r="D156" s="142" t="s">
        <v>136</v>
      </c>
      <c r="E156" s="143" t="s">
        <v>318</v>
      </c>
      <c r="F156" s="144" t="s">
        <v>319</v>
      </c>
      <c r="G156" s="145" t="s">
        <v>131</v>
      </c>
      <c r="H156" s="146">
        <v>1</v>
      </c>
      <c r="I156" s="147"/>
      <c r="J156" s="148">
        <f>ROUND(I156*H156,2)</f>
        <v>0</v>
      </c>
      <c r="K156" s="149"/>
      <c r="L156" s="150"/>
      <c r="M156" s="151" t="s">
        <v>19</v>
      </c>
      <c r="N156" s="152" t="s">
        <v>47</v>
      </c>
      <c r="P156" s="134">
        <f>O156*H156</f>
        <v>0</v>
      </c>
      <c r="Q156" s="134">
        <v>0</v>
      </c>
      <c r="R156" s="134">
        <f>Q156*H156</f>
        <v>0</v>
      </c>
      <c r="S156" s="134">
        <v>0</v>
      </c>
      <c r="T156" s="135">
        <f>S156*H156</f>
        <v>0</v>
      </c>
      <c r="AR156" s="136" t="s">
        <v>139</v>
      </c>
      <c r="AT156" s="136" t="s">
        <v>136</v>
      </c>
      <c r="AU156" s="136" t="s">
        <v>85</v>
      </c>
      <c r="AY156" s="13" t="s">
        <v>125</v>
      </c>
      <c r="BE156" s="137">
        <f>IF(N156="základní",J156,0)</f>
        <v>0</v>
      </c>
      <c r="BF156" s="137">
        <f>IF(N156="snížená",J156,0)</f>
        <v>0</v>
      </c>
      <c r="BG156" s="137">
        <f>IF(N156="zákl. přenesená",J156,0)</f>
        <v>0</v>
      </c>
      <c r="BH156" s="137">
        <f>IF(N156="sníž. přenesená",J156,0)</f>
        <v>0</v>
      </c>
      <c r="BI156" s="137">
        <f>IF(N156="nulová",J156,0)</f>
        <v>0</v>
      </c>
      <c r="BJ156" s="13" t="s">
        <v>83</v>
      </c>
      <c r="BK156" s="137">
        <f>ROUND(I156*H156,2)</f>
        <v>0</v>
      </c>
      <c r="BL156" s="13" t="s">
        <v>132</v>
      </c>
      <c r="BM156" s="136" t="s">
        <v>320</v>
      </c>
    </row>
    <row r="157" spans="2:65" s="1" customFormat="1" ht="16.5" customHeight="1">
      <c r="B157" s="28"/>
      <c r="C157" s="124" t="s">
        <v>321</v>
      </c>
      <c r="D157" s="124" t="s">
        <v>128</v>
      </c>
      <c r="E157" s="125" t="s">
        <v>322</v>
      </c>
      <c r="F157" s="126" t="s">
        <v>323</v>
      </c>
      <c r="G157" s="127" t="s">
        <v>162</v>
      </c>
      <c r="H157" s="128">
        <v>1</v>
      </c>
      <c r="I157" s="129"/>
      <c r="J157" s="130">
        <f>ROUND(I157*H157,2)</f>
        <v>0</v>
      </c>
      <c r="K157" s="131"/>
      <c r="L157" s="28"/>
      <c r="M157" s="132" t="s">
        <v>19</v>
      </c>
      <c r="N157" s="133" t="s">
        <v>47</v>
      </c>
      <c r="P157" s="134">
        <f>O157*H157</f>
        <v>0</v>
      </c>
      <c r="Q157" s="134">
        <v>0</v>
      </c>
      <c r="R157" s="134">
        <f>Q157*H157</f>
        <v>0</v>
      </c>
      <c r="S157" s="134">
        <v>0</v>
      </c>
      <c r="T157" s="135">
        <f>S157*H157</f>
        <v>0</v>
      </c>
      <c r="AR157" s="136" t="s">
        <v>132</v>
      </c>
      <c r="AT157" s="136" t="s">
        <v>128</v>
      </c>
      <c r="AU157" s="136" t="s">
        <v>85</v>
      </c>
      <c r="AY157" s="13" t="s">
        <v>125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3" t="s">
        <v>83</v>
      </c>
      <c r="BK157" s="137">
        <f>ROUND(I157*H157,2)</f>
        <v>0</v>
      </c>
      <c r="BL157" s="13" t="s">
        <v>132</v>
      </c>
      <c r="BM157" s="136" t="s">
        <v>324</v>
      </c>
    </row>
    <row r="158" spans="2:47" s="1" customFormat="1" ht="10.2">
      <c r="B158" s="28"/>
      <c r="D158" s="138" t="s">
        <v>134</v>
      </c>
      <c r="F158" s="139" t="s">
        <v>325</v>
      </c>
      <c r="I158" s="140"/>
      <c r="L158" s="28"/>
      <c r="M158" s="141"/>
      <c r="T158" s="49"/>
      <c r="AT158" s="13" t="s">
        <v>134</v>
      </c>
      <c r="AU158" s="13" t="s">
        <v>85</v>
      </c>
    </row>
    <row r="159" spans="2:65" s="1" customFormat="1" ht="16.5" customHeight="1">
      <c r="B159" s="28"/>
      <c r="C159" s="142" t="s">
        <v>326</v>
      </c>
      <c r="D159" s="142" t="s">
        <v>136</v>
      </c>
      <c r="E159" s="143" t="s">
        <v>327</v>
      </c>
      <c r="F159" s="144" t="s">
        <v>323</v>
      </c>
      <c r="G159" s="145" t="s">
        <v>162</v>
      </c>
      <c r="H159" s="146">
        <v>1</v>
      </c>
      <c r="I159" s="147"/>
      <c r="J159" s="148">
        <f>ROUND(I159*H159,2)</f>
        <v>0</v>
      </c>
      <c r="K159" s="149"/>
      <c r="L159" s="150"/>
      <c r="M159" s="151" t="s">
        <v>19</v>
      </c>
      <c r="N159" s="152" t="s">
        <v>47</v>
      </c>
      <c r="P159" s="134">
        <f>O159*H159</f>
        <v>0</v>
      </c>
      <c r="Q159" s="134">
        <v>0</v>
      </c>
      <c r="R159" s="134">
        <f>Q159*H159</f>
        <v>0</v>
      </c>
      <c r="S159" s="134">
        <v>0</v>
      </c>
      <c r="T159" s="135">
        <f>S159*H159</f>
        <v>0</v>
      </c>
      <c r="AR159" s="136" t="s">
        <v>139</v>
      </c>
      <c r="AT159" s="136" t="s">
        <v>136</v>
      </c>
      <c r="AU159" s="136" t="s">
        <v>85</v>
      </c>
      <c r="AY159" s="13" t="s">
        <v>125</v>
      </c>
      <c r="BE159" s="137">
        <f>IF(N159="základní",J159,0)</f>
        <v>0</v>
      </c>
      <c r="BF159" s="137">
        <f>IF(N159="snížená",J159,0)</f>
        <v>0</v>
      </c>
      <c r="BG159" s="137">
        <f>IF(N159="zákl. přenesená",J159,0)</f>
        <v>0</v>
      </c>
      <c r="BH159" s="137">
        <f>IF(N159="sníž. přenesená",J159,0)</f>
        <v>0</v>
      </c>
      <c r="BI159" s="137">
        <f>IF(N159="nulová",J159,0)</f>
        <v>0</v>
      </c>
      <c r="BJ159" s="13" t="s">
        <v>83</v>
      </c>
      <c r="BK159" s="137">
        <f>ROUND(I159*H159,2)</f>
        <v>0</v>
      </c>
      <c r="BL159" s="13" t="s">
        <v>132</v>
      </c>
      <c r="BM159" s="136" t="s">
        <v>328</v>
      </c>
    </row>
    <row r="160" spans="2:63" s="11" customFormat="1" ht="22.8" customHeight="1">
      <c r="B160" s="112"/>
      <c r="D160" s="113" t="s">
        <v>75</v>
      </c>
      <c r="E160" s="122" t="s">
        <v>329</v>
      </c>
      <c r="F160" s="122" t="s">
        <v>330</v>
      </c>
      <c r="I160" s="115"/>
      <c r="J160" s="123">
        <f>BK160</f>
        <v>0</v>
      </c>
      <c r="L160" s="112"/>
      <c r="M160" s="117"/>
      <c r="P160" s="118">
        <f>SUM(P161:P203)</f>
        <v>0</v>
      </c>
      <c r="R160" s="118">
        <f>SUM(R161:R203)</f>
        <v>0.029200000000000004</v>
      </c>
      <c r="T160" s="119">
        <f>SUM(T161:T203)</f>
        <v>0</v>
      </c>
      <c r="AR160" s="113" t="s">
        <v>83</v>
      </c>
      <c r="AT160" s="120" t="s">
        <v>75</v>
      </c>
      <c r="AU160" s="120" t="s">
        <v>83</v>
      </c>
      <c r="AY160" s="113" t="s">
        <v>125</v>
      </c>
      <c r="BK160" s="121">
        <f>SUM(BK161:BK203)</f>
        <v>0</v>
      </c>
    </row>
    <row r="161" spans="2:65" s="1" customFormat="1" ht="16.5" customHeight="1">
      <c r="B161" s="28"/>
      <c r="C161" s="124" t="s">
        <v>331</v>
      </c>
      <c r="D161" s="124" t="s">
        <v>128</v>
      </c>
      <c r="E161" s="125" t="s">
        <v>332</v>
      </c>
      <c r="F161" s="126" t="s">
        <v>333</v>
      </c>
      <c r="G161" s="127" t="s">
        <v>144</v>
      </c>
      <c r="H161" s="128">
        <v>50</v>
      </c>
      <c r="I161" s="129"/>
      <c r="J161" s="130">
        <f>ROUND(I161*H161,2)</f>
        <v>0</v>
      </c>
      <c r="K161" s="131"/>
      <c r="L161" s="28"/>
      <c r="M161" s="132" t="s">
        <v>19</v>
      </c>
      <c r="N161" s="133" t="s">
        <v>47</v>
      </c>
      <c r="P161" s="134">
        <f>O161*H161</f>
        <v>0</v>
      </c>
      <c r="Q161" s="134">
        <v>0</v>
      </c>
      <c r="R161" s="134">
        <f>Q161*H161</f>
        <v>0</v>
      </c>
      <c r="S161" s="134">
        <v>0</v>
      </c>
      <c r="T161" s="135">
        <f>S161*H161</f>
        <v>0</v>
      </c>
      <c r="AR161" s="136" t="s">
        <v>132</v>
      </c>
      <c r="AT161" s="136" t="s">
        <v>128</v>
      </c>
      <c r="AU161" s="136" t="s">
        <v>85</v>
      </c>
      <c r="AY161" s="13" t="s">
        <v>125</v>
      </c>
      <c r="BE161" s="137">
        <f>IF(N161="základní",J161,0)</f>
        <v>0</v>
      </c>
      <c r="BF161" s="137">
        <f>IF(N161="snížená",J161,0)</f>
        <v>0</v>
      </c>
      <c r="BG161" s="137">
        <f>IF(N161="zákl. přenesená",J161,0)</f>
        <v>0</v>
      </c>
      <c r="BH161" s="137">
        <f>IF(N161="sníž. přenesená",J161,0)</f>
        <v>0</v>
      </c>
      <c r="BI161" s="137">
        <f>IF(N161="nulová",J161,0)</f>
        <v>0</v>
      </c>
      <c r="BJ161" s="13" t="s">
        <v>83</v>
      </c>
      <c r="BK161" s="137">
        <f>ROUND(I161*H161,2)</f>
        <v>0</v>
      </c>
      <c r="BL161" s="13" t="s">
        <v>132</v>
      </c>
      <c r="BM161" s="136" t="s">
        <v>334</v>
      </c>
    </row>
    <row r="162" spans="2:47" s="1" customFormat="1" ht="10.2">
      <c r="B162" s="28"/>
      <c r="D162" s="138" t="s">
        <v>134</v>
      </c>
      <c r="F162" s="139" t="s">
        <v>335</v>
      </c>
      <c r="I162" s="140"/>
      <c r="L162" s="28"/>
      <c r="M162" s="141"/>
      <c r="T162" s="49"/>
      <c r="AT162" s="13" t="s">
        <v>134</v>
      </c>
      <c r="AU162" s="13" t="s">
        <v>85</v>
      </c>
    </row>
    <row r="163" spans="2:65" s="1" customFormat="1" ht="16.5" customHeight="1">
      <c r="B163" s="28"/>
      <c r="C163" s="142" t="s">
        <v>336</v>
      </c>
      <c r="D163" s="142" t="s">
        <v>136</v>
      </c>
      <c r="E163" s="143" t="s">
        <v>337</v>
      </c>
      <c r="F163" s="144" t="s">
        <v>338</v>
      </c>
      <c r="G163" s="145" t="s">
        <v>144</v>
      </c>
      <c r="H163" s="146">
        <v>50</v>
      </c>
      <c r="I163" s="147"/>
      <c r="J163" s="148">
        <f>ROUND(I163*H163,2)</f>
        <v>0</v>
      </c>
      <c r="K163" s="149"/>
      <c r="L163" s="150"/>
      <c r="M163" s="151" t="s">
        <v>19</v>
      </c>
      <c r="N163" s="152" t="s">
        <v>47</v>
      </c>
      <c r="P163" s="134">
        <f>O163*H163</f>
        <v>0</v>
      </c>
      <c r="Q163" s="134">
        <v>0.00034</v>
      </c>
      <c r="R163" s="134">
        <f>Q163*H163</f>
        <v>0.017</v>
      </c>
      <c r="S163" s="134">
        <v>0</v>
      </c>
      <c r="T163" s="135">
        <f>S163*H163</f>
        <v>0</v>
      </c>
      <c r="AR163" s="136" t="s">
        <v>139</v>
      </c>
      <c r="AT163" s="136" t="s">
        <v>136</v>
      </c>
      <c r="AU163" s="136" t="s">
        <v>85</v>
      </c>
      <c r="AY163" s="13" t="s">
        <v>125</v>
      </c>
      <c r="BE163" s="137">
        <f>IF(N163="základní",J163,0)</f>
        <v>0</v>
      </c>
      <c r="BF163" s="137">
        <f>IF(N163="snížená",J163,0)</f>
        <v>0</v>
      </c>
      <c r="BG163" s="137">
        <f>IF(N163="zákl. přenesená",J163,0)</f>
        <v>0</v>
      </c>
      <c r="BH163" s="137">
        <f>IF(N163="sníž. přenesená",J163,0)</f>
        <v>0</v>
      </c>
      <c r="BI163" s="137">
        <f>IF(N163="nulová",J163,0)</f>
        <v>0</v>
      </c>
      <c r="BJ163" s="13" t="s">
        <v>83</v>
      </c>
      <c r="BK163" s="137">
        <f>ROUND(I163*H163,2)</f>
        <v>0</v>
      </c>
      <c r="BL163" s="13" t="s">
        <v>132</v>
      </c>
      <c r="BM163" s="136" t="s">
        <v>339</v>
      </c>
    </row>
    <row r="164" spans="2:65" s="1" customFormat="1" ht="24.15" customHeight="1">
      <c r="B164" s="28"/>
      <c r="C164" s="124" t="s">
        <v>340</v>
      </c>
      <c r="D164" s="124" t="s">
        <v>128</v>
      </c>
      <c r="E164" s="125" t="s">
        <v>341</v>
      </c>
      <c r="F164" s="126" t="s">
        <v>342</v>
      </c>
      <c r="G164" s="127" t="s">
        <v>131</v>
      </c>
      <c r="H164" s="128">
        <v>50</v>
      </c>
      <c r="I164" s="129"/>
      <c r="J164" s="130">
        <f>ROUND(I164*H164,2)</f>
        <v>0</v>
      </c>
      <c r="K164" s="131"/>
      <c r="L164" s="28"/>
      <c r="M164" s="132" t="s">
        <v>19</v>
      </c>
      <c r="N164" s="133" t="s">
        <v>47</v>
      </c>
      <c r="P164" s="134">
        <f>O164*H164</f>
        <v>0</v>
      </c>
      <c r="Q164" s="134">
        <v>0</v>
      </c>
      <c r="R164" s="134">
        <f>Q164*H164</f>
        <v>0</v>
      </c>
      <c r="S164" s="134">
        <v>0</v>
      </c>
      <c r="T164" s="135">
        <f>S164*H164</f>
        <v>0</v>
      </c>
      <c r="AR164" s="136" t="s">
        <v>132</v>
      </c>
      <c r="AT164" s="136" t="s">
        <v>128</v>
      </c>
      <c r="AU164" s="136" t="s">
        <v>85</v>
      </c>
      <c r="AY164" s="13" t="s">
        <v>125</v>
      </c>
      <c r="BE164" s="137">
        <f>IF(N164="základní",J164,0)</f>
        <v>0</v>
      </c>
      <c r="BF164" s="137">
        <f>IF(N164="snížená",J164,0)</f>
        <v>0</v>
      </c>
      <c r="BG164" s="137">
        <f>IF(N164="zákl. přenesená",J164,0)</f>
        <v>0</v>
      </c>
      <c r="BH164" s="137">
        <f>IF(N164="sníž. přenesená",J164,0)</f>
        <v>0</v>
      </c>
      <c r="BI164" s="137">
        <f>IF(N164="nulová",J164,0)</f>
        <v>0</v>
      </c>
      <c r="BJ164" s="13" t="s">
        <v>83</v>
      </c>
      <c r="BK164" s="137">
        <f>ROUND(I164*H164,2)</f>
        <v>0</v>
      </c>
      <c r="BL164" s="13" t="s">
        <v>132</v>
      </c>
      <c r="BM164" s="136" t="s">
        <v>343</v>
      </c>
    </row>
    <row r="165" spans="2:47" s="1" customFormat="1" ht="10.2">
      <c r="B165" s="28"/>
      <c r="D165" s="138" t="s">
        <v>134</v>
      </c>
      <c r="F165" s="139" t="s">
        <v>344</v>
      </c>
      <c r="I165" s="140"/>
      <c r="L165" s="28"/>
      <c r="M165" s="141"/>
      <c r="T165" s="49"/>
      <c r="AT165" s="13" t="s">
        <v>134</v>
      </c>
      <c r="AU165" s="13" t="s">
        <v>85</v>
      </c>
    </row>
    <row r="166" spans="2:65" s="1" customFormat="1" ht="16.5" customHeight="1">
      <c r="B166" s="28"/>
      <c r="C166" s="142" t="s">
        <v>345</v>
      </c>
      <c r="D166" s="142" t="s">
        <v>136</v>
      </c>
      <c r="E166" s="143" t="s">
        <v>346</v>
      </c>
      <c r="F166" s="144" t="s">
        <v>347</v>
      </c>
      <c r="G166" s="145" t="s">
        <v>131</v>
      </c>
      <c r="H166" s="146">
        <v>50</v>
      </c>
      <c r="I166" s="147"/>
      <c r="J166" s="148">
        <f>ROUND(I166*H166,2)</f>
        <v>0</v>
      </c>
      <c r="K166" s="149"/>
      <c r="L166" s="150"/>
      <c r="M166" s="151" t="s">
        <v>19</v>
      </c>
      <c r="N166" s="152" t="s">
        <v>47</v>
      </c>
      <c r="P166" s="134">
        <f>O166*H166</f>
        <v>0</v>
      </c>
      <c r="Q166" s="134">
        <v>0</v>
      </c>
      <c r="R166" s="134">
        <f>Q166*H166</f>
        <v>0</v>
      </c>
      <c r="S166" s="134">
        <v>0</v>
      </c>
      <c r="T166" s="135">
        <f>S166*H166</f>
        <v>0</v>
      </c>
      <c r="AR166" s="136" t="s">
        <v>139</v>
      </c>
      <c r="AT166" s="136" t="s">
        <v>136</v>
      </c>
      <c r="AU166" s="136" t="s">
        <v>85</v>
      </c>
      <c r="AY166" s="13" t="s">
        <v>125</v>
      </c>
      <c r="BE166" s="137">
        <f>IF(N166="základní",J166,0)</f>
        <v>0</v>
      </c>
      <c r="BF166" s="137">
        <f>IF(N166="snížená",J166,0)</f>
        <v>0</v>
      </c>
      <c r="BG166" s="137">
        <f>IF(N166="zákl. přenesená",J166,0)</f>
        <v>0</v>
      </c>
      <c r="BH166" s="137">
        <f>IF(N166="sníž. přenesená",J166,0)</f>
        <v>0</v>
      </c>
      <c r="BI166" s="137">
        <f>IF(N166="nulová",J166,0)</f>
        <v>0</v>
      </c>
      <c r="BJ166" s="13" t="s">
        <v>83</v>
      </c>
      <c r="BK166" s="137">
        <f>ROUND(I166*H166,2)</f>
        <v>0</v>
      </c>
      <c r="BL166" s="13" t="s">
        <v>132</v>
      </c>
      <c r="BM166" s="136" t="s">
        <v>348</v>
      </c>
    </row>
    <row r="167" spans="2:65" s="1" customFormat="1" ht="16.5" customHeight="1">
      <c r="B167" s="28"/>
      <c r="C167" s="142" t="s">
        <v>349</v>
      </c>
      <c r="D167" s="142" t="s">
        <v>136</v>
      </c>
      <c r="E167" s="143" t="s">
        <v>350</v>
      </c>
      <c r="F167" s="144" t="s">
        <v>351</v>
      </c>
      <c r="G167" s="145" t="s">
        <v>131</v>
      </c>
      <c r="H167" s="146">
        <v>50</v>
      </c>
      <c r="I167" s="147"/>
      <c r="J167" s="148">
        <f>ROUND(I167*H167,2)</f>
        <v>0</v>
      </c>
      <c r="K167" s="149"/>
      <c r="L167" s="150"/>
      <c r="M167" s="151" t="s">
        <v>19</v>
      </c>
      <c r="N167" s="152" t="s">
        <v>47</v>
      </c>
      <c r="P167" s="134">
        <f>O167*H167</f>
        <v>0</v>
      </c>
      <c r="Q167" s="134">
        <v>0</v>
      </c>
      <c r="R167" s="134">
        <f>Q167*H167</f>
        <v>0</v>
      </c>
      <c r="S167" s="134">
        <v>0</v>
      </c>
      <c r="T167" s="135">
        <f>S167*H167</f>
        <v>0</v>
      </c>
      <c r="AR167" s="136" t="s">
        <v>139</v>
      </c>
      <c r="AT167" s="136" t="s">
        <v>136</v>
      </c>
      <c r="AU167" s="136" t="s">
        <v>85</v>
      </c>
      <c r="AY167" s="13" t="s">
        <v>125</v>
      </c>
      <c r="BE167" s="137">
        <f>IF(N167="základní",J167,0)</f>
        <v>0</v>
      </c>
      <c r="BF167" s="137">
        <f>IF(N167="snížená",J167,0)</f>
        <v>0</v>
      </c>
      <c r="BG167" s="137">
        <f>IF(N167="zákl. přenesená",J167,0)</f>
        <v>0</v>
      </c>
      <c r="BH167" s="137">
        <f>IF(N167="sníž. přenesená",J167,0)</f>
        <v>0</v>
      </c>
      <c r="BI167" s="137">
        <f>IF(N167="nulová",J167,0)</f>
        <v>0</v>
      </c>
      <c r="BJ167" s="13" t="s">
        <v>83</v>
      </c>
      <c r="BK167" s="137">
        <f>ROUND(I167*H167,2)</f>
        <v>0</v>
      </c>
      <c r="BL167" s="13" t="s">
        <v>132</v>
      </c>
      <c r="BM167" s="136" t="s">
        <v>352</v>
      </c>
    </row>
    <row r="168" spans="2:65" s="1" customFormat="1" ht="24.15" customHeight="1">
      <c r="B168" s="28"/>
      <c r="C168" s="124" t="s">
        <v>353</v>
      </c>
      <c r="D168" s="124" t="s">
        <v>128</v>
      </c>
      <c r="E168" s="125" t="s">
        <v>354</v>
      </c>
      <c r="F168" s="126" t="s">
        <v>355</v>
      </c>
      <c r="G168" s="127" t="s">
        <v>131</v>
      </c>
      <c r="H168" s="128">
        <v>300</v>
      </c>
      <c r="I168" s="129"/>
      <c r="J168" s="130">
        <f>ROUND(I168*H168,2)</f>
        <v>0</v>
      </c>
      <c r="K168" s="131"/>
      <c r="L168" s="28"/>
      <c r="M168" s="132" t="s">
        <v>19</v>
      </c>
      <c r="N168" s="133" t="s">
        <v>47</v>
      </c>
      <c r="P168" s="134">
        <f>O168*H168</f>
        <v>0</v>
      </c>
      <c r="Q168" s="134">
        <v>0</v>
      </c>
      <c r="R168" s="134">
        <f>Q168*H168</f>
        <v>0</v>
      </c>
      <c r="S168" s="134">
        <v>0</v>
      </c>
      <c r="T168" s="135">
        <f>S168*H168</f>
        <v>0</v>
      </c>
      <c r="AR168" s="136" t="s">
        <v>132</v>
      </c>
      <c r="AT168" s="136" t="s">
        <v>128</v>
      </c>
      <c r="AU168" s="136" t="s">
        <v>85</v>
      </c>
      <c r="AY168" s="13" t="s">
        <v>125</v>
      </c>
      <c r="BE168" s="137">
        <f>IF(N168="základní",J168,0)</f>
        <v>0</v>
      </c>
      <c r="BF168" s="137">
        <f>IF(N168="snížená",J168,0)</f>
        <v>0</v>
      </c>
      <c r="BG168" s="137">
        <f>IF(N168="zákl. přenesená",J168,0)</f>
        <v>0</v>
      </c>
      <c r="BH168" s="137">
        <f>IF(N168="sníž. přenesená",J168,0)</f>
        <v>0</v>
      </c>
      <c r="BI168" s="137">
        <f>IF(N168="nulová",J168,0)</f>
        <v>0</v>
      </c>
      <c r="BJ168" s="13" t="s">
        <v>83</v>
      </c>
      <c r="BK168" s="137">
        <f>ROUND(I168*H168,2)</f>
        <v>0</v>
      </c>
      <c r="BL168" s="13" t="s">
        <v>132</v>
      </c>
      <c r="BM168" s="136" t="s">
        <v>356</v>
      </c>
    </row>
    <row r="169" spans="2:47" s="1" customFormat="1" ht="10.2">
      <c r="B169" s="28"/>
      <c r="D169" s="138" t="s">
        <v>134</v>
      </c>
      <c r="F169" s="139" t="s">
        <v>357</v>
      </c>
      <c r="I169" s="140"/>
      <c r="L169" s="28"/>
      <c r="M169" s="141"/>
      <c r="T169" s="49"/>
      <c r="AT169" s="13" t="s">
        <v>134</v>
      </c>
      <c r="AU169" s="13" t="s">
        <v>85</v>
      </c>
    </row>
    <row r="170" spans="2:65" s="1" customFormat="1" ht="24.15" customHeight="1">
      <c r="B170" s="28"/>
      <c r="C170" s="142" t="s">
        <v>358</v>
      </c>
      <c r="D170" s="142" t="s">
        <v>136</v>
      </c>
      <c r="E170" s="143" t="s">
        <v>359</v>
      </c>
      <c r="F170" s="144" t="s">
        <v>360</v>
      </c>
      <c r="G170" s="145" t="s">
        <v>131</v>
      </c>
      <c r="H170" s="146">
        <v>90</v>
      </c>
      <c r="I170" s="147"/>
      <c r="J170" s="148">
        <f aca="true" t="shared" si="0" ref="J170:J195">ROUND(I170*H170,2)</f>
        <v>0</v>
      </c>
      <c r="K170" s="149"/>
      <c r="L170" s="150"/>
      <c r="M170" s="151" t="s">
        <v>19</v>
      </c>
      <c r="N170" s="152" t="s">
        <v>47</v>
      </c>
      <c r="P170" s="134">
        <f aca="true" t="shared" si="1" ref="P170:P195">O170*H170</f>
        <v>0</v>
      </c>
      <c r="Q170" s="134">
        <v>0</v>
      </c>
      <c r="R170" s="134">
        <f aca="true" t="shared" si="2" ref="R170:R195">Q170*H170</f>
        <v>0</v>
      </c>
      <c r="S170" s="134">
        <v>0</v>
      </c>
      <c r="T170" s="135">
        <f aca="true" t="shared" si="3" ref="T170:T195">S170*H170</f>
        <v>0</v>
      </c>
      <c r="AR170" s="136" t="s">
        <v>139</v>
      </c>
      <c r="AT170" s="136" t="s">
        <v>136</v>
      </c>
      <c r="AU170" s="136" t="s">
        <v>85</v>
      </c>
      <c r="AY170" s="13" t="s">
        <v>125</v>
      </c>
      <c r="BE170" s="137">
        <f aca="true" t="shared" si="4" ref="BE170:BE195">IF(N170="základní",J170,0)</f>
        <v>0</v>
      </c>
      <c r="BF170" s="137">
        <f aca="true" t="shared" si="5" ref="BF170:BF195">IF(N170="snížená",J170,0)</f>
        <v>0</v>
      </c>
      <c r="BG170" s="137">
        <f aca="true" t="shared" si="6" ref="BG170:BG195">IF(N170="zákl. přenesená",J170,0)</f>
        <v>0</v>
      </c>
      <c r="BH170" s="137">
        <f aca="true" t="shared" si="7" ref="BH170:BH195">IF(N170="sníž. přenesená",J170,0)</f>
        <v>0</v>
      </c>
      <c r="BI170" s="137">
        <f aca="true" t="shared" si="8" ref="BI170:BI195">IF(N170="nulová",J170,0)</f>
        <v>0</v>
      </c>
      <c r="BJ170" s="13" t="s">
        <v>83</v>
      </c>
      <c r="BK170" s="137">
        <f aca="true" t="shared" si="9" ref="BK170:BK195">ROUND(I170*H170,2)</f>
        <v>0</v>
      </c>
      <c r="BL170" s="13" t="s">
        <v>132</v>
      </c>
      <c r="BM170" s="136" t="s">
        <v>361</v>
      </c>
    </row>
    <row r="171" spans="2:65" s="1" customFormat="1" ht="24.15" customHeight="1">
      <c r="B171" s="28"/>
      <c r="C171" s="142" t="s">
        <v>362</v>
      </c>
      <c r="D171" s="142" t="s">
        <v>136</v>
      </c>
      <c r="E171" s="143" t="s">
        <v>363</v>
      </c>
      <c r="F171" s="144" t="s">
        <v>364</v>
      </c>
      <c r="G171" s="145" t="s">
        <v>131</v>
      </c>
      <c r="H171" s="146">
        <v>81</v>
      </c>
      <c r="I171" s="147"/>
      <c r="J171" s="148">
        <f t="shared" si="0"/>
        <v>0</v>
      </c>
      <c r="K171" s="149"/>
      <c r="L171" s="150"/>
      <c r="M171" s="151" t="s">
        <v>19</v>
      </c>
      <c r="N171" s="152" t="s">
        <v>47</v>
      </c>
      <c r="P171" s="134">
        <f t="shared" si="1"/>
        <v>0</v>
      </c>
      <c r="Q171" s="134">
        <v>0</v>
      </c>
      <c r="R171" s="134">
        <f t="shared" si="2"/>
        <v>0</v>
      </c>
      <c r="S171" s="134">
        <v>0</v>
      </c>
      <c r="T171" s="135">
        <f t="shared" si="3"/>
        <v>0</v>
      </c>
      <c r="AR171" s="136" t="s">
        <v>139</v>
      </c>
      <c r="AT171" s="136" t="s">
        <v>136</v>
      </c>
      <c r="AU171" s="136" t="s">
        <v>85</v>
      </c>
      <c r="AY171" s="13" t="s">
        <v>125</v>
      </c>
      <c r="BE171" s="137">
        <f t="shared" si="4"/>
        <v>0</v>
      </c>
      <c r="BF171" s="137">
        <f t="shared" si="5"/>
        <v>0</v>
      </c>
      <c r="BG171" s="137">
        <f t="shared" si="6"/>
        <v>0</v>
      </c>
      <c r="BH171" s="137">
        <f t="shared" si="7"/>
        <v>0</v>
      </c>
      <c r="BI171" s="137">
        <f t="shared" si="8"/>
        <v>0</v>
      </c>
      <c r="BJ171" s="13" t="s">
        <v>83</v>
      </c>
      <c r="BK171" s="137">
        <f t="shared" si="9"/>
        <v>0</v>
      </c>
      <c r="BL171" s="13" t="s">
        <v>132</v>
      </c>
      <c r="BM171" s="136" t="s">
        <v>365</v>
      </c>
    </row>
    <row r="172" spans="2:65" s="1" customFormat="1" ht="24.15" customHeight="1">
      <c r="B172" s="28"/>
      <c r="C172" s="142" t="s">
        <v>366</v>
      </c>
      <c r="D172" s="142" t="s">
        <v>136</v>
      </c>
      <c r="E172" s="143" t="s">
        <v>367</v>
      </c>
      <c r="F172" s="144" t="s">
        <v>368</v>
      </c>
      <c r="G172" s="145" t="s">
        <v>131</v>
      </c>
      <c r="H172" s="146">
        <v>190</v>
      </c>
      <c r="I172" s="147"/>
      <c r="J172" s="148">
        <f t="shared" si="0"/>
        <v>0</v>
      </c>
      <c r="K172" s="149"/>
      <c r="L172" s="150"/>
      <c r="M172" s="151" t="s">
        <v>19</v>
      </c>
      <c r="N172" s="152" t="s">
        <v>47</v>
      </c>
      <c r="P172" s="134">
        <f t="shared" si="1"/>
        <v>0</v>
      </c>
      <c r="Q172" s="134">
        <v>0</v>
      </c>
      <c r="R172" s="134">
        <f t="shared" si="2"/>
        <v>0</v>
      </c>
      <c r="S172" s="134">
        <v>0</v>
      </c>
      <c r="T172" s="135">
        <f t="shared" si="3"/>
        <v>0</v>
      </c>
      <c r="AR172" s="136" t="s">
        <v>139</v>
      </c>
      <c r="AT172" s="136" t="s">
        <v>136</v>
      </c>
      <c r="AU172" s="136" t="s">
        <v>85</v>
      </c>
      <c r="AY172" s="13" t="s">
        <v>125</v>
      </c>
      <c r="BE172" s="137">
        <f t="shared" si="4"/>
        <v>0</v>
      </c>
      <c r="BF172" s="137">
        <f t="shared" si="5"/>
        <v>0</v>
      </c>
      <c r="BG172" s="137">
        <f t="shared" si="6"/>
        <v>0</v>
      </c>
      <c r="BH172" s="137">
        <f t="shared" si="7"/>
        <v>0</v>
      </c>
      <c r="BI172" s="137">
        <f t="shared" si="8"/>
        <v>0</v>
      </c>
      <c r="BJ172" s="13" t="s">
        <v>83</v>
      </c>
      <c r="BK172" s="137">
        <f t="shared" si="9"/>
        <v>0</v>
      </c>
      <c r="BL172" s="13" t="s">
        <v>132</v>
      </c>
      <c r="BM172" s="136" t="s">
        <v>369</v>
      </c>
    </row>
    <row r="173" spans="2:65" s="1" customFormat="1" ht="24.15" customHeight="1">
      <c r="B173" s="28"/>
      <c r="C173" s="142" t="s">
        <v>370</v>
      </c>
      <c r="D173" s="142" t="s">
        <v>136</v>
      </c>
      <c r="E173" s="143" t="s">
        <v>371</v>
      </c>
      <c r="F173" s="144" t="s">
        <v>372</v>
      </c>
      <c r="G173" s="145" t="s">
        <v>131</v>
      </c>
      <c r="H173" s="146">
        <v>110</v>
      </c>
      <c r="I173" s="147"/>
      <c r="J173" s="148">
        <f t="shared" si="0"/>
        <v>0</v>
      </c>
      <c r="K173" s="149"/>
      <c r="L173" s="150"/>
      <c r="M173" s="151" t="s">
        <v>19</v>
      </c>
      <c r="N173" s="152" t="s">
        <v>47</v>
      </c>
      <c r="P173" s="134">
        <f t="shared" si="1"/>
        <v>0</v>
      </c>
      <c r="Q173" s="134">
        <v>0</v>
      </c>
      <c r="R173" s="134">
        <f t="shared" si="2"/>
        <v>0</v>
      </c>
      <c r="S173" s="134">
        <v>0</v>
      </c>
      <c r="T173" s="135">
        <f t="shared" si="3"/>
        <v>0</v>
      </c>
      <c r="AR173" s="136" t="s">
        <v>139</v>
      </c>
      <c r="AT173" s="136" t="s">
        <v>136</v>
      </c>
      <c r="AU173" s="136" t="s">
        <v>85</v>
      </c>
      <c r="AY173" s="13" t="s">
        <v>125</v>
      </c>
      <c r="BE173" s="137">
        <f t="shared" si="4"/>
        <v>0</v>
      </c>
      <c r="BF173" s="137">
        <f t="shared" si="5"/>
        <v>0</v>
      </c>
      <c r="BG173" s="137">
        <f t="shared" si="6"/>
        <v>0</v>
      </c>
      <c r="BH173" s="137">
        <f t="shared" si="7"/>
        <v>0</v>
      </c>
      <c r="BI173" s="137">
        <f t="shared" si="8"/>
        <v>0</v>
      </c>
      <c r="BJ173" s="13" t="s">
        <v>83</v>
      </c>
      <c r="BK173" s="137">
        <f t="shared" si="9"/>
        <v>0</v>
      </c>
      <c r="BL173" s="13" t="s">
        <v>132</v>
      </c>
      <c r="BM173" s="136" t="s">
        <v>373</v>
      </c>
    </row>
    <row r="174" spans="2:65" s="1" customFormat="1" ht="16.5" customHeight="1">
      <c r="B174" s="28"/>
      <c r="C174" s="142" t="s">
        <v>374</v>
      </c>
      <c r="D174" s="142" t="s">
        <v>136</v>
      </c>
      <c r="E174" s="143" t="s">
        <v>375</v>
      </c>
      <c r="F174" s="144" t="s">
        <v>376</v>
      </c>
      <c r="G174" s="145" t="s">
        <v>131</v>
      </c>
      <c r="H174" s="146">
        <v>110</v>
      </c>
      <c r="I174" s="147"/>
      <c r="J174" s="148">
        <f t="shared" si="0"/>
        <v>0</v>
      </c>
      <c r="K174" s="149"/>
      <c r="L174" s="150"/>
      <c r="M174" s="151" t="s">
        <v>19</v>
      </c>
      <c r="N174" s="152" t="s">
        <v>47</v>
      </c>
      <c r="P174" s="134">
        <f t="shared" si="1"/>
        <v>0</v>
      </c>
      <c r="Q174" s="134">
        <v>0</v>
      </c>
      <c r="R174" s="134">
        <f t="shared" si="2"/>
        <v>0</v>
      </c>
      <c r="S174" s="134">
        <v>0</v>
      </c>
      <c r="T174" s="135">
        <f t="shared" si="3"/>
        <v>0</v>
      </c>
      <c r="AR174" s="136" t="s">
        <v>139</v>
      </c>
      <c r="AT174" s="136" t="s">
        <v>136</v>
      </c>
      <c r="AU174" s="136" t="s">
        <v>85</v>
      </c>
      <c r="AY174" s="13" t="s">
        <v>125</v>
      </c>
      <c r="BE174" s="137">
        <f t="shared" si="4"/>
        <v>0</v>
      </c>
      <c r="BF174" s="137">
        <f t="shared" si="5"/>
        <v>0</v>
      </c>
      <c r="BG174" s="137">
        <f t="shared" si="6"/>
        <v>0</v>
      </c>
      <c r="BH174" s="137">
        <f t="shared" si="7"/>
        <v>0</v>
      </c>
      <c r="BI174" s="137">
        <f t="shared" si="8"/>
        <v>0</v>
      </c>
      <c r="BJ174" s="13" t="s">
        <v>83</v>
      </c>
      <c r="BK174" s="137">
        <f t="shared" si="9"/>
        <v>0</v>
      </c>
      <c r="BL174" s="13" t="s">
        <v>132</v>
      </c>
      <c r="BM174" s="136" t="s">
        <v>377</v>
      </c>
    </row>
    <row r="175" spans="2:65" s="1" customFormat="1" ht="16.5" customHeight="1">
      <c r="B175" s="28"/>
      <c r="C175" s="142" t="s">
        <v>378</v>
      </c>
      <c r="D175" s="142" t="s">
        <v>136</v>
      </c>
      <c r="E175" s="143" t="s">
        <v>379</v>
      </c>
      <c r="F175" s="144" t="s">
        <v>380</v>
      </c>
      <c r="G175" s="145" t="s">
        <v>131</v>
      </c>
      <c r="H175" s="146">
        <v>500</v>
      </c>
      <c r="I175" s="147"/>
      <c r="J175" s="148">
        <f t="shared" si="0"/>
        <v>0</v>
      </c>
      <c r="K175" s="149"/>
      <c r="L175" s="150"/>
      <c r="M175" s="151" t="s">
        <v>19</v>
      </c>
      <c r="N175" s="152" t="s">
        <v>47</v>
      </c>
      <c r="P175" s="134">
        <f t="shared" si="1"/>
        <v>0</v>
      </c>
      <c r="Q175" s="134">
        <v>0</v>
      </c>
      <c r="R175" s="134">
        <f t="shared" si="2"/>
        <v>0</v>
      </c>
      <c r="S175" s="134">
        <v>0</v>
      </c>
      <c r="T175" s="135">
        <f t="shared" si="3"/>
        <v>0</v>
      </c>
      <c r="AR175" s="136" t="s">
        <v>139</v>
      </c>
      <c r="AT175" s="136" t="s">
        <v>136</v>
      </c>
      <c r="AU175" s="136" t="s">
        <v>85</v>
      </c>
      <c r="AY175" s="13" t="s">
        <v>125</v>
      </c>
      <c r="BE175" s="137">
        <f t="shared" si="4"/>
        <v>0</v>
      </c>
      <c r="BF175" s="137">
        <f t="shared" si="5"/>
        <v>0</v>
      </c>
      <c r="BG175" s="137">
        <f t="shared" si="6"/>
        <v>0</v>
      </c>
      <c r="BH175" s="137">
        <f t="shared" si="7"/>
        <v>0</v>
      </c>
      <c r="BI175" s="137">
        <f t="shared" si="8"/>
        <v>0</v>
      </c>
      <c r="BJ175" s="13" t="s">
        <v>83</v>
      </c>
      <c r="BK175" s="137">
        <f t="shared" si="9"/>
        <v>0</v>
      </c>
      <c r="BL175" s="13" t="s">
        <v>132</v>
      </c>
      <c r="BM175" s="136" t="s">
        <v>381</v>
      </c>
    </row>
    <row r="176" spans="2:65" s="1" customFormat="1" ht="16.5" customHeight="1">
      <c r="B176" s="28"/>
      <c r="C176" s="142" t="s">
        <v>382</v>
      </c>
      <c r="D176" s="142" t="s">
        <v>136</v>
      </c>
      <c r="E176" s="143" t="s">
        <v>383</v>
      </c>
      <c r="F176" s="144" t="s">
        <v>384</v>
      </c>
      <c r="G176" s="145" t="s">
        <v>131</v>
      </c>
      <c r="H176" s="146">
        <v>500</v>
      </c>
      <c r="I176" s="147"/>
      <c r="J176" s="148">
        <f t="shared" si="0"/>
        <v>0</v>
      </c>
      <c r="K176" s="149"/>
      <c r="L176" s="150"/>
      <c r="M176" s="151" t="s">
        <v>19</v>
      </c>
      <c r="N176" s="152" t="s">
        <v>47</v>
      </c>
      <c r="P176" s="134">
        <f t="shared" si="1"/>
        <v>0</v>
      </c>
      <c r="Q176" s="134">
        <v>0</v>
      </c>
      <c r="R176" s="134">
        <f t="shared" si="2"/>
        <v>0</v>
      </c>
      <c r="S176" s="134">
        <v>0</v>
      </c>
      <c r="T176" s="135">
        <f t="shared" si="3"/>
        <v>0</v>
      </c>
      <c r="AR176" s="136" t="s">
        <v>139</v>
      </c>
      <c r="AT176" s="136" t="s">
        <v>136</v>
      </c>
      <c r="AU176" s="136" t="s">
        <v>85</v>
      </c>
      <c r="AY176" s="13" t="s">
        <v>125</v>
      </c>
      <c r="BE176" s="137">
        <f t="shared" si="4"/>
        <v>0</v>
      </c>
      <c r="BF176" s="137">
        <f t="shared" si="5"/>
        <v>0</v>
      </c>
      <c r="BG176" s="137">
        <f t="shared" si="6"/>
        <v>0</v>
      </c>
      <c r="BH176" s="137">
        <f t="shared" si="7"/>
        <v>0</v>
      </c>
      <c r="BI176" s="137">
        <f t="shared" si="8"/>
        <v>0</v>
      </c>
      <c r="BJ176" s="13" t="s">
        <v>83</v>
      </c>
      <c r="BK176" s="137">
        <f t="shared" si="9"/>
        <v>0</v>
      </c>
      <c r="BL176" s="13" t="s">
        <v>132</v>
      </c>
      <c r="BM176" s="136" t="s">
        <v>385</v>
      </c>
    </row>
    <row r="177" spans="2:65" s="1" customFormat="1" ht="24.15" customHeight="1">
      <c r="B177" s="28"/>
      <c r="C177" s="142" t="s">
        <v>386</v>
      </c>
      <c r="D177" s="142" t="s">
        <v>136</v>
      </c>
      <c r="E177" s="143" t="s">
        <v>387</v>
      </c>
      <c r="F177" s="144" t="s">
        <v>388</v>
      </c>
      <c r="G177" s="145" t="s">
        <v>131</v>
      </c>
      <c r="H177" s="146">
        <v>500</v>
      </c>
      <c r="I177" s="147"/>
      <c r="J177" s="148">
        <f t="shared" si="0"/>
        <v>0</v>
      </c>
      <c r="K177" s="149"/>
      <c r="L177" s="150"/>
      <c r="M177" s="151" t="s">
        <v>19</v>
      </c>
      <c r="N177" s="152" t="s">
        <v>47</v>
      </c>
      <c r="P177" s="134">
        <f t="shared" si="1"/>
        <v>0</v>
      </c>
      <c r="Q177" s="134">
        <v>0</v>
      </c>
      <c r="R177" s="134">
        <f t="shared" si="2"/>
        <v>0</v>
      </c>
      <c r="S177" s="134">
        <v>0</v>
      </c>
      <c r="T177" s="135">
        <f t="shared" si="3"/>
        <v>0</v>
      </c>
      <c r="AR177" s="136" t="s">
        <v>139</v>
      </c>
      <c r="AT177" s="136" t="s">
        <v>136</v>
      </c>
      <c r="AU177" s="136" t="s">
        <v>85</v>
      </c>
      <c r="AY177" s="13" t="s">
        <v>125</v>
      </c>
      <c r="BE177" s="137">
        <f t="shared" si="4"/>
        <v>0</v>
      </c>
      <c r="BF177" s="137">
        <f t="shared" si="5"/>
        <v>0</v>
      </c>
      <c r="BG177" s="137">
        <f t="shared" si="6"/>
        <v>0</v>
      </c>
      <c r="BH177" s="137">
        <f t="shared" si="7"/>
        <v>0</v>
      </c>
      <c r="BI177" s="137">
        <f t="shared" si="8"/>
        <v>0</v>
      </c>
      <c r="BJ177" s="13" t="s">
        <v>83</v>
      </c>
      <c r="BK177" s="137">
        <f t="shared" si="9"/>
        <v>0</v>
      </c>
      <c r="BL177" s="13" t="s">
        <v>132</v>
      </c>
      <c r="BM177" s="136" t="s">
        <v>389</v>
      </c>
    </row>
    <row r="178" spans="2:65" s="1" customFormat="1" ht="16.5" customHeight="1">
      <c r="B178" s="28"/>
      <c r="C178" s="142" t="s">
        <v>390</v>
      </c>
      <c r="D178" s="142" t="s">
        <v>136</v>
      </c>
      <c r="E178" s="143" t="s">
        <v>391</v>
      </c>
      <c r="F178" s="144" t="s">
        <v>392</v>
      </c>
      <c r="G178" s="145" t="s">
        <v>131</v>
      </c>
      <c r="H178" s="146">
        <v>200</v>
      </c>
      <c r="I178" s="147"/>
      <c r="J178" s="148">
        <f t="shared" si="0"/>
        <v>0</v>
      </c>
      <c r="K178" s="149"/>
      <c r="L178" s="150"/>
      <c r="M178" s="151" t="s">
        <v>19</v>
      </c>
      <c r="N178" s="152" t="s">
        <v>47</v>
      </c>
      <c r="P178" s="134">
        <f t="shared" si="1"/>
        <v>0</v>
      </c>
      <c r="Q178" s="134">
        <v>0</v>
      </c>
      <c r="R178" s="134">
        <f t="shared" si="2"/>
        <v>0</v>
      </c>
      <c r="S178" s="134">
        <v>0</v>
      </c>
      <c r="T178" s="135">
        <f t="shared" si="3"/>
        <v>0</v>
      </c>
      <c r="AR178" s="136" t="s">
        <v>139</v>
      </c>
      <c r="AT178" s="136" t="s">
        <v>136</v>
      </c>
      <c r="AU178" s="136" t="s">
        <v>85</v>
      </c>
      <c r="AY178" s="13" t="s">
        <v>125</v>
      </c>
      <c r="BE178" s="137">
        <f t="shared" si="4"/>
        <v>0</v>
      </c>
      <c r="BF178" s="137">
        <f t="shared" si="5"/>
        <v>0</v>
      </c>
      <c r="BG178" s="137">
        <f t="shared" si="6"/>
        <v>0</v>
      </c>
      <c r="BH178" s="137">
        <f t="shared" si="7"/>
        <v>0</v>
      </c>
      <c r="BI178" s="137">
        <f t="shared" si="8"/>
        <v>0</v>
      </c>
      <c r="BJ178" s="13" t="s">
        <v>83</v>
      </c>
      <c r="BK178" s="137">
        <f t="shared" si="9"/>
        <v>0</v>
      </c>
      <c r="BL178" s="13" t="s">
        <v>132</v>
      </c>
      <c r="BM178" s="136" t="s">
        <v>393</v>
      </c>
    </row>
    <row r="179" spans="2:65" s="1" customFormat="1" ht="16.5" customHeight="1">
      <c r="B179" s="28"/>
      <c r="C179" s="142" t="s">
        <v>394</v>
      </c>
      <c r="D179" s="142" t="s">
        <v>136</v>
      </c>
      <c r="E179" s="143" t="s">
        <v>395</v>
      </c>
      <c r="F179" s="144" t="s">
        <v>396</v>
      </c>
      <c r="G179" s="145" t="s">
        <v>131</v>
      </c>
      <c r="H179" s="146">
        <v>200</v>
      </c>
      <c r="I179" s="147"/>
      <c r="J179" s="148">
        <f t="shared" si="0"/>
        <v>0</v>
      </c>
      <c r="K179" s="149"/>
      <c r="L179" s="150"/>
      <c r="M179" s="151" t="s">
        <v>19</v>
      </c>
      <c r="N179" s="152" t="s">
        <v>47</v>
      </c>
      <c r="P179" s="134">
        <f t="shared" si="1"/>
        <v>0</v>
      </c>
      <c r="Q179" s="134">
        <v>0</v>
      </c>
      <c r="R179" s="134">
        <f t="shared" si="2"/>
        <v>0</v>
      </c>
      <c r="S179" s="134">
        <v>0</v>
      </c>
      <c r="T179" s="135">
        <f t="shared" si="3"/>
        <v>0</v>
      </c>
      <c r="AR179" s="136" t="s">
        <v>139</v>
      </c>
      <c r="AT179" s="136" t="s">
        <v>136</v>
      </c>
      <c r="AU179" s="136" t="s">
        <v>85</v>
      </c>
      <c r="AY179" s="13" t="s">
        <v>125</v>
      </c>
      <c r="BE179" s="137">
        <f t="shared" si="4"/>
        <v>0</v>
      </c>
      <c r="BF179" s="137">
        <f t="shared" si="5"/>
        <v>0</v>
      </c>
      <c r="BG179" s="137">
        <f t="shared" si="6"/>
        <v>0</v>
      </c>
      <c r="BH179" s="137">
        <f t="shared" si="7"/>
        <v>0</v>
      </c>
      <c r="BI179" s="137">
        <f t="shared" si="8"/>
        <v>0</v>
      </c>
      <c r="BJ179" s="13" t="s">
        <v>83</v>
      </c>
      <c r="BK179" s="137">
        <f t="shared" si="9"/>
        <v>0</v>
      </c>
      <c r="BL179" s="13" t="s">
        <v>132</v>
      </c>
      <c r="BM179" s="136" t="s">
        <v>397</v>
      </c>
    </row>
    <row r="180" spans="2:65" s="1" customFormat="1" ht="16.5" customHeight="1">
      <c r="B180" s="28"/>
      <c r="C180" s="142" t="s">
        <v>398</v>
      </c>
      <c r="D180" s="142" t="s">
        <v>136</v>
      </c>
      <c r="E180" s="143" t="s">
        <v>399</v>
      </c>
      <c r="F180" s="144" t="s">
        <v>400</v>
      </c>
      <c r="G180" s="145" t="s">
        <v>131</v>
      </c>
      <c r="H180" s="146">
        <v>400</v>
      </c>
      <c r="I180" s="147"/>
      <c r="J180" s="148">
        <f t="shared" si="0"/>
        <v>0</v>
      </c>
      <c r="K180" s="149"/>
      <c r="L180" s="150"/>
      <c r="M180" s="151" t="s">
        <v>19</v>
      </c>
      <c r="N180" s="152" t="s">
        <v>47</v>
      </c>
      <c r="P180" s="134">
        <f t="shared" si="1"/>
        <v>0</v>
      </c>
      <c r="Q180" s="134">
        <v>0</v>
      </c>
      <c r="R180" s="134">
        <f t="shared" si="2"/>
        <v>0</v>
      </c>
      <c r="S180" s="134">
        <v>0</v>
      </c>
      <c r="T180" s="135">
        <f t="shared" si="3"/>
        <v>0</v>
      </c>
      <c r="AR180" s="136" t="s">
        <v>139</v>
      </c>
      <c r="AT180" s="136" t="s">
        <v>136</v>
      </c>
      <c r="AU180" s="136" t="s">
        <v>85</v>
      </c>
      <c r="AY180" s="13" t="s">
        <v>125</v>
      </c>
      <c r="BE180" s="137">
        <f t="shared" si="4"/>
        <v>0</v>
      </c>
      <c r="BF180" s="137">
        <f t="shared" si="5"/>
        <v>0</v>
      </c>
      <c r="BG180" s="137">
        <f t="shared" si="6"/>
        <v>0</v>
      </c>
      <c r="BH180" s="137">
        <f t="shared" si="7"/>
        <v>0</v>
      </c>
      <c r="BI180" s="137">
        <f t="shared" si="8"/>
        <v>0</v>
      </c>
      <c r="BJ180" s="13" t="s">
        <v>83</v>
      </c>
      <c r="BK180" s="137">
        <f t="shared" si="9"/>
        <v>0</v>
      </c>
      <c r="BL180" s="13" t="s">
        <v>132</v>
      </c>
      <c r="BM180" s="136" t="s">
        <v>401</v>
      </c>
    </row>
    <row r="181" spans="2:65" s="1" customFormat="1" ht="16.5" customHeight="1">
      <c r="B181" s="28"/>
      <c r="C181" s="142" t="s">
        <v>402</v>
      </c>
      <c r="D181" s="142" t="s">
        <v>136</v>
      </c>
      <c r="E181" s="143" t="s">
        <v>403</v>
      </c>
      <c r="F181" s="144" t="s">
        <v>404</v>
      </c>
      <c r="G181" s="145" t="s">
        <v>131</v>
      </c>
      <c r="H181" s="146">
        <v>400</v>
      </c>
      <c r="I181" s="147"/>
      <c r="J181" s="148">
        <f t="shared" si="0"/>
        <v>0</v>
      </c>
      <c r="K181" s="149"/>
      <c r="L181" s="150"/>
      <c r="M181" s="151" t="s">
        <v>19</v>
      </c>
      <c r="N181" s="152" t="s">
        <v>47</v>
      </c>
      <c r="P181" s="134">
        <f t="shared" si="1"/>
        <v>0</v>
      </c>
      <c r="Q181" s="134">
        <v>0</v>
      </c>
      <c r="R181" s="134">
        <f t="shared" si="2"/>
        <v>0</v>
      </c>
      <c r="S181" s="134">
        <v>0</v>
      </c>
      <c r="T181" s="135">
        <f t="shared" si="3"/>
        <v>0</v>
      </c>
      <c r="AR181" s="136" t="s">
        <v>139</v>
      </c>
      <c r="AT181" s="136" t="s">
        <v>136</v>
      </c>
      <c r="AU181" s="136" t="s">
        <v>85</v>
      </c>
      <c r="AY181" s="13" t="s">
        <v>125</v>
      </c>
      <c r="BE181" s="137">
        <f t="shared" si="4"/>
        <v>0</v>
      </c>
      <c r="BF181" s="137">
        <f t="shared" si="5"/>
        <v>0</v>
      </c>
      <c r="BG181" s="137">
        <f t="shared" si="6"/>
        <v>0</v>
      </c>
      <c r="BH181" s="137">
        <f t="shared" si="7"/>
        <v>0</v>
      </c>
      <c r="BI181" s="137">
        <f t="shared" si="8"/>
        <v>0</v>
      </c>
      <c r="BJ181" s="13" t="s">
        <v>83</v>
      </c>
      <c r="BK181" s="137">
        <f t="shared" si="9"/>
        <v>0</v>
      </c>
      <c r="BL181" s="13" t="s">
        <v>132</v>
      </c>
      <c r="BM181" s="136" t="s">
        <v>405</v>
      </c>
    </row>
    <row r="182" spans="2:65" s="1" customFormat="1" ht="24.15" customHeight="1">
      <c r="B182" s="28"/>
      <c r="C182" s="142" t="s">
        <v>406</v>
      </c>
      <c r="D182" s="142" t="s">
        <v>136</v>
      </c>
      <c r="E182" s="143" t="s">
        <v>407</v>
      </c>
      <c r="F182" s="144" t="s">
        <v>408</v>
      </c>
      <c r="G182" s="145" t="s">
        <v>131</v>
      </c>
      <c r="H182" s="146">
        <v>400</v>
      </c>
      <c r="I182" s="147"/>
      <c r="J182" s="148">
        <f t="shared" si="0"/>
        <v>0</v>
      </c>
      <c r="K182" s="149"/>
      <c r="L182" s="150"/>
      <c r="M182" s="151" t="s">
        <v>19</v>
      </c>
      <c r="N182" s="152" t="s">
        <v>47</v>
      </c>
      <c r="P182" s="134">
        <f t="shared" si="1"/>
        <v>0</v>
      </c>
      <c r="Q182" s="134">
        <v>0</v>
      </c>
      <c r="R182" s="134">
        <f t="shared" si="2"/>
        <v>0</v>
      </c>
      <c r="S182" s="134">
        <v>0</v>
      </c>
      <c r="T182" s="135">
        <f t="shared" si="3"/>
        <v>0</v>
      </c>
      <c r="AR182" s="136" t="s">
        <v>139</v>
      </c>
      <c r="AT182" s="136" t="s">
        <v>136</v>
      </c>
      <c r="AU182" s="136" t="s">
        <v>85</v>
      </c>
      <c r="AY182" s="13" t="s">
        <v>125</v>
      </c>
      <c r="BE182" s="137">
        <f t="shared" si="4"/>
        <v>0</v>
      </c>
      <c r="BF182" s="137">
        <f t="shared" si="5"/>
        <v>0</v>
      </c>
      <c r="BG182" s="137">
        <f t="shared" si="6"/>
        <v>0</v>
      </c>
      <c r="BH182" s="137">
        <f t="shared" si="7"/>
        <v>0</v>
      </c>
      <c r="BI182" s="137">
        <f t="shared" si="8"/>
        <v>0</v>
      </c>
      <c r="BJ182" s="13" t="s">
        <v>83</v>
      </c>
      <c r="BK182" s="137">
        <f t="shared" si="9"/>
        <v>0</v>
      </c>
      <c r="BL182" s="13" t="s">
        <v>132</v>
      </c>
      <c r="BM182" s="136" t="s">
        <v>409</v>
      </c>
    </row>
    <row r="183" spans="2:65" s="1" customFormat="1" ht="16.5" customHeight="1">
      <c r="B183" s="28"/>
      <c r="C183" s="142" t="s">
        <v>410</v>
      </c>
      <c r="D183" s="142" t="s">
        <v>136</v>
      </c>
      <c r="E183" s="143" t="s">
        <v>411</v>
      </c>
      <c r="F183" s="144" t="s">
        <v>412</v>
      </c>
      <c r="G183" s="145" t="s">
        <v>131</v>
      </c>
      <c r="H183" s="146">
        <v>400</v>
      </c>
      <c r="I183" s="147"/>
      <c r="J183" s="148">
        <f t="shared" si="0"/>
        <v>0</v>
      </c>
      <c r="K183" s="149"/>
      <c r="L183" s="150"/>
      <c r="M183" s="151" t="s">
        <v>19</v>
      </c>
      <c r="N183" s="152" t="s">
        <v>47</v>
      </c>
      <c r="P183" s="134">
        <f t="shared" si="1"/>
        <v>0</v>
      </c>
      <c r="Q183" s="134">
        <v>0</v>
      </c>
      <c r="R183" s="134">
        <f t="shared" si="2"/>
        <v>0</v>
      </c>
      <c r="S183" s="134">
        <v>0</v>
      </c>
      <c r="T183" s="135">
        <f t="shared" si="3"/>
        <v>0</v>
      </c>
      <c r="AR183" s="136" t="s">
        <v>139</v>
      </c>
      <c r="AT183" s="136" t="s">
        <v>136</v>
      </c>
      <c r="AU183" s="136" t="s">
        <v>85</v>
      </c>
      <c r="AY183" s="13" t="s">
        <v>125</v>
      </c>
      <c r="BE183" s="137">
        <f t="shared" si="4"/>
        <v>0</v>
      </c>
      <c r="BF183" s="137">
        <f t="shared" si="5"/>
        <v>0</v>
      </c>
      <c r="BG183" s="137">
        <f t="shared" si="6"/>
        <v>0</v>
      </c>
      <c r="BH183" s="137">
        <f t="shared" si="7"/>
        <v>0</v>
      </c>
      <c r="BI183" s="137">
        <f t="shared" si="8"/>
        <v>0</v>
      </c>
      <c r="BJ183" s="13" t="s">
        <v>83</v>
      </c>
      <c r="BK183" s="137">
        <f t="shared" si="9"/>
        <v>0</v>
      </c>
      <c r="BL183" s="13" t="s">
        <v>132</v>
      </c>
      <c r="BM183" s="136" t="s">
        <v>413</v>
      </c>
    </row>
    <row r="184" spans="2:65" s="1" customFormat="1" ht="33" customHeight="1">
      <c r="B184" s="28"/>
      <c r="C184" s="142" t="s">
        <v>414</v>
      </c>
      <c r="D184" s="142" t="s">
        <v>136</v>
      </c>
      <c r="E184" s="143" t="s">
        <v>415</v>
      </c>
      <c r="F184" s="144" t="s">
        <v>416</v>
      </c>
      <c r="G184" s="145" t="s">
        <v>131</v>
      </c>
      <c r="H184" s="146">
        <v>200</v>
      </c>
      <c r="I184" s="147"/>
      <c r="J184" s="148">
        <f t="shared" si="0"/>
        <v>0</v>
      </c>
      <c r="K184" s="149"/>
      <c r="L184" s="150"/>
      <c r="M184" s="151" t="s">
        <v>19</v>
      </c>
      <c r="N184" s="152" t="s">
        <v>47</v>
      </c>
      <c r="P184" s="134">
        <f t="shared" si="1"/>
        <v>0</v>
      </c>
      <c r="Q184" s="134">
        <v>0</v>
      </c>
      <c r="R184" s="134">
        <f t="shared" si="2"/>
        <v>0</v>
      </c>
      <c r="S184" s="134">
        <v>0</v>
      </c>
      <c r="T184" s="135">
        <f t="shared" si="3"/>
        <v>0</v>
      </c>
      <c r="AR184" s="136" t="s">
        <v>139</v>
      </c>
      <c r="AT184" s="136" t="s">
        <v>136</v>
      </c>
      <c r="AU184" s="136" t="s">
        <v>85</v>
      </c>
      <c r="AY184" s="13" t="s">
        <v>125</v>
      </c>
      <c r="BE184" s="137">
        <f t="shared" si="4"/>
        <v>0</v>
      </c>
      <c r="BF184" s="137">
        <f t="shared" si="5"/>
        <v>0</v>
      </c>
      <c r="BG184" s="137">
        <f t="shared" si="6"/>
        <v>0</v>
      </c>
      <c r="BH184" s="137">
        <f t="shared" si="7"/>
        <v>0</v>
      </c>
      <c r="BI184" s="137">
        <f t="shared" si="8"/>
        <v>0</v>
      </c>
      <c r="BJ184" s="13" t="s">
        <v>83</v>
      </c>
      <c r="BK184" s="137">
        <f t="shared" si="9"/>
        <v>0</v>
      </c>
      <c r="BL184" s="13" t="s">
        <v>132</v>
      </c>
      <c r="BM184" s="136" t="s">
        <v>417</v>
      </c>
    </row>
    <row r="185" spans="2:65" s="1" customFormat="1" ht="33" customHeight="1">
      <c r="B185" s="28"/>
      <c r="C185" s="142" t="s">
        <v>418</v>
      </c>
      <c r="D185" s="142" t="s">
        <v>136</v>
      </c>
      <c r="E185" s="143" t="s">
        <v>419</v>
      </c>
      <c r="F185" s="144" t="s">
        <v>420</v>
      </c>
      <c r="G185" s="145" t="s">
        <v>131</v>
      </c>
      <c r="H185" s="146">
        <v>200</v>
      </c>
      <c r="I185" s="147"/>
      <c r="J185" s="148">
        <f t="shared" si="0"/>
        <v>0</v>
      </c>
      <c r="K185" s="149"/>
      <c r="L185" s="150"/>
      <c r="M185" s="151" t="s">
        <v>19</v>
      </c>
      <c r="N185" s="152" t="s">
        <v>47</v>
      </c>
      <c r="P185" s="134">
        <f t="shared" si="1"/>
        <v>0</v>
      </c>
      <c r="Q185" s="134">
        <v>0</v>
      </c>
      <c r="R185" s="134">
        <f t="shared" si="2"/>
        <v>0</v>
      </c>
      <c r="S185" s="134">
        <v>0</v>
      </c>
      <c r="T185" s="135">
        <f t="shared" si="3"/>
        <v>0</v>
      </c>
      <c r="AR185" s="136" t="s">
        <v>139</v>
      </c>
      <c r="AT185" s="136" t="s">
        <v>136</v>
      </c>
      <c r="AU185" s="136" t="s">
        <v>85</v>
      </c>
      <c r="AY185" s="13" t="s">
        <v>125</v>
      </c>
      <c r="BE185" s="137">
        <f t="shared" si="4"/>
        <v>0</v>
      </c>
      <c r="BF185" s="137">
        <f t="shared" si="5"/>
        <v>0</v>
      </c>
      <c r="BG185" s="137">
        <f t="shared" si="6"/>
        <v>0</v>
      </c>
      <c r="BH185" s="137">
        <f t="shared" si="7"/>
        <v>0</v>
      </c>
      <c r="BI185" s="137">
        <f t="shared" si="8"/>
        <v>0</v>
      </c>
      <c r="BJ185" s="13" t="s">
        <v>83</v>
      </c>
      <c r="BK185" s="137">
        <f t="shared" si="9"/>
        <v>0</v>
      </c>
      <c r="BL185" s="13" t="s">
        <v>132</v>
      </c>
      <c r="BM185" s="136" t="s">
        <v>421</v>
      </c>
    </row>
    <row r="186" spans="2:65" s="1" customFormat="1" ht="24.15" customHeight="1">
      <c r="B186" s="28"/>
      <c r="C186" s="142" t="s">
        <v>422</v>
      </c>
      <c r="D186" s="142" t="s">
        <v>136</v>
      </c>
      <c r="E186" s="143" t="s">
        <v>423</v>
      </c>
      <c r="F186" s="144" t="s">
        <v>424</v>
      </c>
      <c r="G186" s="145" t="s">
        <v>131</v>
      </c>
      <c r="H186" s="146">
        <v>12</v>
      </c>
      <c r="I186" s="147"/>
      <c r="J186" s="148">
        <f t="shared" si="0"/>
        <v>0</v>
      </c>
      <c r="K186" s="149"/>
      <c r="L186" s="150"/>
      <c r="M186" s="151" t="s">
        <v>19</v>
      </c>
      <c r="N186" s="152" t="s">
        <v>47</v>
      </c>
      <c r="P186" s="134">
        <f t="shared" si="1"/>
        <v>0</v>
      </c>
      <c r="Q186" s="134">
        <v>0</v>
      </c>
      <c r="R186" s="134">
        <f t="shared" si="2"/>
        <v>0</v>
      </c>
      <c r="S186" s="134">
        <v>0</v>
      </c>
      <c r="T186" s="135">
        <f t="shared" si="3"/>
        <v>0</v>
      </c>
      <c r="AR186" s="136" t="s">
        <v>139</v>
      </c>
      <c r="AT186" s="136" t="s">
        <v>136</v>
      </c>
      <c r="AU186" s="136" t="s">
        <v>85</v>
      </c>
      <c r="AY186" s="13" t="s">
        <v>125</v>
      </c>
      <c r="BE186" s="137">
        <f t="shared" si="4"/>
        <v>0</v>
      </c>
      <c r="BF186" s="137">
        <f t="shared" si="5"/>
        <v>0</v>
      </c>
      <c r="BG186" s="137">
        <f t="shared" si="6"/>
        <v>0</v>
      </c>
      <c r="BH186" s="137">
        <f t="shared" si="7"/>
        <v>0</v>
      </c>
      <c r="BI186" s="137">
        <f t="shared" si="8"/>
        <v>0</v>
      </c>
      <c r="BJ186" s="13" t="s">
        <v>83</v>
      </c>
      <c r="BK186" s="137">
        <f t="shared" si="9"/>
        <v>0</v>
      </c>
      <c r="BL186" s="13" t="s">
        <v>132</v>
      </c>
      <c r="BM186" s="136" t="s">
        <v>425</v>
      </c>
    </row>
    <row r="187" spans="2:65" s="1" customFormat="1" ht="24.15" customHeight="1">
      <c r="B187" s="28"/>
      <c r="C187" s="142" t="s">
        <v>426</v>
      </c>
      <c r="D187" s="142" t="s">
        <v>136</v>
      </c>
      <c r="E187" s="143" t="s">
        <v>427</v>
      </c>
      <c r="F187" s="144" t="s">
        <v>428</v>
      </c>
      <c r="G187" s="145" t="s">
        <v>131</v>
      </c>
      <c r="H187" s="146">
        <v>700</v>
      </c>
      <c r="I187" s="147"/>
      <c r="J187" s="148">
        <f t="shared" si="0"/>
        <v>0</v>
      </c>
      <c r="K187" s="149"/>
      <c r="L187" s="150"/>
      <c r="M187" s="151" t="s">
        <v>19</v>
      </c>
      <c r="N187" s="152" t="s">
        <v>47</v>
      </c>
      <c r="P187" s="134">
        <f t="shared" si="1"/>
        <v>0</v>
      </c>
      <c r="Q187" s="134">
        <v>0</v>
      </c>
      <c r="R187" s="134">
        <f t="shared" si="2"/>
        <v>0</v>
      </c>
      <c r="S187" s="134">
        <v>0</v>
      </c>
      <c r="T187" s="135">
        <f t="shared" si="3"/>
        <v>0</v>
      </c>
      <c r="AR187" s="136" t="s">
        <v>139</v>
      </c>
      <c r="AT187" s="136" t="s">
        <v>136</v>
      </c>
      <c r="AU187" s="136" t="s">
        <v>85</v>
      </c>
      <c r="AY187" s="13" t="s">
        <v>125</v>
      </c>
      <c r="BE187" s="137">
        <f t="shared" si="4"/>
        <v>0</v>
      </c>
      <c r="BF187" s="137">
        <f t="shared" si="5"/>
        <v>0</v>
      </c>
      <c r="BG187" s="137">
        <f t="shared" si="6"/>
        <v>0</v>
      </c>
      <c r="BH187" s="137">
        <f t="shared" si="7"/>
        <v>0</v>
      </c>
      <c r="BI187" s="137">
        <f t="shared" si="8"/>
        <v>0</v>
      </c>
      <c r="BJ187" s="13" t="s">
        <v>83</v>
      </c>
      <c r="BK187" s="137">
        <f t="shared" si="9"/>
        <v>0</v>
      </c>
      <c r="BL187" s="13" t="s">
        <v>132</v>
      </c>
      <c r="BM187" s="136" t="s">
        <v>429</v>
      </c>
    </row>
    <row r="188" spans="2:65" s="1" customFormat="1" ht="24.15" customHeight="1">
      <c r="B188" s="28"/>
      <c r="C188" s="142" t="s">
        <v>430</v>
      </c>
      <c r="D188" s="142" t="s">
        <v>136</v>
      </c>
      <c r="E188" s="143" t="s">
        <v>431</v>
      </c>
      <c r="F188" s="144" t="s">
        <v>432</v>
      </c>
      <c r="G188" s="145" t="s">
        <v>131</v>
      </c>
      <c r="H188" s="146">
        <v>700</v>
      </c>
      <c r="I188" s="147"/>
      <c r="J188" s="148">
        <f t="shared" si="0"/>
        <v>0</v>
      </c>
      <c r="K188" s="149"/>
      <c r="L188" s="150"/>
      <c r="M188" s="151" t="s">
        <v>19</v>
      </c>
      <c r="N188" s="152" t="s">
        <v>47</v>
      </c>
      <c r="P188" s="134">
        <f t="shared" si="1"/>
        <v>0</v>
      </c>
      <c r="Q188" s="134">
        <v>0</v>
      </c>
      <c r="R188" s="134">
        <f t="shared" si="2"/>
        <v>0</v>
      </c>
      <c r="S188" s="134">
        <v>0</v>
      </c>
      <c r="T188" s="135">
        <f t="shared" si="3"/>
        <v>0</v>
      </c>
      <c r="AR188" s="136" t="s">
        <v>139</v>
      </c>
      <c r="AT188" s="136" t="s">
        <v>136</v>
      </c>
      <c r="AU188" s="136" t="s">
        <v>85</v>
      </c>
      <c r="AY188" s="13" t="s">
        <v>125</v>
      </c>
      <c r="BE188" s="137">
        <f t="shared" si="4"/>
        <v>0</v>
      </c>
      <c r="BF188" s="137">
        <f t="shared" si="5"/>
        <v>0</v>
      </c>
      <c r="BG188" s="137">
        <f t="shared" si="6"/>
        <v>0</v>
      </c>
      <c r="BH188" s="137">
        <f t="shared" si="7"/>
        <v>0</v>
      </c>
      <c r="BI188" s="137">
        <f t="shared" si="8"/>
        <v>0</v>
      </c>
      <c r="BJ188" s="13" t="s">
        <v>83</v>
      </c>
      <c r="BK188" s="137">
        <f t="shared" si="9"/>
        <v>0</v>
      </c>
      <c r="BL188" s="13" t="s">
        <v>132</v>
      </c>
      <c r="BM188" s="136" t="s">
        <v>433</v>
      </c>
    </row>
    <row r="189" spans="2:65" s="1" customFormat="1" ht="16.5" customHeight="1">
      <c r="B189" s="28"/>
      <c r="C189" s="142" t="s">
        <v>434</v>
      </c>
      <c r="D189" s="142" t="s">
        <v>136</v>
      </c>
      <c r="E189" s="143" t="s">
        <v>435</v>
      </c>
      <c r="F189" s="144" t="s">
        <v>436</v>
      </c>
      <c r="G189" s="145" t="s">
        <v>131</v>
      </c>
      <c r="H189" s="146">
        <v>700</v>
      </c>
      <c r="I189" s="147"/>
      <c r="J189" s="148">
        <f t="shared" si="0"/>
        <v>0</v>
      </c>
      <c r="K189" s="149"/>
      <c r="L189" s="150"/>
      <c r="M189" s="151" t="s">
        <v>19</v>
      </c>
      <c r="N189" s="152" t="s">
        <v>47</v>
      </c>
      <c r="P189" s="134">
        <f t="shared" si="1"/>
        <v>0</v>
      </c>
      <c r="Q189" s="134">
        <v>0</v>
      </c>
      <c r="R189" s="134">
        <f t="shared" si="2"/>
        <v>0</v>
      </c>
      <c r="S189" s="134">
        <v>0</v>
      </c>
      <c r="T189" s="135">
        <f t="shared" si="3"/>
        <v>0</v>
      </c>
      <c r="AR189" s="136" t="s">
        <v>139</v>
      </c>
      <c r="AT189" s="136" t="s">
        <v>136</v>
      </c>
      <c r="AU189" s="136" t="s">
        <v>85</v>
      </c>
      <c r="AY189" s="13" t="s">
        <v>125</v>
      </c>
      <c r="BE189" s="137">
        <f t="shared" si="4"/>
        <v>0</v>
      </c>
      <c r="BF189" s="137">
        <f t="shared" si="5"/>
        <v>0</v>
      </c>
      <c r="BG189" s="137">
        <f t="shared" si="6"/>
        <v>0</v>
      </c>
      <c r="BH189" s="137">
        <f t="shared" si="7"/>
        <v>0</v>
      </c>
      <c r="BI189" s="137">
        <f t="shared" si="8"/>
        <v>0</v>
      </c>
      <c r="BJ189" s="13" t="s">
        <v>83</v>
      </c>
      <c r="BK189" s="137">
        <f t="shared" si="9"/>
        <v>0</v>
      </c>
      <c r="BL189" s="13" t="s">
        <v>132</v>
      </c>
      <c r="BM189" s="136" t="s">
        <v>437</v>
      </c>
    </row>
    <row r="190" spans="2:65" s="1" customFormat="1" ht="16.5" customHeight="1">
      <c r="B190" s="28"/>
      <c r="C190" s="142" t="s">
        <v>438</v>
      </c>
      <c r="D190" s="142" t="s">
        <v>136</v>
      </c>
      <c r="E190" s="143" t="s">
        <v>439</v>
      </c>
      <c r="F190" s="144" t="s">
        <v>440</v>
      </c>
      <c r="G190" s="145" t="s">
        <v>131</v>
      </c>
      <c r="H190" s="146">
        <v>700</v>
      </c>
      <c r="I190" s="147"/>
      <c r="J190" s="148">
        <f t="shared" si="0"/>
        <v>0</v>
      </c>
      <c r="K190" s="149"/>
      <c r="L190" s="150"/>
      <c r="M190" s="151" t="s">
        <v>19</v>
      </c>
      <c r="N190" s="152" t="s">
        <v>47</v>
      </c>
      <c r="P190" s="134">
        <f t="shared" si="1"/>
        <v>0</v>
      </c>
      <c r="Q190" s="134">
        <v>0</v>
      </c>
      <c r="R190" s="134">
        <f t="shared" si="2"/>
        <v>0</v>
      </c>
      <c r="S190" s="134">
        <v>0</v>
      </c>
      <c r="T190" s="135">
        <f t="shared" si="3"/>
        <v>0</v>
      </c>
      <c r="AR190" s="136" t="s">
        <v>139</v>
      </c>
      <c r="AT190" s="136" t="s">
        <v>136</v>
      </c>
      <c r="AU190" s="136" t="s">
        <v>85</v>
      </c>
      <c r="AY190" s="13" t="s">
        <v>125</v>
      </c>
      <c r="BE190" s="137">
        <f t="shared" si="4"/>
        <v>0</v>
      </c>
      <c r="BF190" s="137">
        <f t="shared" si="5"/>
        <v>0</v>
      </c>
      <c r="BG190" s="137">
        <f t="shared" si="6"/>
        <v>0</v>
      </c>
      <c r="BH190" s="137">
        <f t="shared" si="7"/>
        <v>0</v>
      </c>
      <c r="BI190" s="137">
        <f t="shared" si="8"/>
        <v>0</v>
      </c>
      <c r="BJ190" s="13" t="s">
        <v>83</v>
      </c>
      <c r="BK190" s="137">
        <f t="shared" si="9"/>
        <v>0</v>
      </c>
      <c r="BL190" s="13" t="s">
        <v>132</v>
      </c>
      <c r="BM190" s="136" t="s">
        <v>441</v>
      </c>
    </row>
    <row r="191" spans="2:65" s="1" customFormat="1" ht="16.5" customHeight="1">
      <c r="B191" s="28"/>
      <c r="C191" s="142" t="s">
        <v>442</v>
      </c>
      <c r="D191" s="142" t="s">
        <v>136</v>
      </c>
      <c r="E191" s="143" t="s">
        <v>443</v>
      </c>
      <c r="F191" s="144" t="s">
        <v>444</v>
      </c>
      <c r="G191" s="145" t="s">
        <v>131</v>
      </c>
      <c r="H191" s="146">
        <v>700</v>
      </c>
      <c r="I191" s="147"/>
      <c r="J191" s="148">
        <f t="shared" si="0"/>
        <v>0</v>
      </c>
      <c r="K191" s="149"/>
      <c r="L191" s="150"/>
      <c r="M191" s="151" t="s">
        <v>19</v>
      </c>
      <c r="N191" s="152" t="s">
        <v>47</v>
      </c>
      <c r="P191" s="134">
        <f t="shared" si="1"/>
        <v>0</v>
      </c>
      <c r="Q191" s="134">
        <v>0</v>
      </c>
      <c r="R191" s="134">
        <f t="shared" si="2"/>
        <v>0</v>
      </c>
      <c r="S191" s="134">
        <v>0</v>
      </c>
      <c r="T191" s="135">
        <f t="shared" si="3"/>
        <v>0</v>
      </c>
      <c r="AR191" s="136" t="s">
        <v>139</v>
      </c>
      <c r="AT191" s="136" t="s">
        <v>136</v>
      </c>
      <c r="AU191" s="136" t="s">
        <v>85</v>
      </c>
      <c r="AY191" s="13" t="s">
        <v>125</v>
      </c>
      <c r="BE191" s="137">
        <f t="shared" si="4"/>
        <v>0</v>
      </c>
      <c r="BF191" s="137">
        <f t="shared" si="5"/>
        <v>0</v>
      </c>
      <c r="BG191" s="137">
        <f t="shared" si="6"/>
        <v>0</v>
      </c>
      <c r="BH191" s="137">
        <f t="shared" si="7"/>
        <v>0</v>
      </c>
      <c r="BI191" s="137">
        <f t="shared" si="8"/>
        <v>0</v>
      </c>
      <c r="BJ191" s="13" t="s">
        <v>83</v>
      </c>
      <c r="BK191" s="137">
        <f t="shared" si="9"/>
        <v>0</v>
      </c>
      <c r="BL191" s="13" t="s">
        <v>132</v>
      </c>
      <c r="BM191" s="136" t="s">
        <v>445</v>
      </c>
    </row>
    <row r="192" spans="2:65" s="1" customFormat="1" ht="16.5" customHeight="1">
      <c r="B192" s="28"/>
      <c r="C192" s="142" t="s">
        <v>446</v>
      </c>
      <c r="D192" s="142" t="s">
        <v>136</v>
      </c>
      <c r="E192" s="143" t="s">
        <v>447</v>
      </c>
      <c r="F192" s="144" t="s">
        <v>448</v>
      </c>
      <c r="G192" s="145" t="s">
        <v>131</v>
      </c>
      <c r="H192" s="146">
        <v>700</v>
      </c>
      <c r="I192" s="147"/>
      <c r="J192" s="148">
        <f t="shared" si="0"/>
        <v>0</v>
      </c>
      <c r="K192" s="149"/>
      <c r="L192" s="150"/>
      <c r="M192" s="151" t="s">
        <v>19</v>
      </c>
      <c r="N192" s="152" t="s">
        <v>47</v>
      </c>
      <c r="P192" s="134">
        <f t="shared" si="1"/>
        <v>0</v>
      </c>
      <c r="Q192" s="134">
        <v>0</v>
      </c>
      <c r="R192" s="134">
        <f t="shared" si="2"/>
        <v>0</v>
      </c>
      <c r="S192" s="134">
        <v>0</v>
      </c>
      <c r="T192" s="135">
        <f t="shared" si="3"/>
        <v>0</v>
      </c>
      <c r="AR192" s="136" t="s">
        <v>139</v>
      </c>
      <c r="AT192" s="136" t="s">
        <v>136</v>
      </c>
      <c r="AU192" s="136" t="s">
        <v>85</v>
      </c>
      <c r="AY192" s="13" t="s">
        <v>125</v>
      </c>
      <c r="BE192" s="137">
        <f t="shared" si="4"/>
        <v>0</v>
      </c>
      <c r="BF192" s="137">
        <f t="shared" si="5"/>
        <v>0</v>
      </c>
      <c r="BG192" s="137">
        <f t="shared" si="6"/>
        <v>0</v>
      </c>
      <c r="BH192" s="137">
        <f t="shared" si="7"/>
        <v>0</v>
      </c>
      <c r="BI192" s="137">
        <f t="shared" si="8"/>
        <v>0</v>
      </c>
      <c r="BJ192" s="13" t="s">
        <v>83</v>
      </c>
      <c r="BK192" s="137">
        <f t="shared" si="9"/>
        <v>0</v>
      </c>
      <c r="BL192" s="13" t="s">
        <v>132</v>
      </c>
      <c r="BM192" s="136" t="s">
        <v>449</v>
      </c>
    </row>
    <row r="193" spans="2:65" s="1" customFormat="1" ht="24.15" customHeight="1">
      <c r="B193" s="28"/>
      <c r="C193" s="142" t="s">
        <v>450</v>
      </c>
      <c r="D193" s="142" t="s">
        <v>136</v>
      </c>
      <c r="E193" s="143" t="s">
        <v>451</v>
      </c>
      <c r="F193" s="144" t="s">
        <v>452</v>
      </c>
      <c r="G193" s="145" t="s">
        <v>131</v>
      </c>
      <c r="H193" s="146">
        <v>350</v>
      </c>
      <c r="I193" s="147"/>
      <c r="J193" s="148">
        <f t="shared" si="0"/>
        <v>0</v>
      </c>
      <c r="K193" s="149"/>
      <c r="L193" s="150"/>
      <c r="M193" s="151" t="s">
        <v>19</v>
      </c>
      <c r="N193" s="152" t="s">
        <v>47</v>
      </c>
      <c r="P193" s="134">
        <f t="shared" si="1"/>
        <v>0</v>
      </c>
      <c r="Q193" s="134">
        <v>0</v>
      </c>
      <c r="R193" s="134">
        <f t="shared" si="2"/>
        <v>0</v>
      </c>
      <c r="S193" s="134">
        <v>0</v>
      </c>
      <c r="T193" s="135">
        <f t="shared" si="3"/>
        <v>0</v>
      </c>
      <c r="AR193" s="136" t="s">
        <v>139</v>
      </c>
      <c r="AT193" s="136" t="s">
        <v>136</v>
      </c>
      <c r="AU193" s="136" t="s">
        <v>85</v>
      </c>
      <c r="AY193" s="13" t="s">
        <v>125</v>
      </c>
      <c r="BE193" s="137">
        <f t="shared" si="4"/>
        <v>0</v>
      </c>
      <c r="BF193" s="137">
        <f t="shared" si="5"/>
        <v>0</v>
      </c>
      <c r="BG193" s="137">
        <f t="shared" si="6"/>
        <v>0</v>
      </c>
      <c r="BH193" s="137">
        <f t="shared" si="7"/>
        <v>0</v>
      </c>
      <c r="BI193" s="137">
        <f t="shared" si="8"/>
        <v>0</v>
      </c>
      <c r="BJ193" s="13" t="s">
        <v>83</v>
      </c>
      <c r="BK193" s="137">
        <f t="shared" si="9"/>
        <v>0</v>
      </c>
      <c r="BL193" s="13" t="s">
        <v>132</v>
      </c>
      <c r="BM193" s="136" t="s">
        <v>453</v>
      </c>
    </row>
    <row r="194" spans="2:65" s="1" customFormat="1" ht="16.5" customHeight="1">
      <c r="B194" s="28"/>
      <c r="C194" s="142" t="s">
        <v>454</v>
      </c>
      <c r="D194" s="142" t="s">
        <v>136</v>
      </c>
      <c r="E194" s="143" t="s">
        <v>455</v>
      </c>
      <c r="F194" s="144" t="s">
        <v>456</v>
      </c>
      <c r="G194" s="145" t="s">
        <v>131</v>
      </c>
      <c r="H194" s="146">
        <v>90</v>
      </c>
      <c r="I194" s="147"/>
      <c r="J194" s="148">
        <f t="shared" si="0"/>
        <v>0</v>
      </c>
      <c r="K194" s="149"/>
      <c r="L194" s="150"/>
      <c r="M194" s="151" t="s">
        <v>19</v>
      </c>
      <c r="N194" s="152" t="s">
        <v>47</v>
      </c>
      <c r="P194" s="134">
        <f t="shared" si="1"/>
        <v>0</v>
      </c>
      <c r="Q194" s="134">
        <v>0</v>
      </c>
      <c r="R194" s="134">
        <f t="shared" si="2"/>
        <v>0</v>
      </c>
      <c r="S194" s="134">
        <v>0</v>
      </c>
      <c r="T194" s="135">
        <f t="shared" si="3"/>
        <v>0</v>
      </c>
      <c r="AR194" s="136" t="s">
        <v>139</v>
      </c>
      <c r="AT194" s="136" t="s">
        <v>136</v>
      </c>
      <c r="AU194" s="136" t="s">
        <v>85</v>
      </c>
      <c r="AY194" s="13" t="s">
        <v>125</v>
      </c>
      <c r="BE194" s="137">
        <f t="shared" si="4"/>
        <v>0</v>
      </c>
      <c r="BF194" s="137">
        <f t="shared" si="5"/>
        <v>0</v>
      </c>
      <c r="BG194" s="137">
        <f t="shared" si="6"/>
        <v>0</v>
      </c>
      <c r="BH194" s="137">
        <f t="shared" si="7"/>
        <v>0</v>
      </c>
      <c r="BI194" s="137">
        <f t="shared" si="8"/>
        <v>0</v>
      </c>
      <c r="BJ194" s="13" t="s">
        <v>83</v>
      </c>
      <c r="BK194" s="137">
        <f t="shared" si="9"/>
        <v>0</v>
      </c>
      <c r="BL194" s="13" t="s">
        <v>132</v>
      </c>
      <c r="BM194" s="136" t="s">
        <v>457</v>
      </c>
    </row>
    <row r="195" spans="2:65" s="1" customFormat="1" ht="24.15" customHeight="1">
      <c r="B195" s="28"/>
      <c r="C195" s="124" t="s">
        <v>458</v>
      </c>
      <c r="D195" s="124" t="s">
        <v>128</v>
      </c>
      <c r="E195" s="125" t="s">
        <v>459</v>
      </c>
      <c r="F195" s="126" t="s">
        <v>460</v>
      </c>
      <c r="G195" s="127" t="s">
        <v>144</v>
      </c>
      <c r="H195" s="128">
        <v>305</v>
      </c>
      <c r="I195" s="129"/>
      <c r="J195" s="130">
        <f t="shared" si="0"/>
        <v>0</v>
      </c>
      <c r="K195" s="131"/>
      <c r="L195" s="28"/>
      <c r="M195" s="132" t="s">
        <v>19</v>
      </c>
      <c r="N195" s="133" t="s">
        <v>47</v>
      </c>
      <c r="P195" s="134">
        <f t="shared" si="1"/>
        <v>0</v>
      </c>
      <c r="Q195" s="134">
        <v>0</v>
      </c>
      <c r="R195" s="134">
        <f t="shared" si="2"/>
        <v>0</v>
      </c>
      <c r="S195" s="134">
        <v>0</v>
      </c>
      <c r="T195" s="135">
        <f t="shared" si="3"/>
        <v>0</v>
      </c>
      <c r="AR195" s="136" t="s">
        <v>132</v>
      </c>
      <c r="AT195" s="136" t="s">
        <v>128</v>
      </c>
      <c r="AU195" s="136" t="s">
        <v>85</v>
      </c>
      <c r="AY195" s="13" t="s">
        <v>125</v>
      </c>
      <c r="BE195" s="137">
        <f t="shared" si="4"/>
        <v>0</v>
      </c>
      <c r="BF195" s="137">
        <f t="shared" si="5"/>
        <v>0</v>
      </c>
      <c r="BG195" s="137">
        <f t="shared" si="6"/>
        <v>0</v>
      </c>
      <c r="BH195" s="137">
        <f t="shared" si="7"/>
        <v>0</v>
      </c>
      <c r="BI195" s="137">
        <f t="shared" si="8"/>
        <v>0</v>
      </c>
      <c r="BJ195" s="13" t="s">
        <v>83</v>
      </c>
      <c r="BK195" s="137">
        <f t="shared" si="9"/>
        <v>0</v>
      </c>
      <c r="BL195" s="13" t="s">
        <v>132</v>
      </c>
      <c r="BM195" s="136" t="s">
        <v>461</v>
      </c>
    </row>
    <row r="196" spans="2:47" s="1" customFormat="1" ht="10.2">
      <c r="B196" s="28"/>
      <c r="D196" s="138" t="s">
        <v>134</v>
      </c>
      <c r="F196" s="139" t="s">
        <v>462</v>
      </c>
      <c r="I196" s="140"/>
      <c r="L196" s="28"/>
      <c r="M196" s="141"/>
      <c r="T196" s="49"/>
      <c r="AT196" s="13" t="s">
        <v>134</v>
      </c>
      <c r="AU196" s="13" t="s">
        <v>85</v>
      </c>
    </row>
    <row r="197" spans="2:65" s="1" customFormat="1" ht="16.5" customHeight="1">
      <c r="B197" s="28"/>
      <c r="C197" s="142" t="s">
        <v>463</v>
      </c>
      <c r="D197" s="142" t="s">
        <v>136</v>
      </c>
      <c r="E197" s="143" t="s">
        <v>464</v>
      </c>
      <c r="F197" s="144" t="s">
        <v>465</v>
      </c>
      <c r="G197" s="145" t="s">
        <v>144</v>
      </c>
      <c r="H197" s="146">
        <v>305</v>
      </c>
      <c r="I197" s="147"/>
      <c r="J197" s="148">
        <f>ROUND(I197*H197,2)</f>
        <v>0</v>
      </c>
      <c r="K197" s="149"/>
      <c r="L197" s="150"/>
      <c r="M197" s="151" t="s">
        <v>19</v>
      </c>
      <c r="N197" s="152" t="s">
        <v>47</v>
      </c>
      <c r="P197" s="134">
        <f>O197*H197</f>
        <v>0</v>
      </c>
      <c r="Q197" s="134">
        <v>4E-05</v>
      </c>
      <c r="R197" s="134">
        <f>Q197*H197</f>
        <v>0.0122</v>
      </c>
      <c r="S197" s="134">
        <v>0</v>
      </c>
      <c r="T197" s="135">
        <f>S197*H197</f>
        <v>0</v>
      </c>
      <c r="AR197" s="136" t="s">
        <v>139</v>
      </c>
      <c r="AT197" s="136" t="s">
        <v>136</v>
      </c>
      <c r="AU197" s="136" t="s">
        <v>85</v>
      </c>
      <c r="AY197" s="13" t="s">
        <v>125</v>
      </c>
      <c r="BE197" s="137">
        <f>IF(N197="základní",J197,0)</f>
        <v>0</v>
      </c>
      <c r="BF197" s="137">
        <f>IF(N197="snížená",J197,0)</f>
        <v>0</v>
      </c>
      <c r="BG197" s="137">
        <f>IF(N197="zákl. přenesená",J197,0)</f>
        <v>0</v>
      </c>
      <c r="BH197" s="137">
        <f>IF(N197="sníž. přenesená",J197,0)</f>
        <v>0</v>
      </c>
      <c r="BI197" s="137">
        <f>IF(N197="nulová",J197,0)</f>
        <v>0</v>
      </c>
      <c r="BJ197" s="13" t="s">
        <v>83</v>
      </c>
      <c r="BK197" s="137">
        <f>ROUND(I197*H197,2)</f>
        <v>0</v>
      </c>
      <c r="BL197" s="13" t="s">
        <v>132</v>
      </c>
      <c r="BM197" s="136" t="s">
        <v>466</v>
      </c>
    </row>
    <row r="198" spans="2:65" s="1" customFormat="1" ht="16.5" customHeight="1">
      <c r="B198" s="28"/>
      <c r="C198" s="142" t="s">
        <v>467</v>
      </c>
      <c r="D198" s="142" t="s">
        <v>136</v>
      </c>
      <c r="E198" s="143" t="s">
        <v>468</v>
      </c>
      <c r="F198" s="144" t="s">
        <v>469</v>
      </c>
      <c r="G198" s="145" t="s">
        <v>131</v>
      </c>
      <c r="H198" s="146">
        <v>26</v>
      </c>
      <c r="I198" s="147"/>
      <c r="J198" s="148">
        <f>ROUND(I198*H198,2)</f>
        <v>0</v>
      </c>
      <c r="K198" s="149"/>
      <c r="L198" s="150"/>
      <c r="M198" s="151" t="s">
        <v>19</v>
      </c>
      <c r="N198" s="152" t="s">
        <v>47</v>
      </c>
      <c r="P198" s="134">
        <f>O198*H198</f>
        <v>0</v>
      </c>
      <c r="Q198" s="134">
        <v>0</v>
      </c>
      <c r="R198" s="134">
        <f>Q198*H198</f>
        <v>0</v>
      </c>
      <c r="S198" s="134">
        <v>0</v>
      </c>
      <c r="T198" s="135">
        <f>S198*H198</f>
        <v>0</v>
      </c>
      <c r="AR198" s="136" t="s">
        <v>139</v>
      </c>
      <c r="AT198" s="136" t="s">
        <v>136</v>
      </c>
      <c r="AU198" s="136" t="s">
        <v>85</v>
      </c>
      <c r="AY198" s="13" t="s">
        <v>125</v>
      </c>
      <c r="BE198" s="137">
        <f>IF(N198="základní",J198,0)</f>
        <v>0</v>
      </c>
      <c r="BF198" s="137">
        <f>IF(N198="snížená",J198,0)</f>
        <v>0</v>
      </c>
      <c r="BG198" s="137">
        <f>IF(N198="zákl. přenesená",J198,0)</f>
        <v>0</v>
      </c>
      <c r="BH198" s="137">
        <f>IF(N198="sníž. přenesená",J198,0)</f>
        <v>0</v>
      </c>
      <c r="BI198" s="137">
        <f>IF(N198="nulová",J198,0)</f>
        <v>0</v>
      </c>
      <c r="BJ198" s="13" t="s">
        <v>83</v>
      </c>
      <c r="BK198" s="137">
        <f>ROUND(I198*H198,2)</f>
        <v>0</v>
      </c>
      <c r="BL198" s="13" t="s">
        <v>132</v>
      </c>
      <c r="BM198" s="136" t="s">
        <v>470</v>
      </c>
    </row>
    <row r="199" spans="2:65" s="1" customFormat="1" ht="33" customHeight="1">
      <c r="B199" s="28"/>
      <c r="C199" s="124" t="s">
        <v>471</v>
      </c>
      <c r="D199" s="124" t="s">
        <v>128</v>
      </c>
      <c r="E199" s="125" t="s">
        <v>472</v>
      </c>
      <c r="F199" s="126" t="s">
        <v>473</v>
      </c>
      <c r="G199" s="127" t="s">
        <v>131</v>
      </c>
      <c r="H199" s="128">
        <v>2</v>
      </c>
      <c r="I199" s="129"/>
      <c r="J199" s="130">
        <f>ROUND(I199*H199,2)</f>
        <v>0</v>
      </c>
      <c r="K199" s="131"/>
      <c r="L199" s="28"/>
      <c r="M199" s="132" t="s">
        <v>19</v>
      </c>
      <c r="N199" s="133" t="s">
        <v>47</v>
      </c>
      <c r="P199" s="134">
        <f>O199*H199</f>
        <v>0</v>
      </c>
      <c r="Q199" s="134">
        <v>0</v>
      </c>
      <c r="R199" s="134">
        <f>Q199*H199</f>
        <v>0</v>
      </c>
      <c r="S199" s="134">
        <v>0</v>
      </c>
      <c r="T199" s="135">
        <f>S199*H199</f>
        <v>0</v>
      </c>
      <c r="AR199" s="136" t="s">
        <v>132</v>
      </c>
      <c r="AT199" s="136" t="s">
        <v>128</v>
      </c>
      <c r="AU199" s="136" t="s">
        <v>85</v>
      </c>
      <c r="AY199" s="13" t="s">
        <v>125</v>
      </c>
      <c r="BE199" s="137">
        <f>IF(N199="základní",J199,0)</f>
        <v>0</v>
      </c>
      <c r="BF199" s="137">
        <f>IF(N199="snížená",J199,0)</f>
        <v>0</v>
      </c>
      <c r="BG199" s="137">
        <f>IF(N199="zákl. přenesená",J199,0)</f>
        <v>0</v>
      </c>
      <c r="BH199" s="137">
        <f>IF(N199="sníž. přenesená",J199,0)</f>
        <v>0</v>
      </c>
      <c r="BI199" s="137">
        <f>IF(N199="nulová",J199,0)</f>
        <v>0</v>
      </c>
      <c r="BJ199" s="13" t="s">
        <v>83</v>
      </c>
      <c r="BK199" s="137">
        <f>ROUND(I199*H199,2)</f>
        <v>0</v>
      </c>
      <c r="BL199" s="13" t="s">
        <v>132</v>
      </c>
      <c r="BM199" s="136" t="s">
        <v>474</v>
      </c>
    </row>
    <row r="200" spans="2:47" s="1" customFormat="1" ht="10.2">
      <c r="B200" s="28"/>
      <c r="D200" s="138" t="s">
        <v>134</v>
      </c>
      <c r="F200" s="139" t="s">
        <v>475</v>
      </c>
      <c r="I200" s="140"/>
      <c r="L200" s="28"/>
      <c r="M200" s="141"/>
      <c r="T200" s="49"/>
      <c r="AT200" s="13" t="s">
        <v>134</v>
      </c>
      <c r="AU200" s="13" t="s">
        <v>85</v>
      </c>
    </row>
    <row r="201" spans="2:65" s="1" customFormat="1" ht="16.5" customHeight="1">
      <c r="B201" s="28"/>
      <c r="C201" s="142" t="s">
        <v>476</v>
      </c>
      <c r="D201" s="142" t="s">
        <v>136</v>
      </c>
      <c r="E201" s="143" t="s">
        <v>477</v>
      </c>
      <c r="F201" s="144" t="s">
        <v>478</v>
      </c>
      <c r="G201" s="145" t="s">
        <v>131</v>
      </c>
      <c r="H201" s="146">
        <v>1</v>
      </c>
      <c r="I201" s="147"/>
      <c r="J201" s="148">
        <f>ROUND(I201*H201,2)</f>
        <v>0</v>
      </c>
      <c r="K201" s="149"/>
      <c r="L201" s="150"/>
      <c r="M201" s="151" t="s">
        <v>19</v>
      </c>
      <c r="N201" s="152" t="s">
        <v>47</v>
      </c>
      <c r="P201" s="134">
        <f>O201*H201</f>
        <v>0</v>
      </c>
      <c r="Q201" s="134">
        <v>0</v>
      </c>
      <c r="R201" s="134">
        <f>Q201*H201</f>
        <v>0</v>
      </c>
      <c r="S201" s="134">
        <v>0</v>
      </c>
      <c r="T201" s="135">
        <f>S201*H201</f>
        <v>0</v>
      </c>
      <c r="AR201" s="136" t="s">
        <v>139</v>
      </c>
      <c r="AT201" s="136" t="s">
        <v>136</v>
      </c>
      <c r="AU201" s="136" t="s">
        <v>85</v>
      </c>
      <c r="AY201" s="13" t="s">
        <v>125</v>
      </c>
      <c r="BE201" s="137">
        <f>IF(N201="základní",J201,0)</f>
        <v>0</v>
      </c>
      <c r="BF201" s="137">
        <f>IF(N201="snížená",J201,0)</f>
        <v>0</v>
      </c>
      <c r="BG201" s="137">
        <f>IF(N201="zákl. přenesená",J201,0)</f>
        <v>0</v>
      </c>
      <c r="BH201" s="137">
        <f>IF(N201="sníž. přenesená",J201,0)</f>
        <v>0</v>
      </c>
      <c r="BI201" s="137">
        <f>IF(N201="nulová",J201,0)</f>
        <v>0</v>
      </c>
      <c r="BJ201" s="13" t="s">
        <v>83</v>
      </c>
      <c r="BK201" s="137">
        <f>ROUND(I201*H201,2)</f>
        <v>0</v>
      </c>
      <c r="BL201" s="13" t="s">
        <v>132</v>
      </c>
      <c r="BM201" s="136" t="s">
        <v>479</v>
      </c>
    </row>
    <row r="202" spans="2:65" s="1" customFormat="1" ht="16.5" customHeight="1">
      <c r="B202" s="28"/>
      <c r="C202" s="124" t="s">
        <v>480</v>
      </c>
      <c r="D202" s="124" t="s">
        <v>128</v>
      </c>
      <c r="E202" s="125" t="s">
        <v>481</v>
      </c>
      <c r="F202" s="126" t="s">
        <v>482</v>
      </c>
      <c r="G202" s="127" t="s">
        <v>131</v>
      </c>
      <c r="H202" s="128">
        <v>1</v>
      </c>
      <c r="I202" s="129"/>
      <c r="J202" s="130">
        <f>ROUND(I202*H202,2)</f>
        <v>0</v>
      </c>
      <c r="K202" s="131"/>
      <c r="L202" s="28"/>
      <c r="M202" s="132" t="s">
        <v>19</v>
      </c>
      <c r="N202" s="133" t="s">
        <v>47</v>
      </c>
      <c r="P202" s="134">
        <f>O202*H202</f>
        <v>0</v>
      </c>
      <c r="Q202" s="134">
        <v>0</v>
      </c>
      <c r="R202" s="134">
        <f>Q202*H202</f>
        <v>0</v>
      </c>
      <c r="S202" s="134">
        <v>0</v>
      </c>
      <c r="T202" s="135">
        <f>S202*H202</f>
        <v>0</v>
      </c>
      <c r="AR202" s="136" t="s">
        <v>132</v>
      </c>
      <c r="AT202" s="136" t="s">
        <v>128</v>
      </c>
      <c r="AU202" s="136" t="s">
        <v>85</v>
      </c>
      <c r="AY202" s="13" t="s">
        <v>125</v>
      </c>
      <c r="BE202" s="137">
        <f>IF(N202="základní",J202,0)</f>
        <v>0</v>
      </c>
      <c r="BF202" s="137">
        <f>IF(N202="snížená",J202,0)</f>
        <v>0</v>
      </c>
      <c r="BG202" s="137">
        <f>IF(N202="zákl. přenesená",J202,0)</f>
        <v>0</v>
      </c>
      <c r="BH202" s="137">
        <f>IF(N202="sníž. přenesená",J202,0)</f>
        <v>0</v>
      </c>
      <c r="BI202" s="137">
        <f>IF(N202="nulová",J202,0)</f>
        <v>0</v>
      </c>
      <c r="BJ202" s="13" t="s">
        <v>83</v>
      </c>
      <c r="BK202" s="137">
        <f>ROUND(I202*H202,2)</f>
        <v>0</v>
      </c>
      <c r="BL202" s="13" t="s">
        <v>132</v>
      </c>
      <c r="BM202" s="136" t="s">
        <v>483</v>
      </c>
    </row>
    <row r="203" spans="2:47" s="1" customFormat="1" ht="10.2">
      <c r="B203" s="28"/>
      <c r="D203" s="138" t="s">
        <v>134</v>
      </c>
      <c r="F203" s="139" t="s">
        <v>484</v>
      </c>
      <c r="I203" s="140"/>
      <c r="L203" s="28"/>
      <c r="M203" s="141"/>
      <c r="T203" s="49"/>
      <c r="AT203" s="13" t="s">
        <v>134</v>
      </c>
      <c r="AU203" s="13" t="s">
        <v>85</v>
      </c>
    </row>
    <row r="204" spans="2:63" s="11" customFormat="1" ht="25.95" customHeight="1">
      <c r="B204" s="112"/>
      <c r="D204" s="113" t="s">
        <v>75</v>
      </c>
      <c r="E204" s="114" t="s">
        <v>136</v>
      </c>
      <c r="F204" s="114" t="s">
        <v>485</v>
      </c>
      <c r="I204" s="115"/>
      <c r="J204" s="116">
        <f>BK204</f>
        <v>0</v>
      </c>
      <c r="L204" s="112"/>
      <c r="M204" s="117"/>
      <c r="P204" s="118">
        <f>P205+P209</f>
        <v>0</v>
      </c>
      <c r="R204" s="118">
        <f>R205+R209</f>
        <v>0.007699999999999999</v>
      </c>
      <c r="T204" s="119">
        <f>T205+T209</f>
        <v>0.19</v>
      </c>
      <c r="AR204" s="113" t="s">
        <v>141</v>
      </c>
      <c r="AT204" s="120" t="s">
        <v>75</v>
      </c>
      <c r="AU204" s="120" t="s">
        <v>76</v>
      </c>
      <c r="AY204" s="113" t="s">
        <v>125</v>
      </c>
      <c r="BK204" s="121">
        <f>BK205+BK209</f>
        <v>0</v>
      </c>
    </row>
    <row r="205" spans="2:63" s="11" customFormat="1" ht="22.8" customHeight="1">
      <c r="B205" s="112"/>
      <c r="D205" s="113" t="s">
        <v>75</v>
      </c>
      <c r="E205" s="122" t="s">
        <v>486</v>
      </c>
      <c r="F205" s="122" t="s">
        <v>487</v>
      </c>
      <c r="I205" s="115"/>
      <c r="J205" s="123">
        <f>BK205</f>
        <v>0</v>
      </c>
      <c r="L205" s="112"/>
      <c r="M205" s="117"/>
      <c r="P205" s="118">
        <f>SUM(P206:P208)</f>
        <v>0</v>
      </c>
      <c r="R205" s="118">
        <f>SUM(R206:R208)</f>
        <v>0</v>
      </c>
      <c r="T205" s="119">
        <f>SUM(T206:T208)</f>
        <v>0</v>
      </c>
      <c r="AR205" s="113" t="s">
        <v>141</v>
      </c>
      <c r="AT205" s="120" t="s">
        <v>75</v>
      </c>
      <c r="AU205" s="120" t="s">
        <v>83</v>
      </c>
      <c r="AY205" s="113" t="s">
        <v>125</v>
      </c>
      <c r="BK205" s="121">
        <f>SUM(BK206:BK208)</f>
        <v>0</v>
      </c>
    </row>
    <row r="206" spans="2:65" s="1" customFormat="1" ht="21.75" customHeight="1">
      <c r="B206" s="28"/>
      <c r="C206" s="124" t="s">
        <v>488</v>
      </c>
      <c r="D206" s="124" t="s">
        <v>128</v>
      </c>
      <c r="E206" s="125" t="s">
        <v>489</v>
      </c>
      <c r="F206" s="126" t="s">
        <v>490</v>
      </c>
      <c r="G206" s="127" t="s">
        <v>131</v>
      </c>
      <c r="H206" s="128">
        <v>100</v>
      </c>
      <c r="I206" s="129"/>
      <c r="J206" s="130">
        <f>ROUND(I206*H206,2)</f>
        <v>0</v>
      </c>
      <c r="K206" s="131"/>
      <c r="L206" s="28"/>
      <c r="M206" s="132" t="s">
        <v>19</v>
      </c>
      <c r="N206" s="133" t="s">
        <v>47</v>
      </c>
      <c r="P206" s="134">
        <f>O206*H206</f>
        <v>0</v>
      </c>
      <c r="Q206" s="134">
        <v>0</v>
      </c>
      <c r="R206" s="134">
        <f>Q206*H206</f>
        <v>0</v>
      </c>
      <c r="S206" s="134">
        <v>0</v>
      </c>
      <c r="T206" s="135">
        <f>S206*H206</f>
        <v>0</v>
      </c>
      <c r="AR206" s="136" t="s">
        <v>406</v>
      </c>
      <c r="AT206" s="136" t="s">
        <v>128</v>
      </c>
      <c r="AU206" s="136" t="s">
        <v>85</v>
      </c>
      <c r="AY206" s="13" t="s">
        <v>125</v>
      </c>
      <c r="BE206" s="137">
        <f>IF(N206="základní",J206,0)</f>
        <v>0</v>
      </c>
      <c r="BF206" s="137">
        <f>IF(N206="snížená",J206,0)</f>
        <v>0</v>
      </c>
      <c r="BG206" s="137">
        <f>IF(N206="zákl. přenesená",J206,0)</f>
        <v>0</v>
      </c>
      <c r="BH206" s="137">
        <f>IF(N206="sníž. přenesená",J206,0)</f>
        <v>0</v>
      </c>
      <c r="BI206" s="137">
        <f>IF(N206="nulová",J206,0)</f>
        <v>0</v>
      </c>
      <c r="BJ206" s="13" t="s">
        <v>83</v>
      </c>
      <c r="BK206" s="137">
        <f>ROUND(I206*H206,2)</f>
        <v>0</v>
      </c>
      <c r="BL206" s="13" t="s">
        <v>406</v>
      </c>
      <c r="BM206" s="136" t="s">
        <v>491</v>
      </c>
    </row>
    <row r="207" spans="2:47" s="1" customFormat="1" ht="10.2">
      <c r="B207" s="28"/>
      <c r="D207" s="138" t="s">
        <v>134</v>
      </c>
      <c r="F207" s="139" t="s">
        <v>492</v>
      </c>
      <c r="I207" s="140"/>
      <c r="L207" s="28"/>
      <c r="M207" s="141"/>
      <c r="T207" s="49"/>
      <c r="AT207" s="13" t="s">
        <v>134</v>
      </c>
      <c r="AU207" s="13" t="s">
        <v>85</v>
      </c>
    </row>
    <row r="208" spans="2:65" s="1" customFormat="1" ht="16.5" customHeight="1">
      <c r="B208" s="28"/>
      <c r="C208" s="142" t="s">
        <v>493</v>
      </c>
      <c r="D208" s="142" t="s">
        <v>136</v>
      </c>
      <c r="E208" s="143" t="s">
        <v>494</v>
      </c>
      <c r="F208" s="144" t="s">
        <v>495</v>
      </c>
      <c r="G208" s="145" t="s">
        <v>131</v>
      </c>
      <c r="H208" s="146">
        <v>100</v>
      </c>
      <c r="I208" s="147"/>
      <c r="J208" s="148">
        <f>ROUND(I208*H208,2)</f>
        <v>0</v>
      </c>
      <c r="K208" s="149"/>
      <c r="L208" s="150"/>
      <c r="M208" s="151" t="s">
        <v>19</v>
      </c>
      <c r="N208" s="152" t="s">
        <v>47</v>
      </c>
      <c r="P208" s="134">
        <f>O208*H208</f>
        <v>0</v>
      </c>
      <c r="Q208" s="134">
        <v>0</v>
      </c>
      <c r="R208" s="134">
        <f>Q208*H208</f>
        <v>0</v>
      </c>
      <c r="S208" s="134">
        <v>0</v>
      </c>
      <c r="T208" s="135">
        <f>S208*H208</f>
        <v>0</v>
      </c>
      <c r="AR208" s="136" t="s">
        <v>139</v>
      </c>
      <c r="AT208" s="136" t="s">
        <v>136</v>
      </c>
      <c r="AU208" s="136" t="s">
        <v>85</v>
      </c>
      <c r="AY208" s="13" t="s">
        <v>125</v>
      </c>
      <c r="BE208" s="137">
        <f>IF(N208="základní",J208,0)</f>
        <v>0</v>
      </c>
      <c r="BF208" s="137">
        <f>IF(N208="snížená",J208,0)</f>
        <v>0</v>
      </c>
      <c r="BG208" s="137">
        <f>IF(N208="zákl. přenesená",J208,0)</f>
        <v>0</v>
      </c>
      <c r="BH208" s="137">
        <f>IF(N208="sníž. přenesená",J208,0)</f>
        <v>0</v>
      </c>
      <c r="BI208" s="137">
        <f>IF(N208="nulová",J208,0)</f>
        <v>0</v>
      </c>
      <c r="BJ208" s="13" t="s">
        <v>83</v>
      </c>
      <c r="BK208" s="137">
        <f>ROUND(I208*H208,2)</f>
        <v>0</v>
      </c>
      <c r="BL208" s="13" t="s">
        <v>132</v>
      </c>
      <c r="BM208" s="136" t="s">
        <v>496</v>
      </c>
    </row>
    <row r="209" spans="2:63" s="11" customFormat="1" ht="22.8" customHeight="1">
      <c r="B209" s="112"/>
      <c r="D209" s="113" t="s">
        <v>75</v>
      </c>
      <c r="E209" s="122" t="s">
        <v>497</v>
      </c>
      <c r="F209" s="122" t="s">
        <v>498</v>
      </c>
      <c r="I209" s="115"/>
      <c r="J209" s="123">
        <f>BK209</f>
        <v>0</v>
      </c>
      <c r="L209" s="112"/>
      <c r="M209" s="117"/>
      <c r="P209" s="118">
        <f>SUM(P210:P215)</f>
        <v>0</v>
      </c>
      <c r="R209" s="118">
        <f>SUM(R210:R215)</f>
        <v>0.007699999999999999</v>
      </c>
      <c r="T209" s="119">
        <f>SUM(T210:T215)</f>
        <v>0.19</v>
      </c>
      <c r="AR209" s="113" t="s">
        <v>141</v>
      </c>
      <c r="AT209" s="120" t="s">
        <v>75</v>
      </c>
      <c r="AU209" s="120" t="s">
        <v>83</v>
      </c>
      <c r="AY209" s="113" t="s">
        <v>125</v>
      </c>
      <c r="BK209" s="121">
        <f>SUM(BK210:BK215)</f>
        <v>0</v>
      </c>
    </row>
    <row r="210" spans="2:65" s="1" customFormat="1" ht="33" customHeight="1">
      <c r="B210" s="28"/>
      <c r="C210" s="124" t="s">
        <v>499</v>
      </c>
      <c r="D210" s="124" t="s">
        <v>128</v>
      </c>
      <c r="E210" s="125" t="s">
        <v>500</v>
      </c>
      <c r="F210" s="126" t="s">
        <v>501</v>
      </c>
      <c r="G210" s="127" t="s">
        <v>144</v>
      </c>
      <c r="H210" s="128">
        <v>10</v>
      </c>
      <c r="I210" s="129"/>
      <c r="J210" s="130">
        <f>ROUND(I210*H210,2)</f>
        <v>0</v>
      </c>
      <c r="K210" s="131"/>
      <c r="L210" s="28"/>
      <c r="M210" s="132" t="s">
        <v>19</v>
      </c>
      <c r="N210" s="133" t="s">
        <v>47</v>
      </c>
      <c r="P210" s="134">
        <f>O210*H210</f>
        <v>0</v>
      </c>
      <c r="Q210" s="134">
        <v>0</v>
      </c>
      <c r="R210" s="134">
        <f>Q210*H210</f>
        <v>0</v>
      </c>
      <c r="S210" s="134">
        <v>0.019</v>
      </c>
      <c r="T210" s="135">
        <f>S210*H210</f>
        <v>0.19</v>
      </c>
      <c r="AR210" s="136" t="s">
        <v>406</v>
      </c>
      <c r="AT210" s="136" t="s">
        <v>128</v>
      </c>
      <c r="AU210" s="136" t="s">
        <v>85</v>
      </c>
      <c r="AY210" s="13" t="s">
        <v>125</v>
      </c>
      <c r="BE210" s="137">
        <f>IF(N210="základní",J210,0)</f>
        <v>0</v>
      </c>
      <c r="BF210" s="137">
        <f>IF(N210="snížená",J210,0)</f>
        <v>0</v>
      </c>
      <c r="BG210" s="137">
        <f>IF(N210="zákl. přenesená",J210,0)</f>
        <v>0</v>
      </c>
      <c r="BH210" s="137">
        <f>IF(N210="sníž. přenesená",J210,0)</f>
        <v>0</v>
      </c>
      <c r="BI210" s="137">
        <f>IF(N210="nulová",J210,0)</f>
        <v>0</v>
      </c>
      <c r="BJ210" s="13" t="s">
        <v>83</v>
      </c>
      <c r="BK210" s="137">
        <f>ROUND(I210*H210,2)</f>
        <v>0</v>
      </c>
      <c r="BL210" s="13" t="s">
        <v>406</v>
      </c>
      <c r="BM210" s="136" t="s">
        <v>502</v>
      </c>
    </row>
    <row r="211" spans="2:47" s="1" customFormat="1" ht="10.2">
      <c r="B211" s="28"/>
      <c r="D211" s="138" t="s">
        <v>134</v>
      </c>
      <c r="F211" s="139" t="s">
        <v>503</v>
      </c>
      <c r="I211" s="140"/>
      <c r="L211" s="28"/>
      <c r="M211" s="141"/>
      <c r="T211" s="49"/>
      <c r="AT211" s="13" t="s">
        <v>134</v>
      </c>
      <c r="AU211" s="13" t="s">
        <v>85</v>
      </c>
    </row>
    <row r="212" spans="2:65" s="1" customFormat="1" ht="24.15" customHeight="1">
      <c r="B212" s="28"/>
      <c r="C212" s="124" t="s">
        <v>504</v>
      </c>
      <c r="D212" s="124" t="s">
        <v>128</v>
      </c>
      <c r="E212" s="125" t="s">
        <v>505</v>
      </c>
      <c r="F212" s="126" t="s">
        <v>506</v>
      </c>
      <c r="G212" s="127" t="s">
        <v>144</v>
      </c>
      <c r="H212" s="128">
        <v>10</v>
      </c>
      <c r="I212" s="129"/>
      <c r="J212" s="130">
        <f>ROUND(I212*H212,2)</f>
        <v>0</v>
      </c>
      <c r="K212" s="131"/>
      <c r="L212" s="28"/>
      <c r="M212" s="132" t="s">
        <v>19</v>
      </c>
      <c r="N212" s="133" t="s">
        <v>47</v>
      </c>
      <c r="P212" s="134">
        <f>O212*H212</f>
        <v>0</v>
      </c>
      <c r="Q212" s="134">
        <v>0.00077</v>
      </c>
      <c r="R212" s="134">
        <f>Q212*H212</f>
        <v>0.007699999999999999</v>
      </c>
      <c r="S212" s="134">
        <v>0</v>
      </c>
      <c r="T212" s="135">
        <f>S212*H212</f>
        <v>0</v>
      </c>
      <c r="AR212" s="136" t="s">
        <v>406</v>
      </c>
      <c r="AT212" s="136" t="s">
        <v>128</v>
      </c>
      <c r="AU212" s="136" t="s">
        <v>85</v>
      </c>
      <c r="AY212" s="13" t="s">
        <v>125</v>
      </c>
      <c r="BE212" s="137">
        <f>IF(N212="základní",J212,0)</f>
        <v>0</v>
      </c>
      <c r="BF212" s="137">
        <f>IF(N212="snížená",J212,0)</f>
        <v>0</v>
      </c>
      <c r="BG212" s="137">
        <f>IF(N212="zákl. přenesená",J212,0)</f>
        <v>0</v>
      </c>
      <c r="BH212" s="137">
        <f>IF(N212="sníž. přenesená",J212,0)</f>
        <v>0</v>
      </c>
      <c r="BI212" s="137">
        <f>IF(N212="nulová",J212,0)</f>
        <v>0</v>
      </c>
      <c r="BJ212" s="13" t="s">
        <v>83</v>
      </c>
      <c r="BK212" s="137">
        <f>ROUND(I212*H212,2)</f>
        <v>0</v>
      </c>
      <c r="BL212" s="13" t="s">
        <v>406</v>
      </c>
      <c r="BM212" s="136" t="s">
        <v>507</v>
      </c>
    </row>
    <row r="213" spans="2:47" s="1" customFormat="1" ht="10.2">
      <c r="B213" s="28"/>
      <c r="D213" s="138" t="s">
        <v>134</v>
      </c>
      <c r="F213" s="139" t="s">
        <v>508</v>
      </c>
      <c r="I213" s="140"/>
      <c r="L213" s="28"/>
      <c r="M213" s="141"/>
      <c r="T213" s="49"/>
      <c r="AT213" s="13" t="s">
        <v>134</v>
      </c>
      <c r="AU213" s="13" t="s">
        <v>85</v>
      </c>
    </row>
    <row r="214" spans="2:65" s="1" customFormat="1" ht="24.15" customHeight="1">
      <c r="B214" s="28"/>
      <c r="C214" s="124" t="s">
        <v>509</v>
      </c>
      <c r="D214" s="124" t="s">
        <v>128</v>
      </c>
      <c r="E214" s="125" t="s">
        <v>510</v>
      </c>
      <c r="F214" s="126" t="s">
        <v>511</v>
      </c>
      <c r="G214" s="127" t="s">
        <v>131</v>
      </c>
      <c r="H214" s="128">
        <v>10</v>
      </c>
      <c r="I214" s="129"/>
      <c r="J214" s="130">
        <f>ROUND(I214*H214,2)</f>
        <v>0</v>
      </c>
      <c r="K214" s="131"/>
      <c r="L214" s="28"/>
      <c r="M214" s="132" t="s">
        <v>19</v>
      </c>
      <c r="N214" s="133" t="s">
        <v>47</v>
      </c>
      <c r="P214" s="134">
        <f>O214*H214</f>
        <v>0</v>
      </c>
      <c r="Q214" s="134">
        <v>0</v>
      </c>
      <c r="R214" s="134">
        <f>Q214*H214</f>
        <v>0</v>
      </c>
      <c r="S214" s="134">
        <v>0</v>
      </c>
      <c r="T214" s="135">
        <f>S214*H214</f>
        <v>0</v>
      </c>
      <c r="AR214" s="136" t="s">
        <v>200</v>
      </c>
      <c r="AT214" s="136" t="s">
        <v>128</v>
      </c>
      <c r="AU214" s="136" t="s">
        <v>85</v>
      </c>
      <c r="AY214" s="13" t="s">
        <v>125</v>
      </c>
      <c r="BE214" s="137">
        <f>IF(N214="základní",J214,0)</f>
        <v>0</v>
      </c>
      <c r="BF214" s="137">
        <f>IF(N214="snížená",J214,0)</f>
        <v>0</v>
      </c>
      <c r="BG214" s="137">
        <f>IF(N214="zákl. přenesená",J214,0)</f>
        <v>0</v>
      </c>
      <c r="BH214" s="137">
        <f>IF(N214="sníž. přenesená",J214,0)</f>
        <v>0</v>
      </c>
      <c r="BI214" s="137">
        <f>IF(N214="nulová",J214,0)</f>
        <v>0</v>
      </c>
      <c r="BJ214" s="13" t="s">
        <v>83</v>
      </c>
      <c r="BK214" s="137">
        <f>ROUND(I214*H214,2)</f>
        <v>0</v>
      </c>
      <c r="BL214" s="13" t="s">
        <v>200</v>
      </c>
      <c r="BM214" s="136" t="s">
        <v>512</v>
      </c>
    </row>
    <row r="215" spans="2:47" s="1" customFormat="1" ht="10.2">
      <c r="B215" s="28"/>
      <c r="D215" s="138" t="s">
        <v>134</v>
      </c>
      <c r="F215" s="139" t="s">
        <v>513</v>
      </c>
      <c r="I215" s="140"/>
      <c r="L215" s="28"/>
      <c r="M215" s="141"/>
      <c r="T215" s="49"/>
      <c r="AT215" s="13" t="s">
        <v>134</v>
      </c>
      <c r="AU215" s="13" t="s">
        <v>85</v>
      </c>
    </row>
    <row r="216" spans="2:63" s="11" customFormat="1" ht="25.95" customHeight="1">
      <c r="B216" s="112"/>
      <c r="D216" s="113" t="s">
        <v>75</v>
      </c>
      <c r="E216" s="114" t="s">
        <v>514</v>
      </c>
      <c r="F216" s="114" t="s">
        <v>515</v>
      </c>
      <c r="I216" s="115"/>
      <c r="J216" s="116">
        <f>BK216</f>
        <v>0</v>
      </c>
      <c r="L216" s="112"/>
      <c r="M216" s="117"/>
      <c r="P216" s="118">
        <f>P217+P224+P227+P230+P233+P238</f>
        <v>0</v>
      </c>
      <c r="R216" s="118">
        <f>R217+R224+R227+R230+R233+R238</f>
        <v>0</v>
      </c>
      <c r="T216" s="119">
        <f>T217+T224+T227+T230+T233+T238</f>
        <v>0</v>
      </c>
      <c r="AR216" s="113" t="s">
        <v>150</v>
      </c>
      <c r="AT216" s="120" t="s">
        <v>75</v>
      </c>
      <c r="AU216" s="120" t="s">
        <v>76</v>
      </c>
      <c r="AY216" s="113" t="s">
        <v>125</v>
      </c>
      <c r="BK216" s="121">
        <f>BK217+BK224+BK227+BK230+BK233+BK238</f>
        <v>0</v>
      </c>
    </row>
    <row r="217" spans="2:63" s="11" customFormat="1" ht="22.8" customHeight="1">
      <c r="B217" s="112"/>
      <c r="D217" s="113" t="s">
        <v>75</v>
      </c>
      <c r="E217" s="122" t="s">
        <v>516</v>
      </c>
      <c r="F217" s="122" t="s">
        <v>517</v>
      </c>
      <c r="I217" s="115"/>
      <c r="J217" s="123">
        <f>BK217</f>
        <v>0</v>
      </c>
      <c r="L217" s="112"/>
      <c r="M217" s="117"/>
      <c r="P217" s="118">
        <f>SUM(P218:P223)</f>
        <v>0</v>
      </c>
      <c r="R217" s="118">
        <f>SUM(R218:R223)</f>
        <v>0</v>
      </c>
      <c r="T217" s="119">
        <f>SUM(T218:T223)</f>
        <v>0</v>
      </c>
      <c r="AR217" s="113" t="s">
        <v>150</v>
      </c>
      <c r="AT217" s="120" t="s">
        <v>75</v>
      </c>
      <c r="AU217" s="120" t="s">
        <v>83</v>
      </c>
      <c r="AY217" s="113" t="s">
        <v>125</v>
      </c>
      <c r="BK217" s="121">
        <f>SUM(BK218:BK223)</f>
        <v>0</v>
      </c>
    </row>
    <row r="218" spans="2:65" s="1" customFormat="1" ht="16.5" customHeight="1">
      <c r="B218" s="28"/>
      <c r="C218" s="124" t="s">
        <v>518</v>
      </c>
      <c r="D218" s="124" t="s">
        <v>128</v>
      </c>
      <c r="E218" s="125" t="s">
        <v>519</v>
      </c>
      <c r="F218" s="126" t="s">
        <v>520</v>
      </c>
      <c r="G218" s="127" t="s">
        <v>162</v>
      </c>
      <c r="H218" s="128">
        <v>1</v>
      </c>
      <c r="I218" s="129"/>
      <c r="J218" s="130">
        <f>ROUND(I218*H218,2)</f>
        <v>0</v>
      </c>
      <c r="K218" s="131"/>
      <c r="L218" s="28"/>
      <c r="M218" s="132" t="s">
        <v>19</v>
      </c>
      <c r="N218" s="133" t="s">
        <v>47</v>
      </c>
      <c r="P218" s="134">
        <f>O218*H218</f>
        <v>0</v>
      </c>
      <c r="Q218" s="134">
        <v>0</v>
      </c>
      <c r="R218" s="134">
        <f>Q218*H218</f>
        <v>0</v>
      </c>
      <c r="S218" s="134">
        <v>0</v>
      </c>
      <c r="T218" s="135">
        <f>S218*H218</f>
        <v>0</v>
      </c>
      <c r="AR218" s="136" t="s">
        <v>521</v>
      </c>
      <c r="AT218" s="136" t="s">
        <v>128</v>
      </c>
      <c r="AU218" s="136" t="s">
        <v>85</v>
      </c>
      <c r="AY218" s="13" t="s">
        <v>125</v>
      </c>
      <c r="BE218" s="137">
        <f>IF(N218="základní",J218,0)</f>
        <v>0</v>
      </c>
      <c r="BF218" s="137">
        <f>IF(N218="snížená",J218,0)</f>
        <v>0</v>
      </c>
      <c r="BG218" s="137">
        <f>IF(N218="zákl. přenesená",J218,0)</f>
        <v>0</v>
      </c>
      <c r="BH218" s="137">
        <f>IF(N218="sníž. přenesená",J218,0)</f>
        <v>0</v>
      </c>
      <c r="BI218" s="137">
        <f>IF(N218="nulová",J218,0)</f>
        <v>0</v>
      </c>
      <c r="BJ218" s="13" t="s">
        <v>83</v>
      </c>
      <c r="BK218" s="137">
        <f>ROUND(I218*H218,2)</f>
        <v>0</v>
      </c>
      <c r="BL218" s="13" t="s">
        <v>521</v>
      </c>
      <c r="BM218" s="136" t="s">
        <v>522</v>
      </c>
    </row>
    <row r="219" spans="2:47" s="1" customFormat="1" ht="10.2">
      <c r="B219" s="28"/>
      <c r="D219" s="138" t="s">
        <v>134</v>
      </c>
      <c r="F219" s="139" t="s">
        <v>523</v>
      </c>
      <c r="I219" s="140"/>
      <c r="L219" s="28"/>
      <c r="M219" s="141"/>
      <c r="T219" s="49"/>
      <c r="AT219" s="13" t="s">
        <v>134</v>
      </c>
      <c r="AU219" s="13" t="s">
        <v>85</v>
      </c>
    </row>
    <row r="220" spans="2:65" s="1" customFormat="1" ht="16.5" customHeight="1">
      <c r="B220" s="28"/>
      <c r="C220" s="124" t="s">
        <v>524</v>
      </c>
      <c r="D220" s="124" t="s">
        <v>128</v>
      </c>
      <c r="E220" s="125" t="s">
        <v>525</v>
      </c>
      <c r="F220" s="126" t="s">
        <v>526</v>
      </c>
      <c r="G220" s="127" t="s">
        <v>162</v>
      </c>
      <c r="H220" s="128">
        <v>1</v>
      </c>
      <c r="I220" s="129"/>
      <c r="J220" s="130">
        <f>ROUND(I220*H220,2)</f>
        <v>0</v>
      </c>
      <c r="K220" s="131"/>
      <c r="L220" s="28"/>
      <c r="M220" s="132" t="s">
        <v>19</v>
      </c>
      <c r="N220" s="133" t="s">
        <v>47</v>
      </c>
      <c r="P220" s="134">
        <f>O220*H220</f>
        <v>0</v>
      </c>
      <c r="Q220" s="134">
        <v>0</v>
      </c>
      <c r="R220" s="134">
        <f>Q220*H220</f>
        <v>0</v>
      </c>
      <c r="S220" s="134">
        <v>0</v>
      </c>
      <c r="T220" s="135">
        <f>S220*H220</f>
        <v>0</v>
      </c>
      <c r="AR220" s="136" t="s">
        <v>521</v>
      </c>
      <c r="AT220" s="136" t="s">
        <v>128</v>
      </c>
      <c r="AU220" s="136" t="s">
        <v>85</v>
      </c>
      <c r="AY220" s="13" t="s">
        <v>125</v>
      </c>
      <c r="BE220" s="137">
        <f>IF(N220="základní",J220,0)</f>
        <v>0</v>
      </c>
      <c r="BF220" s="137">
        <f>IF(N220="snížená",J220,0)</f>
        <v>0</v>
      </c>
      <c r="BG220" s="137">
        <f>IF(N220="zákl. přenesená",J220,0)</f>
        <v>0</v>
      </c>
      <c r="BH220" s="137">
        <f>IF(N220="sníž. přenesená",J220,0)</f>
        <v>0</v>
      </c>
      <c r="BI220" s="137">
        <f>IF(N220="nulová",J220,0)</f>
        <v>0</v>
      </c>
      <c r="BJ220" s="13" t="s">
        <v>83</v>
      </c>
      <c r="BK220" s="137">
        <f>ROUND(I220*H220,2)</f>
        <v>0</v>
      </c>
      <c r="BL220" s="13" t="s">
        <v>521</v>
      </c>
      <c r="BM220" s="136" t="s">
        <v>527</v>
      </c>
    </row>
    <row r="221" spans="2:47" s="1" customFormat="1" ht="10.2">
      <c r="B221" s="28"/>
      <c r="D221" s="138" t="s">
        <v>134</v>
      </c>
      <c r="F221" s="139" t="s">
        <v>528</v>
      </c>
      <c r="I221" s="140"/>
      <c r="L221" s="28"/>
      <c r="M221" s="141"/>
      <c r="T221" s="49"/>
      <c r="AT221" s="13" t="s">
        <v>134</v>
      </c>
      <c r="AU221" s="13" t="s">
        <v>85</v>
      </c>
    </row>
    <row r="222" spans="2:65" s="1" customFormat="1" ht="16.5" customHeight="1">
      <c r="B222" s="28"/>
      <c r="C222" s="124" t="s">
        <v>529</v>
      </c>
      <c r="D222" s="124" t="s">
        <v>128</v>
      </c>
      <c r="E222" s="125" t="s">
        <v>530</v>
      </c>
      <c r="F222" s="126" t="s">
        <v>531</v>
      </c>
      <c r="G222" s="127" t="s">
        <v>162</v>
      </c>
      <c r="H222" s="128">
        <v>1</v>
      </c>
      <c r="I222" s="129"/>
      <c r="J222" s="130">
        <f>ROUND(I222*H222,2)</f>
        <v>0</v>
      </c>
      <c r="K222" s="131"/>
      <c r="L222" s="28"/>
      <c r="M222" s="132" t="s">
        <v>19</v>
      </c>
      <c r="N222" s="133" t="s">
        <v>47</v>
      </c>
      <c r="P222" s="134">
        <f>O222*H222</f>
        <v>0</v>
      </c>
      <c r="Q222" s="134">
        <v>0</v>
      </c>
      <c r="R222" s="134">
        <f>Q222*H222</f>
        <v>0</v>
      </c>
      <c r="S222" s="134">
        <v>0</v>
      </c>
      <c r="T222" s="135">
        <f>S222*H222</f>
        <v>0</v>
      </c>
      <c r="AR222" s="136" t="s">
        <v>521</v>
      </c>
      <c r="AT222" s="136" t="s">
        <v>128</v>
      </c>
      <c r="AU222" s="136" t="s">
        <v>85</v>
      </c>
      <c r="AY222" s="13" t="s">
        <v>125</v>
      </c>
      <c r="BE222" s="137">
        <f>IF(N222="základní",J222,0)</f>
        <v>0</v>
      </c>
      <c r="BF222" s="137">
        <f>IF(N222="snížená",J222,0)</f>
        <v>0</v>
      </c>
      <c r="BG222" s="137">
        <f>IF(N222="zákl. přenesená",J222,0)</f>
        <v>0</v>
      </c>
      <c r="BH222" s="137">
        <f>IF(N222="sníž. přenesená",J222,0)</f>
        <v>0</v>
      </c>
      <c r="BI222" s="137">
        <f>IF(N222="nulová",J222,0)</f>
        <v>0</v>
      </c>
      <c r="BJ222" s="13" t="s">
        <v>83</v>
      </c>
      <c r="BK222" s="137">
        <f>ROUND(I222*H222,2)</f>
        <v>0</v>
      </c>
      <c r="BL222" s="13" t="s">
        <v>521</v>
      </c>
      <c r="BM222" s="136" t="s">
        <v>532</v>
      </c>
    </row>
    <row r="223" spans="2:47" s="1" customFormat="1" ht="10.2">
      <c r="B223" s="28"/>
      <c r="D223" s="138" t="s">
        <v>134</v>
      </c>
      <c r="F223" s="139" t="s">
        <v>533</v>
      </c>
      <c r="I223" s="140"/>
      <c r="L223" s="28"/>
      <c r="M223" s="141"/>
      <c r="T223" s="49"/>
      <c r="AT223" s="13" t="s">
        <v>134</v>
      </c>
      <c r="AU223" s="13" t="s">
        <v>85</v>
      </c>
    </row>
    <row r="224" spans="2:63" s="11" customFormat="1" ht="22.8" customHeight="1">
      <c r="B224" s="112"/>
      <c r="D224" s="113" t="s">
        <v>75</v>
      </c>
      <c r="E224" s="122" t="s">
        <v>534</v>
      </c>
      <c r="F224" s="122" t="s">
        <v>535</v>
      </c>
      <c r="I224" s="115"/>
      <c r="J224" s="123">
        <f>BK224</f>
        <v>0</v>
      </c>
      <c r="L224" s="112"/>
      <c r="M224" s="117"/>
      <c r="P224" s="118">
        <f>SUM(P225:P226)</f>
        <v>0</v>
      </c>
      <c r="R224" s="118">
        <f>SUM(R225:R226)</f>
        <v>0</v>
      </c>
      <c r="T224" s="119">
        <f>SUM(T225:T226)</f>
        <v>0</v>
      </c>
      <c r="AR224" s="113" t="s">
        <v>150</v>
      </c>
      <c r="AT224" s="120" t="s">
        <v>75</v>
      </c>
      <c r="AU224" s="120" t="s">
        <v>83</v>
      </c>
      <c r="AY224" s="113" t="s">
        <v>125</v>
      </c>
      <c r="BK224" s="121">
        <f>SUM(BK225:BK226)</f>
        <v>0</v>
      </c>
    </row>
    <row r="225" spans="2:65" s="1" customFormat="1" ht="16.5" customHeight="1">
      <c r="B225" s="28"/>
      <c r="C225" s="124" t="s">
        <v>536</v>
      </c>
      <c r="D225" s="124" t="s">
        <v>128</v>
      </c>
      <c r="E225" s="125" t="s">
        <v>537</v>
      </c>
      <c r="F225" s="126" t="s">
        <v>538</v>
      </c>
      <c r="G225" s="127" t="s">
        <v>131</v>
      </c>
      <c r="H225" s="128">
        <v>1</v>
      </c>
      <c r="I225" s="129"/>
      <c r="J225" s="130">
        <f>ROUND(I225*H225,2)</f>
        <v>0</v>
      </c>
      <c r="K225" s="131"/>
      <c r="L225" s="28"/>
      <c r="M225" s="132" t="s">
        <v>19</v>
      </c>
      <c r="N225" s="133" t="s">
        <v>47</v>
      </c>
      <c r="P225" s="134">
        <f>O225*H225</f>
        <v>0</v>
      </c>
      <c r="Q225" s="134">
        <v>0</v>
      </c>
      <c r="R225" s="134">
        <f>Q225*H225</f>
        <v>0</v>
      </c>
      <c r="S225" s="134">
        <v>0</v>
      </c>
      <c r="T225" s="135">
        <f>S225*H225</f>
        <v>0</v>
      </c>
      <c r="AR225" s="136" t="s">
        <v>132</v>
      </c>
      <c r="AT225" s="136" t="s">
        <v>128</v>
      </c>
      <c r="AU225" s="136" t="s">
        <v>85</v>
      </c>
      <c r="AY225" s="13" t="s">
        <v>125</v>
      </c>
      <c r="BE225" s="137">
        <f>IF(N225="základní",J225,0)</f>
        <v>0</v>
      </c>
      <c r="BF225" s="137">
        <f>IF(N225="snížená",J225,0)</f>
        <v>0</v>
      </c>
      <c r="BG225" s="137">
        <f>IF(N225="zákl. přenesená",J225,0)</f>
        <v>0</v>
      </c>
      <c r="BH225" s="137">
        <f>IF(N225="sníž. přenesená",J225,0)</f>
        <v>0</v>
      </c>
      <c r="BI225" s="137">
        <f>IF(N225="nulová",J225,0)</f>
        <v>0</v>
      </c>
      <c r="BJ225" s="13" t="s">
        <v>83</v>
      </c>
      <c r="BK225" s="137">
        <f>ROUND(I225*H225,2)</f>
        <v>0</v>
      </c>
      <c r="BL225" s="13" t="s">
        <v>132</v>
      </c>
      <c r="BM225" s="136" t="s">
        <v>539</v>
      </c>
    </row>
    <row r="226" spans="2:47" s="1" customFormat="1" ht="10.2">
      <c r="B226" s="28"/>
      <c r="D226" s="138" t="s">
        <v>134</v>
      </c>
      <c r="F226" s="139" t="s">
        <v>540</v>
      </c>
      <c r="I226" s="140"/>
      <c r="L226" s="28"/>
      <c r="M226" s="141"/>
      <c r="T226" s="49"/>
      <c r="AT226" s="13" t="s">
        <v>134</v>
      </c>
      <c r="AU226" s="13" t="s">
        <v>85</v>
      </c>
    </row>
    <row r="227" spans="2:63" s="11" customFormat="1" ht="22.8" customHeight="1">
      <c r="B227" s="112"/>
      <c r="D227" s="113" t="s">
        <v>75</v>
      </c>
      <c r="E227" s="122" t="s">
        <v>541</v>
      </c>
      <c r="F227" s="122" t="s">
        <v>542</v>
      </c>
      <c r="I227" s="115"/>
      <c r="J227" s="123">
        <f>BK227</f>
        <v>0</v>
      </c>
      <c r="L227" s="112"/>
      <c r="M227" s="117"/>
      <c r="P227" s="118">
        <f>SUM(P228:P229)</f>
        <v>0</v>
      </c>
      <c r="R227" s="118">
        <f>SUM(R228:R229)</f>
        <v>0</v>
      </c>
      <c r="T227" s="119">
        <f>SUM(T228:T229)</f>
        <v>0</v>
      </c>
      <c r="AR227" s="113" t="s">
        <v>150</v>
      </c>
      <c r="AT227" s="120" t="s">
        <v>75</v>
      </c>
      <c r="AU227" s="120" t="s">
        <v>83</v>
      </c>
      <c r="AY227" s="113" t="s">
        <v>125</v>
      </c>
      <c r="BK227" s="121">
        <f>SUM(BK228:BK229)</f>
        <v>0</v>
      </c>
    </row>
    <row r="228" spans="2:65" s="1" customFormat="1" ht="16.5" customHeight="1">
      <c r="B228" s="28"/>
      <c r="C228" s="124" t="s">
        <v>543</v>
      </c>
      <c r="D228" s="124" t="s">
        <v>128</v>
      </c>
      <c r="E228" s="125" t="s">
        <v>544</v>
      </c>
      <c r="F228" s="126" t="s">
        <v>545</v>
      </c>
      <c r="G228" s="127" t="s">
        <v>162</v>
      </c>
      <c r="H228" s="128">
        <v>1</v>
      </c>
      <c r="I228" s="129"/>
      <c r="J228" s="130">
        <f>ROUND(I228*H228,2)</f>
        <v>0</v>
      </c>
      <c r="K228" s="131"/>
      <c r="L228" s="28"/>
      <c r="M228" s="132" t="s">
        <v>19</v>
      </c>
      <c r="N228" s="133" t="s">
        <v>47</v>
      </c>
      <c r="P228" s="134">
        <f>O228*H228</f>
        <v>0</v>
      </c>
      <c r="Q228" s="134">
        <v>0</v>
      </c>
      <c r="R228" s="134">
        <f>Q228*H228</f>
        <v>0</v>
      </c>
      <c r="S228" s="134">
        <v>0</v>
      </c>
      <c r="T228" s="135">
        <f>S228*H228</f>
        <v>0</v>
      </c>
      <c r="AR228" s="136" t="s">
        <v>132</v>
      </c>
      <c r="AT228" s="136" t="s">
        <v>128</v>
      </c>
      <c r="AU228" s="136" t="s">
        <v>85</v>
      </c>
      <c r="AY228" s="13" t="s">
        <v>125</v>
      </c>
      <c r="BE228" s="137">
        <f>IF(N228="základní",J228,0)</f>
        <v>0</v>
      </c>
      <c r="BF228" s="137">
        <f>IF(N228="snížená",J228,0)</f>
        <v>0</v>
      </c>
      <c r="BG228" s="137">
        <f>IF(N228="zákl. přenesená",J228,0)</f>
        <v>0</v>
      </c>
      <c r="BH228" s="137">
        <f>IF(N228="sníž. přenesená",J228,0)</f>
        <v>0</v>
      </c>
      <c r="BI228" s="137">
        <f>IF(N228="nulová",J228,0)</f>
        <v>0</v>
      </c>
      <c r="BJ228" s="13" t="s">
        <v>83</v>
      </c>
      <c r="BK228" s="137">
        <f>ROUND(I228*H228,2)</f>
        <v>0</v>
      </c>
      <c r="BL228" s="13" t="s">
        <v>132</v>
      </c>
      <c r="BM228" s="136" t="s">
        <v>546</v>
      </c>
    </row>
    <row r="229" spans="2:47" s="1" customFormat="1" ht="10.2">
      <c r="B229" s="28"/>
      <c r="D229" s="138" t="s">
        <v>134</v>
      </c>
      <c r="F229" s="139" t="s">
        <v>547</v>
      </c>
      <c r="I229" s="140"/>
      <c r="L229" s="28"/>
      <c r="M229" s="141"/>
      <c r="T229" s="49"/>
      <c r="AT229" s="13" t="s">
        <v>134</v>
      </c>
      <c r="AU229" s="13" t="s">
        <v>85</v>
      </c>
    </row>
    <row r="230" spans="2:63" s="11" customFormat="1" ht="22.8" customHeight="1">
      <c r="B230" s="112"/>
      <c r="D230" s="113" t="s">
        <v>75</v>
      </c>
      <c r="E230" s="122" t="s">
        <v>548</v>
      </c>
      <c r="F230" s="122" t="s">
        <v>549</v>
      </c>
      <c r="I230" s="115"/>
      <c r="J230" s="123">
        <f>BK230</f>
        <v>0</v>
      </c>
      <c r="L230" s="112"/>
      <c r="M230" s="117"/>
      <c r="P230" s="118">
        <f>SUM(P231:P232)</f>
        <v>0</v>
      </c>
      <c r="R230" s="118">
        <f>SUM(R231:R232)</f>
        <v>0</v>
      </c>
      <c r="T230" s="119">
        <f>SUM(T231:T232)</f>
        <v>0</v>
      </c>
      <c r="AR230" s="113" t="s">
        <v>150</v>
      </c>
      <c r="AT230" s="120" t="s">
        <v>75</v>
      </c>
      <c r="AU230" s="120" t="s">
        <v>83</v>
      </c>
      <c r="AY230" s="113" t="s">
        <v>125</v>
      </c>
      <c r="BK230" s="121">
        <f>SUM(BK231:BK232)</f>
        <v>0</v>
      </c>
    </row>
    <row r="231" spans="2:65" s="1" customFormat="1" ht="16.5" customHeight="1">
      <c r="B231" s="28"/>
      <c r="C231" s="124" t="s">
        <v>550</v>
      </c>
      <c r="D231" s="124" t="s">
        <v>128</v>
      </c>
      <c r="E231" s="125" t="s">
        <v>551</v>
      </c>
      <c r="F231" s="126" t="s">
        <v>549</v>
      </c>
      <c r="G231" s="127" t="s">
        <v>552</v>
      </c>
      <c r="H231" s="128">
        <v>1</v>
      </c>
      <c r="I231" s="129"/>
      <c r="J231" s="130">
        <f>ROUND(I231*H231,2)</f>
        <v>0</v>
      </c>
      <c r="K231" s="131"/>
      <c r="L231" s="28"/>
      <c r="M231" s="132" t="s">
        <v>19</v>
      </c>
      <c r="N231" s="133" t="s">
        <v>47</v>
      </c>
      <c r="P231" s="134">
        <f>O231*H231</f>
        <v>0</v>
      </c>
      <c r="Q231" s="134">
        <v>0</v>
      </c>
      <c r="R231" s="134">
        <f>Q231*H231</f>
        <v>0</v>
      </c>
      <c r="S231" s="134">
        <v>0</v>
      </c>
      <c r="T231" s="135">
        <f>S231*H231</f>
        <v>0</v>
      </c>
      <c r="AR231" s="136" t="s">
        <v>521</v>
      </c>
      <c r="AT231" s="136" t="s">
        <v>128</v>
      </c>
      <c r="AU231" s="136" t="s">
        <v>85</v>
      </c>
      <c r="AY231" s="13" t="s">
        <v>125</v>
      </c>
      <c r="BE231" s="137">
        <f>IF(N231="základní",J231,0)</f>
        <v>0</v>
      </c>
      <c r="BF231" s="137">
        <f>IF(N231="snížená",J231,0)</f>
        <v>0</v>
      </c>
      <c r="BG231" s="137">
        <f>IF(N231="zákl. přenesená",J231,0)</f>
        <v>0</v>
      </c>
      <c r="BH231" s="137">
        <f>IF(N231="sníž. přenesená",J231,0)</f>
        <v>0</v>
      </c>
      <c r="BI231" s="137">
        <f>IF(N231="nulová",J231,0)</f>
        <v>0</v>
      </c>
      <c r="BJ231" s="13" t="s">
        <v>83</v>
      </c>
      <c r="BK231" s="137">
        <f>ROUND(I231*H231,2)</f>
        <v>0</v>
      </c>
      <c r="BL231" s="13" t="s">
        <v>521</v>
      </c>
      <c r="BM231" s="136" t="s">
        <v>553</v>
      </c>
    </row>
    <row r="232" spans="2:47" s="1" customFormat="1" ht="10.2">
      <c r="B232" s="28"/>
      <c r="D232" s="138" t="s">
        <v>134</v>
      </c>
      <c r="F232" s="139" t="s">
        <v>554</v>
      </c>
      <c r="I232" s="140"/>
      <c r="L232" s="28"/>
      <c r="M232" s="141"/>
      <c r="T232" s="49"/>
      <c r="AT232" s="13" t="s">
        <v>134</v>
      </c>
      <c r="AU232" s="13" t="s">
        <v>85</v>
      </c>
    </row>
    <row r="233" spans="2:63" s="11" customFormat="1" ht="22.8" customHeight="1">
      <c r="B233" s="112"/>
      <c r="D233" s="113" t="s">
        <v>75</v>
      </c>
      <c r="E233" s="122" t="s">
        <v>555</v>
      </c>
      <c r="F233" s="122" t="s">
        <v>556</v>
      </c>
      <c r="I233" s="115"/>
      <c r="J233" s="123">
        <f>BK233</f>
        <v>0</v>
      </c>
      <c r="L233" s="112"/>
      <c r="M233" s="117"/>
      <c r="P233" s="118">
        <f>SUM(P234:P237)</f>
        <v>0</v>
      </c>
      <c r="R233" s="118">
        <f>SUM(R234:R237)</f>
        <v>0</v>
      </c>
      <c r="T233" s="119">
        <f>SUM(T234:T237)</f>
        <v>0</v>
      </c>
      <c r="AR233" s="113" t="s">
        <v>150</v>
      </c>
      <c r="AT233" s="120" t="s">
        <v>75</v>
      </c>
      <c r="AU233" s="120" t="s">
        <v>83</v>
      </c>
      <c r="AY233" s="113" t="s">
        <v>125</v>
      </c>
      <c r="BK233" s="121">
        <f>SUM(BK234:BK237)</f>
        <v>0</v>
      </c>
    </row>
    <row r="234" spans="2:65" s="1" customFormat="1" ht="16.5" customHeight="1">
      <c r="B234" s="28"/>
      <c r="C234" s="124" t="s">
        <v>557</v>
      </c>
      <c r="D234" s="124" t="s">
        <v>128</v>
      </c>
      <c r="E234" s="125" t="s">
        <v>558</v>
      </c>
      <c r="F234" s="126" t="s">
        <v>559</v>
      </c>
      <c r="G234" s="127" t="s">
        <v>552</v>
      </c>
      <c r="H234" s="128">
        <v>1</v>
      </c>
      <c r="I234" s="129"/>
      <c r="J234" s="130">
        <f>ROUND(I234*H234,2)</f>
        <v>0</v>
      </c>
      <c r="K234" s="131"/>
      <c r="L234" s="28"/>
      <c r="M234" s="132" t="s">
        <v>19</v>
      </c>
      <c r="N234" s="133" t="s">
        <v>47</v>
      </c>
      <c r="P234" s="134">
        <f>O234*H234</f>
        <v>0</v>
      </c>
      <c r="Q234" s="134">
        <v>0</v>
      </c>
      <c r="R234" s="134">
        <f>Q234*H234</f>
        <v>0</v>
      </c>
      <c r="S234" s="134">
        <v>0</v>
      </c>
      <c r="T234" s="135">
        <f>S234*H234</f>
        <v>0</v>
      </c>
      <c r="AR234" s="136" t="s">
        <v>521</v>
      </c>
      <c r="AT234" s="136" t="s">
        <v>128</v>
      </c>
      <c r="AU234" s="136" t="s">
        <v>85</v>
      </c>
      <c r="AY234" s="13" t="s">
        <v>125</v>
      </c>
      <c r="BE234" s="137">
        <f>IF(N234="základní",J234,0)</f>
        <v>0</v>
      </c>
      <c r="BF234" s="137">
        <f>IF(N234="snížená",J234,0)</f>
        <v>0</v>
      </c>
      <c r="BG234" s="137">
        <f>IF(N234="zákl. přenesená",J234,0)</f>
        <v>0</v>
      </c>
      <c r="BH234" s="137">
        <f>IF(N234="sníž. přenesená",J234,0)</f>
        <v>0</v>
      </c>
      <c r="BI234" s="137">
        <f>IF(N234="nulová",J234,0)</f>
        <v>0</v>
      </c>
      <c r="BJ234" s="13" t="s">
        <v>83</v>
      </c>
      <c r="BK234" s="137">
        <f>ROUND(I234*H234,2)</f>
        <v>0</v>
      </c>
      <c r="BL234" s="13" t="s">
        <v>521</v>
      </c>
      <c r="BM234" s="136" t="s">
        <v>560</v>
      </c>
    </row>
    <row r="235" spans="2:47" s="1" customFormat="1" ht="10.2">
      <c r="B235" s="28"/>
      <c r="D235" s="138" t="s">
        <v>134</v>
      </c>
      <c r="F235" s="139" t="s">
        <v>561</v>
      </c>
      <c r="I235" s="140"/>
      <c r="L235" s="28"/>
      <c r="M235" s="141"/>
      <c r="T235" s="49"/>
      <c r="AT235" s="13" t="s">
        <v>134</v>
      </c>
      <c r="AU235" s="13" t="s">
        <v>85</v>
      </c>
    </row>
    <row r="236" spans="2:65" s="1" customFormat="1" ht="16.5" customHeight="1">
      <c r="B236" s="28"/>
      <c r="C236" s="124" t="s">
        <v>562</v>
      </c>
      <c r="D236" s="124" t="s">
        <v>128</v>
      </c>
      <c r="E236" s="125" t="s">
        <v>563</v>
      </c>
      <c r="F236" s="126" t="s">
        <v>564</v>
      </c>
      <c r="G236" s="127" t="s">
        <v>552</v>
      </c>
      <c r="H236" s="128">
        <v>1</v>
      </c>
      <c r="I236" s="129"/>
      <c r="J236" s="130">
        <f>ROUND(I236*H236,2)</f>
        <v>0</v>
      </c>
      <c r="K236" s="131"/>
      <c r="L236" s="28"/>
      <c r="M236" s="132" t="s">
        <v>19</v>
      </c>
      <c r="N236" s="133" t="s">
        <v>47</v>
      </c>
      <c r="P236" s="134">
        <f>O236*H236</f>
        <v>0</v>
      </c>
      <c r="Q236" s="134">
        <v>0</v>
      </c>
      <c r="R236" s="134">
        <f>Q236*H236</f>
        <v>0</v>
      </c>
      <c r="S236" s="134">
        <v>0</v>
      </c>
      <c r="T236" s="135">
        <f>S236*H236</f>
        <v>0</v>
      </c>
      <c r="AR236" s="136" t="s">
        <v>521</v>
      </c>
      <c r="AT236" s="136" t="s">
        <v>128</v>
      </c>
      <c r="AU236" s="136" t="s">
        <v>85</v>
      </c>
      <c r="AY236" s="13" t="s">
        <v>125</v>
      </c>
      <c r="BE236" s="137">
        <f>IF(N236="základní",J236,0)</f>
        <v>0</v>
      </c>
      <c r="BF236" s="137">
        <f>IF(N236="snížená",J236,0)</f>
        <v>0</v>
      </c>
      <c r="BG236" s="137">
        <f>IF(N236="zákl. přenesená",J236,0)</f>
        <v>0</v>
      </c>
      <c r="BH236" s="137">
        <f>IF(N236="sníž. přenesená",J236,0)</f>
        <v>0</v>
      </c>
      <c r="BI236" s="137">
        <f>IF(N236="nulová",J236,0)</f>
        <v>0</v>
      </c>
      <c r="BJ236" s="13" t="s">
        <v>83</v>
      </c>
      <c r="BK236" s="137">
        <f>ROUND(I236*H236,2)</f>
        <v>0</v>
      </c>
      <c r="BL236" s="13" t="s">
        <v>521</v>
      </c>
      <c r="BM236" s="136" t="s">
        <v>565</v>
      </c>
    </row>
    <row r="237" spans="2:47" s="1" customFormat="1" ht="10.2">
      <c r="B237" s="28"/>
      <c r="D237" s="138" t="s">
        <v>134</v>
      </c>
      <c r="F237" s="139" t="s">
        <v>566</v>
      </c>
      <c r="I237" s="140"/>
      <c r="L237" s="28"/>
      <c r="M237" s="141"/>
      <c r="T237" s="49"/>
      <c r="AT237" s="13" t="s">
        <v>134</v>
      </c>
      <c r="AU237" s="13" t="s">
        <v>85</v>
      </c>
    </row>
    <row r="238" spans="2:63" s="11" customFormat="1" ht="22.8" customHeight="1">
      <c r="B238" s="112"/>
      <c r="D238" s="113" t="s">
        <v>75</v>
      </c>
      <c r="E238" s="122" t="s">
        <v>567</v>
      </c>
      <c r="F238" s="122" t="s">
        <v>568</v>
      </c>
      <c r="I238" s="115"/>
      <c r="J238" s="123">
        <f>BK238</f>
        <v>0</v>
      </c>
      <c r="L238" s="112"/>
      <c r="M238" s="117"/>
      <c r="P238" s="118">
        <f>SUM(P239:P240)</f>
        <v>0</v>
      </c>
      <c r="R238" s="118">
        <f>SUM(R239:R240)</f>
        <v>0</v>
      </c>
      <c r="T238" s="119">
        <f>SUM(T239:T240)</f>
        <v>0</v>
      </c>
      <c r="AR238" s="113" t="s">
        <v>150</v>
      </c>
      <c r="AT238" s="120" t="s">
        <v>75</v>
      </c>
      <c r="AU238" s="120" t="s">
        <v>83</v>
      </c>
      <c r="AY238" s="113" t="s">
        <v>125</v>
      </c>
      <c r="BK238" s="121">
        <f>SUM(BK239:BK240)</f>
        <v>0</v>
      </c>
    </row>
    <row r="239" spans="2:65" s="1" customFormat="1" ht="16.5" customHeight="1">
      <c r="B239" s="28"/>
      <c r="C239" s="124" t="s">
        <v>569</v>
      </c>
      <c r="D239" s="124" t="s">
        <v>128</v>
      </c>
      <c r="E239" s="125" t="s">
        <v>570</v>
      </c>
      <c r="F239" s="126" t="s">
        <v>571</v>
      </c>
      <c r="G239" s="127" t="s">
        <v>552</v>
      </c>
      <c r="H239" s="128">
        <v>1</v>
      </c>
      <c r="I239" s="129"/>
      <c r="J239" s="130">
        <f>ROUND(I239*H239,2)</f>
        <v>0</v>
      </c>
      <c r="K239" s="131"/>
      <c r="L239" s="28"/>
      <c r="M239" s="132" t="s">
        <v>19</v>
      </c>
      <c r="N239" s="133" t="s">
        <v>47</v>
      </c>
      <c r="P239" s="134">
        <f>O239*H239</f>
        <v>0</v>
      </c>
      <c r="Q239" s="134">
        <v>0</v>
      </c>
      <c r="R239" s="134">
        <f>Q239*H239</f>
        <v>0</v>
      </c>
      <c r="S239" s="134">
        <v>0</v>
      </c>
      <c r="T239" s="135">
        <f>S239*H239</f>
        <v>0</v>
      </c>
      <c r="AR239" s="136" t="s">
        <v>521</v>
      </c>
      <c r="AT239" s="136" t="s">
        <v>128</v>
      </c>
      <c r="AU239" s="136" t="s">
        <v>85</v>
      </c>
      <c r="AY239" s="13" t="s">
        <v>125</v>
      </c>
      <c r="BE239" s="137">
        <f>IF(N239="základní",J239,0)</f>
        <v>0</v>
      </c>
      <c r="BF239" s="137">
        <f>IF(N239="snížená",J239,0)</f>
        <v>0</v>
      </c>
      <c r="BG239" s="137">
        <f>IF(N239="zákl. přenesená",J239,0)</f>
        <v>0</v>
      </c>
      <c r="BH239" s="137">
        <f>IF(N239="sníž. přenesená",J239,0)</f>
        <v>0</v>
      </c>
      <c r="BI239" s="137">
        <f>IF(N239="nulová",J239,0)</f>
        <v>0</v>
      </c>
      <c r="BJ239" s="13" t="s">
        <v>83</v>
      </c>
      <c r="BK239" s="137">
        <f>ROUND(I239*H239,2)</f>
        <v>0</v>
      </c>
      <c r="BL239" s="13" t="s">
        <v>521</v>
      </c>
      <c r="BM239" s="136" t="s">
        <v>572</v>
      </c>
    </row>
    <row r="240" spans="2:47" s="1" customFormat="1" ht="10.2">
      <c r="B240" s="28"/>
      <c r="D240" s="138" t="s">
        <v>134</v>
      </c>
      <c r="F240" s="139" t="s">
        <v>573</v>
      </c>
      <c r="I240" s="140"/>
      <c r="L240" s="28"/>
      <c r="M240" s="153"/>
      <c r="N240" s="154"/>
      <c r="O240" s="154"/>
      <c r="P240" s="154"/>
      <c r="Q240" s="154"/>
      <c r="R240" s="154"/>
      <c r="S240" s="154"/>
      <c r="T240" s="155"/>
      <c r="AT240" s="13" t="s">
        <v>134</v>
      </c>
      <c r="AU240" s="13" t="s">
        <v>85</v>
      </c>
    </row>
    <row r="241" spans="2:12" s="1" customFormat="1" ht="6.9" customHeight="1">
      <c r="B241" s="37"/>
      <c r="C241" s="38"/>
      <c r="D241" s="38"/>
      <c r="E241" s="38"/>
      <c r="F241" s="38"/>
      <c r="G241" s="38"/>
      <c r="H241" s="38"/>
      <c r="I241" s="38"/>
      <c r="J241" s="38"/>
      <c r="K241" s="38"/>
      <c r="L241" s="28"/>
    </row>
  </sheetData>
  <sheetProtection algorithmName="SHA-512" hashValue="f3ZNlyPkn1ZsovVdQzHSS5TurK4ySgJPTmPeFrmCnWWCr6y1R7A5M5fgrHwWWSCuDMh8Qj5qiJXXwvfffs6uRQ==" saltValue="l1FXGIM8Xrov9eOnBKUDsd4brNiT+Ywv6IjPcaCdnPRdiO4pQjEtvASSPmY78xGx6+sDBGLu/3JaYkzEoN7/fw==" spinCount="100000" sheet="1" objects="1" scenarios="1" formatColumns="0" formatRows="0" autoFilter="0"/>
  <autoFilter ref="C91:K240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2/741112022"/>
    <hyperlink ref="F99" r:id="rId2" display="https://podminky.urs.cz/item/CS_URS_2022_02/741122225"/>
    <hyperlink ref="F102" r:id="rId3" display="https://podminky.urs.cz/item/CS_URS_2022_02/741122237"/>
    <hyperlink ref="F105" r:id="rId4" display="https://podminky.urs.cz/item/CS_URS_2022_02/741122851"/>
    <hyperlink ref="F107" r:id="rId5" display="https://podminky.urs.cz/item/CS_URS_2022_02/741130001"/>
    <hyperlink ref="F109" r:id="rId6" display="https://podminky.urs.cz/item/CS_URS_2022_02/741130008"/>
    <hyperlink ref="F111" r:id="rId7" display="https://podminky.urs.cz/item/CS_URS_2022_02/741210001"/>
    <hyperlink ref="F115" r:id="rId8" display="https://podminky.urs.cz/item/CS_URS_2022_02/741210003"/>
    <hyperlink ref="F118" r:id="rId9" display="https://podminky.urs.cz/item/CS_URS_2022_02/741240011"/>
    <hyperlink ref="F120" r:id="rId10" display="https://podminky.urs.cz/item/CS_URS_2022_02/741313033"/>
    <hyperlink ref="F123" r:id="rId11" display="https://podminky.urs.cz/item/CS_URS_2022_02/741320105"/>
    <hyperlink ref="F127" r:id="rId12" display="https://podminky.urs.cz/item/CS_URS_2022_02/741320165"/>
    <hyperlink ref="F130" r:id="rId13" display="https://podminky.urs.cz/item/CS_URS_2022_02/741320175"/>
    <hyperlink ref="F133" r:id="rId14" display="https://podminky.urs.cz/item/CS_URS_2022_02/741320185"/>
    <hyperlink ref="F136" r:id="rId15" display="https://podminky.urs.cz/item/CS_URS_2022_02/741321043"/>
    <hyperlink ref="F139" r:id="rId16" display="https://podminky.urs.cz/item/CS_URS_2022_02/741322022"/>
    <hyperlink ref="F142" r:id="rId17" display="https://podminky.urs.cz/item/CS_URS_2022_02/741322141"/>
    <hyperlink ref="F148" r:id="rId18" display="https://podminky.urs.cz/item/CS_URS_2022_02/741372152"/>
    <hyperlink ref="F154" r:id="rId19" display="https://podminky.urs.cz/item/CS_URS_2022_02/945412112"/>
    <hyperlink ref="F158" r:id="rId20" display="https://podminky.urs.cz/item/CS_URS_2022_01/K001"/>
    <hyperlink ref="F162" r:id="rId21" display="https://podminky.urs.cz/item/CS_URS_2022_02/742110102"/>
    <hyperlink ref="F165" r:id="rId22" display="https://podminky.urs.cz/item/CS_URS_2022_02/742110122"/>
    <hyperlink ref="F169" r:id="rId23" display="https://podminky.urs.cz/item/CS_URS_2022_02/742110122.1"/>
    <hyperlink ref="F196" r:id="rId24" display="https://podminky.urs.cz/item/CS_URS_2022_02/742121001"/>
    <hyperlink ref="F200" r:id="rId25" display="https://podminky.urs.cz/item/CS_URS_2022_02/742330011"/>
    <hyperlink ref="F203" r:id="rId26" display="https://podminky.urs.cz/item/CS_URS_2022_02/PRG1"/>
    <hyperlink ref="F207" r:id="rId27" display="https://podminky.urs.cz/item/CS_URS_2022_02/220261141"/>
    <hyperlink ref="F211" r:id="rId28" display="https://podminky.urs.cz/item/CS_URS_2022_02/468101433"/>
    <hyperlink ref="F213" r:id="rId29" display="https://podminky.urs.cz/item/CS_URS_2022_02/460941115"/>
    <hyperlink ref="F215" r:id="rId30" display="https://podminky.urs.cz/item/CS_URS_2022_02/742190004"/>
    <hyperlink ref="F219" r:id="rId31" display="https://podminky.urs.cz/item/CS_URS_2022_02/011464000"/>
    <hyperlink ref="F221" r:id="rId32" display="https://podminky.urs.cz/item/CS_URS_2022_02/013254000"/>
    <hyperlink ref="F223" r:id="rId33" display="https://podminky.urs.cz/item/CS_URS_2022_02/013314000"/>
    <hyperlink ref="F226" r:id="rId34" display="https://podminky.urs.cz/item/CS_URS_2022_02/044002000"/>
    <hyperlink ref="F229" r:id="rId35" display="https://podminky.urs.cz/item/CS_URS_2022_02/065002000"/>
    <hyperlink ref="F232" r:id="rId36" display="https://podminky.urs.cz/item/CS_URS_2022_02/070001000"/>
    <hyperlink ref="F235" r:id="rId37" display="https://podminky.urs.cz/item/CS_URS_2022_02/081002000"/>
    <hyperlink ref="F237" r:id="rId38" display="https://podminky.urs.cz/item/CS_URS_2022_02/082002000"/>
    <hyperlink ref="F240" r:id="rId39" display="https://podminky.urs.cz/item/CS_URS_2022_02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3" t="s">
        <v>88</v>
      </c>
    </row>
    <row r="3" spans="2:46" ht="6.9" customHeight="1" hidden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" customHeight="1" hidden="1">
      <c r="B4" s="16"/>
      <c r="D4" s="17" t="s">
        <v>89</v>
      </c>
      <c r="L4" s="16"/>
      <c r="M4" s="81" t="s">
        <v>10</v>
      </c>
      <c r="AT4" s="13" t="s">
        <v>4</v>
      </c>
    </row>
    <row r="5" spans="2:12" ht="6.9" customHeight="1" hidden="1">
      <c r="B5" s="16"/>
      <c r="L5" s="16"/>
    </row>
    <row r="6" spans="2:12" ht="12" customHeight="1" hidden="1">
      <c r="B6" s="16"/>
      <c r="D6" s="23" t="s">
        <v>16</v>
      </c>
      <c r="L6" s="16"/>
    </row>
    <row r="7" spans="2:12" ht="16.5" customHeight="1" hidden="1">
      <c r="B7" s="16"/>
      <c r="E7" s="193" t="str">
        <f>'Rekapitulace stavby'!K6</f>
        <v>Oprava osvětlení Zimní stadion v Litvínově</v>
      </c>
      <c r="F7" s="194"/>
      <c r="G7" s="194"/>
      <c r="H7" s="194"/>
      <c r="L7" s="16"/>
    </row>
    <row r="8" spans="2:12" s="1" customFormat="1" ht="12" customHeight="1" hidden="1">
      <c r="B8" s="28"/>
      <c r="D8" s="23" t="s">
        <v>90</v>
      </c>
      <c r="L8" s="28"/>
    </row>
    <row r="9" spans="2:12" s="1" customFormat="1" ht="30" customHeight="1" hidden="1">
      <c r="B9" s="28"/>
      <c r="E9" s="175" t="s">
        <v>574</v>
      </c>
      <c r="F9" s="195"/>
      <c r="G9" s="195"/>
      <c r="H9" s="195"/>
      <c r="L9" s="28"/>
    </row>
    <row r="10" spans="2:12" s="1" customFormat="1" ht="10.2" hidden="1">
      <c r="B10" s="28"/>
      <c r="L10" s="28"/>
    </row>
    <row r="11" spans="2:12" s="1" customFormat="1" ht="12" customHeight="1" hidden="1">
      <c r="B11" s="28"/>
      <c r="D11" s="23" t="s">
        <v>18</v>
      </c>
      <c r="F11" s="21" t="s">
        <v>19</v>
      </c>
      <c r="I11" s="23" t="s">
        <v>20</v>
      </c>
      <c r="J11" s="21" t="s">
        <v>19</v>
      </c>
      <c r="L11" s="28"/>
    </row>
    <row r="12" spans="2:12" s="1" customFormat="1" ht="12" customHeight="1" hidden="1">
      <c r="B12" s="28"/>
      <c r="D12" s="23" t="s">
        <v>21</v>
      </c>
      <c r="F12" s="21" t="s">
        <v>22</v>
      </c>
      <c r="I12" s="23" t="s">
        <v>23</v>
      </c>
      <c r="J12" s="45" t="str">
        <f>'Rekapitulace stavby'!AN8</f>
        <v>28. 3. 2023</v>
      </c>
      <c r="L12" s="28"/>
    </row>
    <row r="13" spans="2:12" s="1" customFormat="1" ht="10.8" customHeight="1" hidden="1">
      <c r="B13" s="28"/>
      <c r="L13" s="28"/>
    </row>
    <row r="14" spans="2:12" s="1" customFormat="1" ht="12" customHeight="1" hidden="1">
      <c r="B14" s="28"/>
      <c r="D14" s="23" t="s">
        <v>25</v>
      </c>
      <c r="I14" s="23" t="s">
        <v>26</v>
      </c>
      <c r="J14" s="21" t="s">
        <v>27</v>
      </c>
      <c r="L14" s="28"/>
    </row>
    <row r="15" spans="2:12" s="1" customFormat="1" ht="18" customHeight="1" hidden="1">
      <c r="B15" s="28"/>
      <c r="E15" s="21" t="s">
        <v>28</v>
      </c>
      <c r="I15" s="23" t="s">
        <v>29</v>
      </c>
      <c r="J15" s="21" t="s">
        <v>30</v>
      </c>
      <c r="L15" s="28"/>
    </row>
    <row r="16" spans="2:12" s="1" customFormat="1" ht="6.9" customHeight="1" hidden="1">
      <c r="B16" s="28"/>
      <c r="L16" s="28"/>
    </row>
    <row r="17" spans="2:12" s="1" customFormat="1" ht="12" customHeight="1" hidden="1">
      <c r="B17" s="28"/>
      <c r="D17" s="23" t="s">
        <v>31</v>
      </c>
      <c r="I17" s="23" t="s">
        <v>26</v>
      </c>
      <c r="J17" s="24" t="str">
        <f>'Rekapitulace stavby'!AN13</f>
        <v>Vyplň údaj</v>
      </c>
      <c r="L17" s="28"/>
    </row>
    <row r="18" spans="2:12" s="1" customFormat="1" ht="18" customHeight="1" hidden="1">
      <c r="B18" s="28"/>
      <c r="E18" s="196" t="str">
        <f>'Rekapitulace stavby'!E14</f>
        <v>Vyplň údaj</v>
      </c>
      <c r="F18" s="159"/>
      <c r="G18" s="159"/>
      <c r="H18" s="159"/>
      <c r="I18" s="23" t="s">
        <v>29</v>
      </c>
      <c r="J18" s="24" t="str">
        <f>'Rekapitulace stavby'!AN14</f>
        <v>Vyplň údaj</v>
      </c>
      <c r="L18" s="28"/>
    </row>
    <row r="19" spans="2:12" s="1" customFormat="1" ht="6.9" customHeight="1" hidden="1">
      <c r="B19" s="28"/>
      <c r="L19" s="28"/>
    </row>
    <row r="20" spans="2:12" s="1" customFormat="1" ht="12" customHeight="1" hidden="1">
      <c r="B20" s="28"/>
      <c r="D20" s="23" t="s">
        <v>33</v>
      </c>
      <c r="I20" s="23" t="s">
        <v>26</v>
      </c>
      <c r="J20" s="21" t="s">
        <v>34</v>
      </c>
      <c r="L20" s="28"/>
    </row>
    <row r="21" spans="2:12" s="1" customFormat="1" ht="18" customHeight="1" hidden="1">
      <c r="B21" s="28"/>
      <c r="E21" s="21" t="s">
        <v>35</v>
      </c>
      <c r="I21" s="23" t="s">
        <v>29</v>
      </c>
      <c r="J21" s="21" t="s">
        <v>36</v>
      </c>
      <c r="L21" s="28"/>
    </row>
    <row r="22" spans="2:12" s="1" customFormat="1" ht="6.9" customHeight="1" hidden="1">
      <c r="B22" s="28"/>
      <c r="L22" s="28"/>
    </row>
    <row r="23" spans="2:12" s="1" customFormat="1" ht="12" customHeight="1" hidden="1">
      <c r="B23" s="28"/>
      <c r="D23" s="23" t="s">
        <v>38</v>
      </c>
      <c r="I23" s="23" t="s">
        <v>26</v>
      </c>
      <c r="J23" s="21" t="str">
        <f>IF('Rekapitulace stavby'!AN19="","",'Rekapitulace stavby'!AN19)</f>
        <v/>
      </c>
      <c r="L23" s="28"/>
    </row>
    <row r="24" spans="2:12" s="1" customFormat="1" ht="18" customHeight="1" hidden="1">
      <c r="B24" s="28"/>
      <c r="E24" s="21" t="str">
        <f>IF('Rekapitulace stavby'!E20="","",'Rekapitulace stavby'!E20)</f>
        <v xml:space="preserve"> </v>
      </c>
      <c r="I24" s="23" t="s">
        <v>29</v>
      </c>
      <c r="J24" s="21" t="str">
        <f>IF('Rekapitulace stavby'!AN20="","",'Rekapitulace stavby'!AN20)</f>
        <v/>
      </c>
      <c r="L24" s="28"/>
    </row>
    <row r="25" spans="2:12" s="1" customFormat="1" ht="6.9" customHeight="1" hidden="1">
      <c r="B25" s="28"/>
      <c r="L25" s="28"/>
    </row>
    <row r="26" spans="2:12" s="1" customFormat="1" ht="12" customHeight="1" hidden="1">
      <c r="B26" s="28"/>
      <c r="D26" s="23" t="s">
        <v>40</v>
      </c>
      <c r="L26" s="28"/>
    </row>
    <row r="27" spans="2:12" s="7" customFormat="1" ht="71.25" customHeight="1" hidden="1">
      <c r="B27" s="82"/>
      <c r="E27" s="164" t="s">
        <v>92</v>
      </c>
      <c r="F27" s="164"/>
      <c r="G27" s="164"/>
      <c r="H27" s="164"/>
      <c r="L27" s="82"/>
    </row>
    <row r="28" spans="2:12" s="1" customFormat="1" ht="6.9" customHeight="1" hidden="1">
      <c r="B28" s="28"/>
      <c r="L28" s="28"/>
    </row>
    <row r="29" spans="2:12" s="1" customFormat="1" ht="6.9" customHeight="1" hidden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25.35" customHeight="1" hidden="1">
      <c r="B30" s="28"/>
      <c r="D30" s="83" t="s">
        <v>42</v>
      </c>
      <c r="J30" s="59">
        <f>ROUND(J81,2)</f>
        <v>0</v>
      </c>
      <c r="L30" s="28"/>
    </row>
    <row r="31" spans="2:12" s="1" customFormat="1" ht="6.9" customHeight="1" hidden="1">
      <c r="B31" s="28"/>
      <c r="D31" s="46"/>
      <c r="E31" s="46"/>
      <c r="F31" s="46"/>
      <c r="G31" s="46"/>
      <c r="H31" s="46"/>
      <c r="I31" s="46"/>
      <c r="J31" s="46"/>
      <c r="K31" s="46"/>
      <c r="L31" s="28"/>
    </row>
    <row r="32" spans="2:12" s="1" customFormat="1" ht="14.4" customHeight="1" hidden="1">
      <c r="B32" s="28"/>
      <c r="F32" s="31" t="s">
        <v>44</v>
      </c>
      <c r="I32" s="31" t="s">
        <v>43</v>
      </c>
      <c r="J32" s="31" t="s">
        <v>45</v>
      </c>
      <c r="L32" s="28"/>
    </row>
    <row r="33" spans="2:12" s="1" customFormat="1" ht="14.4" customHeight="1" hidden="1">
      <c r="B33" s="28"/>
      <c r="D33" s="48" t="s">
        <v>46</v>
      </c>
      <c r="E33" s="23" t="s">
        <v>47</v>
      </c>
      <c r="F33" s="84">
        <f>ROUND((SUM(BE81:BE90)),2)</f>
        <v>0</v>
      </c>
      <c r="I33" s="85">
        <v>0.21</v>
      </c>
      <c r="J33" s="84">
        <f>ROUND(((SUM(BE81:BE90))*I33),2)</f>
        <v>0</v>
      </c>
      <c r="L33" s="28"/>
    </row>
    <row r="34" spans="2:12" s="1" customFormat="1" ht="14.4" customHeight="1" hidden="1">
      <c r="B34" s="28"/>
      <c r="E34" s="23" t="s">
        <v>48</v>
      </c>
      <c r="F34" s="84">
        <f>ROUND((SUM(BF81:BF90)),2)</f>
        <v>0</v>
      </c>
      <c r="I34" s="85">
        <v>0.15</v>
      </c>
      <c r="J34" s="84">
        <f>ROUND(((SUM(BF81:BF90))*I34),2)</f>
        <v>0</v>
      </c>
      <c r="L34" s="28"/>
    </row>
    <row r="35" spans="2:12" s="1" customFormat="1" ht="14.4" customHeight="1" hidden="1">
      <c r="B35" s="28"/>
      <c r="E35" s="23" t="s">
        <v>49</v>
      </c>
      <c r="F35" s="84">
        <f>ROUND((SUM(BG81:BG90)),2)</f>
        <v>0</v>
      </c>
      <c r="I35" s="85">
        <v>0.21</v>
      </c>
      <c r="J35" s="84">
        <f>0</f>
        <v>0</v>
      </c>
      <c r="L35" s="28"/>
    </row>
    <row r="36" spans="2:12" s="1" customFormat="1" ht="14.4" customHeight="1" hidden="1">
      <c r="B36" s="28"/>
      <c r="E36" s="23" t="s">
        <v>50</v>
      </c>
      <c r="F36" s="84">
        <f>ROUND((SUM(BH81:BH90)),2)</f>
        <v>0</v>
      </c>
      <c r="I36" s="85">
        <v>0.15</v>
      </c>
      <c r="J36" s="84">
        <f>0</f>
        <v>0</v>
      </c>
      <c r="L36" s="28"/>
    </row>
    <row r="37" spans="2:12" s="1" customFormat="1" ht="14.4" customHeight="1" hidden="1">
      <c r="B37" s="28"/>
      <c r="E37" s="23" t="s">
        <v>51</v>
      </c>
      <c r="F37" s="84">
        <f>ROUND((SUM(BI81:BI90)),2)</f>
        <v>0</v>
      </c>
      <c r="I37" s="85">
        <v>0</v>
      </c>
      <c r="J37" s="84">
        <f>0</f>
        <v>0</v>
      </c>
      <c r="L37" s="28"/>
    </row>
    <row r="38" spans="2:12" s="1" customFormat="1" ht="6.9" customHeight="1" hidden="1">
      <c r="B38" s="28"/>
      <c r="L38" s="28"/>
    </row>
    <row r="39" spans="2:12" s="1" customFormat="1" ht="25.35" customHeight="1" hidden="1">
      <c r="B39" s="28"/>
      <c r="C39" s="86"/>
      <c r="D39" s="87" t="s">
        <v>52</v>
      </c>
      <c r="E39" s="50"/>
      <c r="F39" s="50"/>
      <c r="G39" s="88" t="s">
        <v>53</v>
      </c>
      <c r="H39" s="89" t="s">
        <v>54</v>
      </c>
      <c r="I39" s="50"/>
      <c r="J39" s="90">
        <f>SUM(J30:J37)</f>
        <v>0</v>
      </c>
      <c r="K39" s="91"/>
      <c r="L39" s="28"/>
    </row>
    <row r="40" spans="2:12" s="1" customFormat="1" ht="14.4" customHeight="1" hidden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8"/>
    </row>
    <row r="41" ht="10.2" hidden="1"/>
    <row r="42" ht="10.2" hidden="1"/>
    <row r="43" ht="10.2" hidden="1"/>
    <row r="44" spans="2:12" s="1" customFormat="1" ht="6.9" customHeight="1" hidden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8"/>
    </row>
    <row r="45" spans="2:12" s="1" customFormat="1" ht="24.9" customHeight="1" hidden="1">
      <c r="B45" s="28"/>
      <c r="C45" s="17" t="s">
        <v>93</v>
      </c>
      <c r="L45" s="28"/>
    </row>
    <row r="46" spans="2:12" s="1" customFormat="1" ht="6.9" customHeight="1" hidden="1">
      <c r="B46" s="28"/>
      <c r="L46" s="28"/>
    </row>
    <row r="47" spans="2:12" s="1" customFormat="1" ht="12" customHeight="1" hidden="1">
      <c r="B47" s="28"/>
      <c r="C47" s="23" t="s">
        <v>16</v>
      </c>
      <c r="L47" s="28"/>
    </row>
    <row r="48" spans="2:12" s="1" customFormat="1" ht="16.5" customHeight="1" hidden="1">
      <c r="B48" s="28"/>
      <c r="E48" s="193" t="str">
        <f>E7</f>
        <v>Oprava osvětlení Zimní stadion v Litvínově</v>
      </c>
      <c r="F48" s="194"/>
      <c r="G48" s="194"/>
      <c r="H48" s="194"/>
      <c r="L48" s="28"/>
    </row>
    <row r="49" spans="2:12" s="1" customFormat="1" ht="12" customHeight="1" hidden="1">
      <c r="B49" s="28"/>
      <c r="C49" s="23" t="s">
        <v>90</v>
      </c>
      <c r="L49" s="28"/>
    </row>
    <row r="50" spans="2:12" s="1" customFormat="1" ht="30" customHeight="1" hidden="1">
      <c r="B50" s="28"/>
      <c r="E50" s="175" t="str">
        <f>E9</f>
        <v>20Zak00075-2 - Efektové osvětlení - branky, středová buly a kabelová příprava pro modré čáry</v>
      </c>
      <c r="F50" s="195"/>
      <c r="G50" s="195"/>
      <c r="H50" s="195"/>
      <c r="L50" s="28"/>
    </row>
    <row r="51" spans="2:12" s="1" customFormat="1" ht="6.9" customHeight="1" hidden="1">
      <c r="B51" s="28"/>
      <c r="L51" s="28"/>
    </row>
    <row r="52" spans="2:12" s="1" customFormat="1" ht="12" customHeight="1" hidden="1">
      <c r="B52" s="28"/>
      <c r="C52" s="23" t="s">
        <v>21</v>
      </c>
      <c r="F52" s="21" t="str">
        <f>F12</f>
        <v>S. K. Neumanna 1004, 436 01 Litvínov</v>
      </c>
      <c r="I52" s="23" t="s">
        <v>23</v>
      </c>
      <c r="J52" s="45" t="str">
        <f>IF(J12="","",J12)</f>
        <v>28. 3. 2023</v>
      </c>
      <c r="L52" s="28"/>
    </row>
    <row r="53" spans="2:12" s="1" customFormat="1" ht="6.9" customHeight="1" hidden="1">
      <c r="B53" s="28"/>
      <c r="L53" s="28"/>
    </row>
    <row r="54" spans="2:12" s="1" customFormat="1" ht="15.15" customHeight="1" hidden="1">
      <c r="B54" s="28"/>
      <c r="C54" s="23" t="s">
        <v>25</v>
      </c>
      <c r="F54" s="21" t="str">
        <f>E15</f>
        <v>Město Litvínov</v>
      </c>
      <c r="I54" s="23" t="s">
        <v>33</v>
      </c>
      <c r="J54" s="26" t="str">
        <f>E21</f>
        <v>4 Lighting s.r.o.</v>
      </c>
      <c r="L54" s="28"/>
    </row>
    <row r="55" spans="2:12" s="1" customFormat="1" ht="15.15" customHeight="1" hidden="1">
      <c r="B55" s="28"/>
      <c r="C55" s="23" t="s">
        <v>31</v>
      </c>
      <c r="F55" s="21" t="str">
        <f>IF(E18="","",E18)</f>
        <v>Vyplň údaj</v>
      </c>
      <c r="I55" s="23" t="s">
        <v>38</v>
      </c>
      <c r="J55" s="26" t="str">
        <f>E24</f>
        <v xml:space="preserve"> </v>
      </c>
      <c r="L55" s="28"/>
    </row>
    <row r="56" spans="2:12" s="1" customFormat="1" ht="10.35" customHeight="1" hidden="1">
      <c r="B56" s="28"/>
      <c r="L56" s="28"/>
    </row>
    <row r="57" spans="2:12" s="1" customFormat="1" ht="29.25" customHeight="1" hidden="1">
      <c r="B57" s="28"/>
      <c r="C57" s="92" t="s">
        <v>94</v>
      </c>
      <c r="D57" s="86"/>
      <c r="E57" s="86"/>
      <c r="F57" s="86"/>
      <c r="G57" s="86"/>
      <c r="H57" s="86"/>
      <c r="I57" s="86"/>
      <c r="J57" s="93" t="s">
        <v>95</v>
      </c>
      <c r="K57" s="86"/>
      <c r="L57" s="28"/>
    </row>
    <row r="58" spans="2:12" s="1" customFormat="1" ht="10.35" customHeight="1" hidden="1">
      <c r="B58" s="28"/>
      <c r="L58" s="28"/>
    </row>
    <row r="59" spans="2:47" s="1" customFormat="1" ht="22.8" customHeight="1" hidden="1">
      <c r="B59" s="28"/>
      <c r="C59" s="94" t="s">
        <v>74</v>
      </c>
      <c r="J59" s="59">
        <f>J81</f>
        <v>0</v>
      </c>
      <c r="L59" s="28"/>
      <c r="AU59" s="13" t="s">
        <v>96</v>
      </c>
    </row>
    <row r="60" spans="2:12" s="8" customFormat="1" ht="24.9" customHeight="1" hidden="1">
      <c r="B60" s="95"/>
      <c r="D60" s="96" t="s">
        <v>97</v>
      </c>
      <c r="E60" s="97"/>
      <c r="F60" s="97"/>
      <c r="G60" s="97"/>
      <c r="H60" s="97"/>
      <c r="I60" s="97"/>
      <c r="J60" s="98">
        <f>J82</f>
        <v>0</v>
      </c>
      <c r="L60" s="95"/>
    </row>
    <row r="61" spans="2:12" s="9" customFormat="1" ht="19.95" customHeight="1" hidden="1">
      <c r="B61" s="99"/>
      <c r="D61" s="100" t="s">
        <v>98</v>
      </c>
      <c r="E61" s="101"/>
      <c r="F61" s="101"/>
      <c r="G61" s="101"/>
      <c r="H61" s="101"/>
      <c r="I61" s="101"/>
      <c r="J61" s="102">
        <f>J83</f>
        <v>0</v>
      </c>
      <c r="L61" s="99"/>
    </row>
    <row r="62" spans="2:12" s="1" customFormat="1" ht="21.75" customHeight="1" hidden="1">
      <c r="B62" s="28"/>
      <c r="L62" s="28"/>
    </row>
    <row r="63" spans="2:12" s="1" customFormat="1" ht="6.9" customHeight="1" hidden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28"/>
    </row>
    <row r="64" ht="10.2" hidden="1"/>
    <row r="65" ht="10.2" hidden="1"/>
    <row r="66" ht="10.2" hidden="1"/>
    <row r="67" spans="2:12" s="1" customFormat="1" ht="6.9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28"/>
    </row>
    <row r="68" spans="2:12" s="1" customFormat="1" ht="24.9" customHeight="1">
      <c r="B68" s="28"/>
      <c r="C68" s="17" t="s">
        <v>110</v>
      </c>
      <c r="L68" s="28"/>
    </row>
    <row r="69" spans="2:12" s="1" customFormat="1" ht="6.9" customHeight="1">
      <c r="B69" s="28"/>
      <c r="L69" s="28"/>
    </row>
    <row r="70" spans="2:12" s="1" customFormat="1" ht="12" customHeight="1">
      <c r="B70" s="28"/>
      <c r="C70" s="23" t="s">
        <v>16</v>
      </c>
      <c r="L70" s="28"/>
    </row>
    <row r="71" spans="2:12" s="1" customFormat="1" ht="16.5" customHeight="1">
      <c r="B71" s="28"/>
      <c r="E71" s="193" t="str">
        <f>E7</f>
        <v>Oprava osvětlení Zimní stadion v Litvínově</v>
      </c>
      <c r="F71" s="194"/>
      <c r="G71" s="194"/>
      <c r="H71" s="194"/>
      <c r="L71" s="28"/>
    </row>
    <row r="72" spans="2:12" s="1" customFormat="1" ht="12" customHeight="1">
      <c r="B72" s="28"/>
      <c r="C72" s="23" t="s">
        <v>90</v>
      </c>
      <c r="L72" s="28"/>
    </row>
    <row r="73" spans="2:12" s="1" customFormat="1" ht="30" customHeight="1">
      <c r="B73" s="28"/>
      <c r="E73" s="175" t="str">
        <f>E9</f>
        <v>20Zak00075-2 - Efektové osvětlení - branky, středová buly a kabelová příprava pro modré čáry</v>
      </c>
      <c r="F73" s="195"/>
      <c r="G73" s="195"/>
      <c r="H73" s="195"/>
      <c r="L73" s="28"/>
    </row>
    <row r="74" spans="2:12" s="1" customFormat="1" ht="6.9" customHeight="1">
      <c r="B74" s="28"/>
      <c r="L74" s="28"/>
    </row>
    <row r="75" spans="2:12" s="1" customFormat="1" ht="12" customHeight="1">
      <c r="B75" s="28"/>
      <c r="C75" s="23" t="s">
        <v>21</v>
      </c>
      <c r="F75" s="21" t="str">
        <f>F12</f>
        <v>S. K. Neumanna 1004, 436 01 Litvínov</v>
      </c>
      <c r="I75" s="23" t="s">
        <v>23</v>
      </c>
      <c r="J75" s="45" t="str">
        <f>IF(J12="","",J12)</f>
        <v>28. 3. 2023</v>
      </c>
      <c r="L75" s="28"/>
    </row>
    <row r="76" spans="2:12" s="1" customFormat="1" ht="6.9" customHeight="1">
      <c r="B76" s="28"/>
      <c r="L76" s="28"/>
    </row>
    <row r="77" spans="2:12" s="1" customFormat="1" ht="15.15" customHeight="1">
      <c r="B77" s="28"/>
      <c r="C77" s="23" t="s">
        <v>25</v>
      </c>
      <c r="F77" s="21" t="str">
        <f>E15</f>
        <v>Město Litvínov</v>
      </c>
      <c r="I77" s="23" t="s">
        <v>33</v>
      </c>
      <c r="J77" s="26" t="str">
        <f>E21</f>
        <v>4 Lighting s.r.o.</v>
      </c>
      <c r="L77" s="28"/>
    </row>
    <row r="78" spans="2:12" s="1" customFormat="1" ht="15.15" customHeight="1">
      <c r="B78" s="28"/>
      <c r="C78" s="23" t="s">
        <v>31</v>
      </c>
      <c r="F78" s="21" t="str">
        <f>IF(E18="","",E18)</f>
        <v>Vyplň údaj</v>
      </c>
      <c r="I78" s="23" t="s">
        <v>38</v>
      </c>
      <c r="J78" s="26" t="str">
        <f>E24</f>
        <v xml:space="preserve"> </v>
      </c>
      <c r="L78" s="28"/>
    </row>
    <row r="79" spans="2:12" s="1" customFormat="1" ht="10.35" customHeight="1">
      <c r="B79" s="28"/>
      <c r="L79" s="28"/>
    </row>
    <row r="80" spans="2:20" s="10" customFormat="1" ht="29.25" customHeight="1">
      <c r="B80" s="103"/>
      <c r="C80" s="104" t="s">
        <v>111</v>
      </c>
      <c r="D80" s="105" t="s">
        <v>61</v>
      </c>
      <c r="E80" s="105" t="s">
        <v>57</v>
      </c>
      <c r="F80" s="105" t="s">
        <v>58</v>
      </c>
      <c r="G80" s="105" t="s">
        <v>112</v>
      </c>
      <c r="H80" s="105" t="s">
        <v>113</v>
      </c>
      <c r="I80" s="105" t="s">
        <v>114</v>
      </c>
      <c r="J80" s="106" t="s">
        <v>95</v>
      </c>
      <c r="K80" s="107" t="s">
        <v>115</v>
      </c>
      <c r="L80" s="103"/>
      <c r="M80" s="52" t="s">
        <v>19</v>
      </c>
      <c r="N80" s="53" t="s">
        <v>46</v>
      </c>
      <c r="O80" s="53" t="s">
        <v>116</v>
      </c>
      <c r="P80" s="53" t="s">
        <v>117</v>
      </c>
      <c r="Q80" s="53" t="s">
        <v>118</v>
      </c>
      <c r="R80" s="53" t="s">
        <v>119</v>
      </c>
      <c r="S80" s="53" t="s">
        <v>120</v>
      </c>
      <c r="T80" s="54" t="s">
        <v>121</v>
      </c>
    </row>
    <row r="81" spans="2:63" s="1" customFormat="1" ht="22.8" customHeight="1">
      <c r="B81" s="28"/>
      <c r="C81" s="57" t="s">
        <v>122</v>
      </c>
      <c r="J81" s="108">
        <f>BK81</f>
        <v>0</v>
      </c>
      <c r="L81" s="28"/>
      <c r="M81" s="55"/>
      <c r="N81" s="46"/>
      <c r="O81" s="46"/>
      <c r="P81" s="109">
        <f>P82</f>
        <v>0</v>
      </c>
      <c r="Q81" s="46"/>
      <c r="R81" s="109">
        <f>R82</f>
        <v>0.031200000000000002</v>
      </c>
      <c r="S81" s="46"/>
      <c r="T81" s="110">
        <f>T82</f>
        <v>0</v>
      </c>
      <c r="AT81" s="13" t="s">
        <v>75</v>
      </c>
      <c r="AU81" s="13" t="s">
        <v>96</v>
      </c>
      <c r="BK81" s="111">
        <f>BK82</f>
        <v>0</v>
      </c>
    </row>
    <row r="82" spans="2:63" s="11" customFormat="1" ht="25.95" customHeight="1">
      <c r="B82" s="112"/>
      <c r="D82" s="113" t="s">
        <v>75</v>
      </c>
      <c r="E82" s="114" t="s">
        <v>123</v>
      </c>
      <c r="F82" s="114" t="s">
        <v>124</v>
      </c>
      <c r="I82" s="115"/>
      <c r="J82" s="116">
        <f>BK82</f>
        <v>0</v>
      </c>
      <c r="L82" s="112"/>
      <c r="M82" s="117"/>
      <c r="P82" s="118">
        <f>P83</f>
        <v>0</v>
      </c>
      <c r="R82" s="118">
        <f>R83</f>
        <v>0.031200000000000002</v>
      </c>
      <c r="T82" s="119">
        <f>T83</f>
        <v>0</v>
      </c>
      <c r="AR82" s="113" t="s">
        <v>83</v>
      </c>
      <c r="AT82" s="120" t="s">
        <v>75</v>
      </c>
      <c r="AU82" s="120" t="s">
        <v>76</v>
      </c>
      <c r="AY82" s="113" t="s">
        <v>125</v>
      </c>
      <c r="BK82" s="121">
        <f>BK83</f>
        <v>0</v>
      </c>
    </row>
    <row r="83" spans="2:63" s="11" customFormat="1" ht="22.8" customHeight="1">
      <c r="B83" s="112"/>
      <c r="D83" s="113" t="s">
        <v>75</v>
      </c>
      <c r="E83" s="122" t="s">
        <v>126</v>
      </c>
      <c r="F83" s="122" t="s">
        <v>127</v>
      </c>
      <c r="I83" s="115"/>
      <c r="J83" s="123">
        <f>BK83</f>
        <v>0</v>
      </c>
      <c r="L83" s="112"/>
      <c r="M83" s="117"/>
      <c r="P83" s="118">
        <f>SUM(P84:P90)</f>
        <v>0</v>
      </c>
      <c r="R83" s="118">
        <f>SUM(R84:R90)</f>
        <v>0.031200000000000002</v>
      </c>
      <c r="T83" s="119">
        <f>SUM(T84:T90)</f>
        <v>0</v>
      </c>
      <c r="AR83" s="113" t="s">
        <v>83</v>
      </c>
      <c r="AT83" s="120" t="s">
        <v>75</v>
      </c>
      <c r="AU83" s="120" t="s">
        <v>83</v>
      </c>
      <c r="AY83" s="113" t="s">
        <v>125</v>
      </c>
      <c r="BK83" s="121">
        <f>SUM(BK84:BK90)</f>
        <v>0</v>
      </c>
    </row>
    <row r="84" spans="2:65" s="1" customFormat="1" ht="37.8" customHeight="1">
      <c r="B84" s="28"/>
      <c r="C84" s="124" t="s">
        <v>83</v>
      </c>
      <c r="D84" s="124" t="s">
        <v>128</v>
      </c>
      <c r="E84" s="125" t="s">
        <v>575</v>
      </c>
      <c r="F84" s="126" t="s">
        <v>576</v>
      </c>
      <c r="G84" s="127" t="s">
        <v>131</v>
      </c>
      <c r="H84" s="128">
        <v>3</v>
      </c>
      <c r="I84" s="129"/>
      <c r="J84" s="130">
        <f aca="true" t="shared" si="0" ref="J84:J89">ROUND(I84*H84,2)</f>
        <v>0</v>
      </c>
      <c r="K84" s="131"/>
      <c r="L84" s="28"/>
      <c r="M84" s="132" t="s">
        <v>19</v>
      </c>
      <c r="N84" s="133" t="s">
        <v>47</v>
      </c>
      <c r="P84" s="134">
        <f aca="true" t="shared" si="1" ref="P84:P89">O84*H84</f>
        <v>0</v>
      </c>
      <c r="Q84" s="134">
        <v>0</v>
      </c>
      <c r="R84" s="134">
        <f aca="true" t="shared" si="2" ref="R84:R89">Q84*H84</f>
        <v>0</v>
      </c>
      <c r="S84" s="134">
        <v>0</v>
      </c>
      <c r="T84" s="135">
        <f aca="true" t="shared" si="3" ref="T84:T89">S84*H84</f>
        <v>0</v>
      </c>
      <c r="AR84" s="136" t="s">
        <v>132</v>
      </c>
      <c r="AT84" s="136" t="s">
        <v>128</v>
      </c>
      <c r="AU84" s="136" t="s">
        <v>85</v>
      </c>
      <c r="AY84" s="13" t="s">
        <v>125</v>
      </c>
      <c r="BE84" s="137">
        <f aca="true" t="shared" si="4" ref="BE84:BE89">IF(N84="základní",J84,0)</f>
        <v>0</v>
      </c>
      <c r="BF84" s="137">
        <f aca="true" t="shared" si="5" ref="BF84:BF89">IF(N84="snížená",J84,0)</f>
        <v>0</v>
      </c>
      <c r="BG84" s="137">
        <f aca="true" t="shared" si="6" ref="BG84:BG89">IF(N84="zákl. přenesená",J84,0)</f>
        <v>0</v>
      </c>
      <c r="BH84" s="137">
        <f aca="true" t="shared" si="7" ref="BH84:BH89">IF(N84="sníž. přenesená",J84,0)</f>
        <v>0</v>
      </c>
      <c r="BI84" s="137">
        <f aca="true" t="shared" si="8" ref="BI84:BI89">IF(N84="nulová",J84,0)</f>
        <v>0</v>
      </c>
      <c r="BJ84" s="13" t="s">
        <v>83</v>
      </c>
      <c r="BK84" s="137">
        <f aca="true" t="shared" si="9" ref="BK84:BK89">ROUND(I84*H84,2)</f>
        <v>0</v>
      </c>
      <c r="BL84" s="13" t="s">
        <v>132</v>
      </c>
      <c r="BM84" s="136" t="s">
        <v>577</v>
      </c>
    </row>
    <row r="85" spans="2:65" s="1" customFormat="1" ht="55.5" customHeight="1">
      <c r="B85" s="28"/>
      <c r="C85" s="142" t="s">
        <v>85</v>
      </c>
      <c r="D85" s="142" t="s">
        <v>136</v>
      </c>
      <c r="E85" s="143" t="s">
        <v>578</v>
      </c>
      <c r="F85" s="144" t="s">
        <v>579</v>
      </c>
      <c r="G85" s="145" t="s">
        <v>131</v>
      </c>
      <c r="H85" s="146">
        <v>2</v>
      </c>
      <c r="I85" s="147"/>
      <c r="J85" s="148">
        <f t="shared" si="0"/>
        <v>0</v>
      </c>
      <c r="K85" s="149"/>
      <c r="L85" s="150"/>
      <c r="M85" s="151" t="s">
        <v>19</v>
      </c>
      <c r="N85" s="152" t="s">
        <v>47</v>
      </c>
      <c r="P85" s="134">
        <f t="shared" si="1"/>
        <v>0</v>
      </c>
      <c r="Q85" s="134">
        <v>0</v>
      </c>
      <c r="R85" s="134">
        <f t="shared" si="2"/>
        <v>0</v>
      </c>
      <c r="S85" s="134">
        <v>0</v>
      </c>
      <c r="T85" s="135">
        <f t="shared" si="3"/>
        <v>0</v>
      </c>
      <c r="AR85" s="136" t="s">
        <v>139</v>
      </c>
      <c r="AT85" s="136" t="s">
        <v>136</v>
      </c>
      <c r="AU85" s="136" t="s">
        <v>85</v>
      </c>
      <c r="AY85" s="13" t="s">
        <v>125</v>
      </c>
      <c r="BE85" s="137">
        <f t="shared" si="4"/>
        <v>0</v>
      </c>
      <c r="BF85" s="137">
        <f t="shared" si="5"/>
        <v>0</v>
      </c>
      <c r="BG85" s="137">
        <f t="shared" si="6"/>
        <v>0</v>
      </c>
      <c r="BH85" s="137">
        <f t="shared" si="7"/>
        <v>0</v>
      </c>
      <c r="BI85" s="137">
        <f t="shared" si="8"/>
        <v>0</v>
      </c>
      <c r="BJ85" s="13" t="s">
        <v>83</v>
      </c>
      <c r="BK85" s="137">
        <f t="shared" si="9"/>
        <v>0</v>
      </c>
      <c r="BL85" s="13" t="s">
        <v>132</v>
      </c>
      <c r="BM85" s="136" t="s">
        <v>580</v>
      </c>
    </row>
    <row r="86" spans="2:65" s="1" customFormat="1" ht="55.5" customHeight="1">
      <c r="B86" s="28"/>
      <c r="C86" s="142" t="s">
        <v>141</v>
      </c>
      <c r="D86" s="142" t="s">
        <v>136</v>
      </c>
      <c r="E86" s="143" t="s">
        <v>581</v>
      </c>
      <c r="F86" s="144" t="s">
        <v>579</v>
      </c>
      <c r="G86" s="145" t="s">
        <v>131</v>
      </c>
      <c r="H86" s="146">
        <v>1</v>
      </c>
      <c r="I86" s="147"/>
      <c r="J86" s="148">
        <f t="shared" si="0"/>
        <v>0</v>
      </c>
      <c r="K86" s="149"/>
      <c r="L86" s="150"/>
      <c r="M86" s="151" t="s">
        <v>19</v>
      </c>
      <c r="N86" s="152" t="s">
        <v>47</v>
      </c>
      <c r="P86" s="134">
        <f t="shared" si="1"/>
        <v>0</v>
      </c>
      <c r="Q86" s="134">
        <v>0</v>
      </c>
      <c r="R86" s="134">
        <f t="shared" si="2"/>
        <v>0</v>
      </c>
      <c r="S86" s="134">
        <v>0</v>
      </c>
      <c r="T86" s="135">
        <f t="shared" si="3"/>
        <v>0</v>
      </c>
      <c r="AR86" s="136" t="s">
        <v>139</v>
      </c>
      <c r="AT86" s="136" t="s">
        <v>136</v>
      </c>
      <c r="AU86" s="136" t="s">
        <v>85</v>
      </c>
      <c r="AY86" s="13" t="s">
        <v>125</v>
      </c>
      <c r="BE86" s="137">
        <f t="shared" si="4"/>
        <v>0</v>
      </c>
      <c r="BF86" s="137">
        <f t="shared" si="5"/>
        <v>0</v>
      </c>
      <c r="BG86" s="137">
        <f t="shared" si="6"/>
        <v>0</v>
      </c>
      <c r="BH86" s="137">
        <f t="shared" si="7"/>
        <v>0</v>
      </c>
      <c r="BI86" s="137">
        <f t="shared" si="8"/>
        <v>0</v>
      </c>
      <c r="BJ86" s="13" t="s">
        <v>83</v>
      </c>
      <c r="BK86" s="137">
        <f t="shared" si="9"/>
        <v>0</v>
      </c>
      <c r="BL86" s="13" t="s">
        <v>132</v>
      </c>
      <c r="BM86" s="136" t="s">
        <v>582</v>
      </c>
    </row>
    <row r="87" spans="2:65" s="1" customFormat="1" ht="24.15" customHeight="1">
      <c r="B87" s="28"/>
      <c r="C87" s="124" t="s">
        <v>132</v>
      </c>
      <c r="D87" s="124" t="s">
        <v>128</v>
      </c>
      <c r="E87" s="125" t="s">
        <v>583</v>
      </c>
      <c r="F87" s="126" t="s">
        <v>584</v>
      </c>
      <c r="G87" s="127" t="s">
        <v>144</v>
      </c>
      <c r="H87" s="128">
        <v>1560</v>
      </c>
      <c r="I87" s="129"/>
      <c r="J87" s="130">
        <f t="shared" si="0"/>
        <v>0</v>
      </c>
      <c r="K87" s="131"/>
      <c r="L87" s="28"/>
      <c r="M87" s="132" t="s">
        <v>19</v>
      </c>
      <c r="N87" s="133" t="s">
        <v>47</v>
      </c>
      <c r="P87" s="134">
        <f t="shared" si="1"/>
        <v>0</v>
      </c>
      <c r="Q87" s="134">
        <v>0</v>
      </c>
      <c r="R87" s="134">
        <f t="shared" si="2"/>
        <v>0</v>
      </c>
      <c r="S87" s="134">
        <v>0</v>
      </c>
      <c r="T87" s="135">
        <f t="shared" si="3"/>
        <v>0</v>
      </c>
      <c r="AR87" s="136" t="s">
        <v>132</v>
      </c>
      <c r="AT87" s="136" t="s">
        <v>128</v>
      </c>
      <c r="AU87" s="136" t="s">
        <v>85</v>
      </c>
      <c r="AY87" s="13" t="s">
        <v>125</v>
      </c>
      <c r="BE87" s="137">
        <f t="shared" si="4"/>
        <v>0</v>
      </c>
      <c r="BF87" s="137">
        <f t="shared" si="5"/>
        <v>0</v>
      </c>
      <c r="BG87" s="137">
        <f t="shared" si="6"/>
        <v>0</v>
      </c>
      <c r="BH87" s="137">
        <f t="shared" si="7"/>
        <v>0</v>
      </c>
      <c r="BI87" s="137">
        <f t="shared" si="8"/>
        <v>0</v>
      </c>
      <c r="BJ87" s="13" t="s">
        <v>83</v>
      </c>
      <c r="BK87" s="137">
        <f t="shared" si="9"/>
        <v>0</v>
      </c>
      <c r="BL87" s="13" t="s">
        <v>132</v>
      </c>
      <c r="BM87" s="136" t="s">
        <v>585</v>
      </c>
    </row>
    <row r="88" spans="2:65" s="1" customFormat="1" ht="24.15" customHeight="1">
      <c r="B88" s="28"/>
      <c r="C88" s="142" t="s">
        <v>150</v>
      </c>
      <c r="D88" s="142" t="s">
        <v>136</v>
      </c>
      <c r="E88" s="143" t="s">
        <v>586</v>
      </c>
      <c r="F88" s="144" t="s">
        <v>587</v>
      </c>
      <c r="G88" s="145" t="s">
        <v>144</v>
      </c>
      <c r="H88" s="146">
        <v>1560</v>
      </c>
      <c r="I88" s="147"/>
      <c r="J88" s="148">
        <f t="shared" si="0"/>
        <v>0</v>
      </c>
      <c r="K88" s="149"/>
      <c r="L88" s="150"/>
      <c r="M88" s="151" t="s">
        <v>19</v>
      </c>
      <c r="N88" s="152" t="s">
        <v>47</v>
      </c>
      <c r="P88" s="134">
        <f t="shared" si="1"/>
        <v>0</v>
      </c>
      <c r="Q88" s="134">
        <v>2E-05</v>
      </c>
      <c r="R88" s="134">
        <f t="shared" si="2"/>
        <v>0.031200000000000002</v>
      </c>
      <c r="S88" s="134">
        <v>0</v>
      </c>
      <c r="T88" s="135">
        <f t="shared" si="3"/>
        <v>0</v>
      </c>
      <c r="AR88" s="136" t="s">
        <v>139</v>
      </c>
      <c r="AT88" s="136" t="s">
        <v>136</v>
      </c>
      <c r="AU88" s="136" t="s">
        <v>85</v>
      </c>
      <c r="AY88" s="13" t="s">
        <v>125</v>
      </c>
      <c r="BE88" s="137">
        <f t="shared" si="4"/>
        <v>0</v>
      </c>
      <c r="BF88" s="137">
        <f t="shared" si="5"/>
        <v>0</v>
      </c>
      <c r="BG88" s="137">
        <f t="shared" si="6"/>
        <v>0</v>
      </c>
      <c r="BH88" s="137">
        <f t="shared" si="7"/>
        <v>0</v>
      </c>
      <c r="BI88" s="137">
        <f t="shared" si="8"/>
        <v>0</v>
      </c>
      <c r="BJ88" s="13" t="s">
        <v>83</v>
      </c>
      <c r="BK88" s="137">
        <f t="shared" si="9"/>
        <v>0</v>
      </c>
      <c r="BL88" s="13" t="s">
        <v>132</v>
      </c>
      <c r="BM88" s="136" t="s">
        <v>588</v>
      </c>
    </row>
    <row r="89" spans="2:65" s="1" customFormat="1" ht="37.8" customHeight="1">
      <c r="B89" s="28"/>
      <c r="C89" s="124" t="s">
        <v>155</v>
      </c>
      <c r="D89" s="124" t="s">
        <v>128</v>
      </c>
      <c r="E89" s="125" t="s">
        <v>309</v>
      </c>
      <c r="F89" s="126" t="s">
        <v>310</v>
      </c>
      <c r="G89" s="127" t="s">
        <v>311</v>
      </c>
      <c r="H89" s="128">
        <v>1</v>
      </c>
      <c r="I89" s="129"/>
      <c r="J89" s="130">
        <f t="shared" si="0"/>
        <v>0</v>
      </c>
      <c r="K89" s="131"/>
      <c r="L89" s="28"/>
      <c r="M89" s="132" t="s">
        <v>19</v>
      </c>
      <c r="N89" s="133" t="s">
        <v>47</v>
      </c>
      <c r="P89" s="134">
        <f t="shared" si="1"/>
        <v>0</v>
      </c>
      <c r="Q89" s="134">
        <v>0</v>
      </c>
      <c r="R89" s="134">
        <f t="shared" si="2"/>
        <v>0</v>
      </c>
      <c r="S89" s="134">
        <v>0</v>
      </c>
      <c r="T89" s="135">
        <f t="shared" si="3"/>
        <v>0</v>
      </c>
      <c r="AR89" s="136" t="s">
        <v>132</v>
      </c>
      <c r="AT89" s="136" t="s">
        <v>128</v>
      </c>
      <c r="AU89" s="136" t="s">
        <v>85</v>
      </c>
      <c r="AY89" s="13" t="s">
        <v>125</v>
      </c>
      <c r="BE89" s="137">
        <f t="shared" si="4"/>
        <v>0</v>
      </c>
      <c r="BF89" s="137">
        <f t="shared" si="5"/>
        <v>0</v>
      </c>
      <c r="BG89" s="137">
        <f t="shared" si="6"/>
        <v>0</v>
      </c>
      <c r="BH89" s="137">
        <f t="shared" si="7"/>
        <v>0</v>
      </c>
      <c r="BI89" s="137">
        <f t="shared" si="8"/>
        <v>0</v>
      </c>
      <c r="BJ89" s="13" t="s">
        <v>83</v>
      </c>
      <c r="BK89" s="137">
        <f t="shared" si="9"/>
        <v>0</v>
      </c>
      <c r="BL89" s="13" t="s">
        <v>132</v>
      </c>
      <c r="BM89" s="136" t="s">
        <v>312</v>
      </c>
    </row>
    <row r="90" spans="2:47" s="1" customFormat="1" ht="10.2">
      <c r="B90" s="28"/>
      <c r="D90" s="138" t="s">
        <v>134</v>
      </c>
      <c r="F90" s="139" t="s">
        <v>313</v>
      </c>
      <c r="I90" s="140"/>
      <c r="L90" s="28"/>
      <c r="M90" s="153"/>
      <c r="N90" s="154"/>
      <c r="O90" s="154"/>
      <c r="P90" s="154"/>
      <c r="Q90" s="154"/>
      <c r="R90" s="154"/>
      <c r="S90" s="154"/>
      <c r="T90" s="155"/>
      <c r="AT90" s="13" t="s">
        <v>134</v>
      </c>
      <c r="AU90" s="13" t="s">
        <v>85</v>
      </c>
    </row>
    <row r="91" spans="2:12" s="1" customFormat="1" ht="6.9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28"/>
    </row>
  </sheetData>
  <sheetProtection algorithmName="SHA-512" hashValue="M1B2ieUbrI4puGNJPSLJlAPKBju9FyZkyscnKXeIb+lvS27IRb6zKV3Z0QdvANu6eAULhwbw8LTh86ozIZpuXg==" saltValue="oKAHRsAf1PtGNdPpr4vhi8Rj3EWoNLxLCrPBUQprjsS5TzrK02//cHoDK5YPZ6DFx33+j1CK0cctUjgWwiHK+Q==" spinCount="100000" sheet="1" objects="1" scenarios="1" formatColumns="0" formatRows="0" autoFilter="0"/>
  <autoFilter ref="C80:K9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2/945412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Vacek</dc:creator>
  <cp:keywords/>
  <dc:description/>
  <cp:lastModifiedBy>Jan Vacek</cp:lastModifiedBy>
  <dcterms:created xsi:type="dcterms:W3CDTF">2023-03-28T07:35:04Z</dcterms:created>
  <dcterms:modified xsi:type="dcterms:W3CDTF">2023-03-28T07:36:37Z</dcterms:modified>
  <cp:category/>
  <cp:version/>
  <cp:contentType/>
  <cp:contentStatus/>
</cp:coreProperties>
</file>