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Rekapitulace zakázky" sheetId="1" r:id="rId1"/>
    <sheet name="SO 01 - Architektonické a..." sheetId="2" r:id="rId2"/>
    <sheet name="SO 02 - Architektonické a..." sheetId="3" r:id="rId3"/>
    <sheet name="D1.4g - Elektroinstalace" sheetId="4" r:id="rId4"/>
    <sheet name="VRN-01 - VRN" sheetId="5" r:id="rId5"/>
    <sheet name="Pokyny pro vyplnění" sheetId="6" r:id="rId6"/>
  </sheets>
  <definedNames>
    <definedName name="_xlnm._FilterDatabase" localSheetId="3" hidden="1">'D1.4g - Elektroinstalace'!$C$87:$K$215</definedName>
    <definedName name="_xlnm._FilterDatabase" localSheetId="1" hidden="1">'SO 01 - Architektonické a...'!$C$95:$K$250</definedName>
    <definedName name="_xlnm._FilterDatabase" localSheetId="2" hidden="1">'SO 02 - Architektonické a...'!$C$98:$K$432</definedName>
    <definedName name="_xlnm._FilterDatabase" localSheetId="4" hidden="1">'VRN-01 - VRN'!$C$88:$K$105</definedName>
    <definedName name="_xlnm.Print_Area" localSheetId="3">'D1.4g - Elektroinstalace'!$C$4:$J$41,'D1.4g - Elektroinstalace'!$C$47:$J$67,'D1.4g - Elektroinstalace'!$C$73:$K$215</definedName>
    <definedName name="_xlnm.Print_Area" localSheetId="0">'Rekapitulace zakázky'!$D$4:$AO$36,'Rekapitulace zakázky'!$C$42:$AQ$61</definedName>
    <definedName name="_xlnm.Print_Area" localSheetId="1">'SO 01 - Architektonické a...'!$C$4:$J$41,'SO 01 - Architektonické a...'!$C$47:$J$75,'SO 01 - Architektonické a...'!$C$81:$K$250</definedName>
    <definedName name="_xlnm.Print_Area" localSheetId="2">'SO 02 - Architektonické a...'!$C$4:$J$41,'SO 02 - Architektonické a...'!$C$47:$J$78,'SO 02 - Architektonické a...'!$C$84:$K$432</definedName>
    <definedName name="_xlnm.Print_Area" localSheetId="4">'VRN-01 - VRN'!$C$4:$J$41,'VRN-01 - VRN'!$C$47:$J$68,'VRN-01 - VRN'!$C$74:$K$105</definedName>
    <definedName name="_xlnm.Print_Titles" localSheetId="0">'Rekapitulace zakázky'!$52:$52</definedName>
    <definedName name="_xlnm.Print_Titles" localSheetId="1">'SO 01 - Architektonické a...'!$95:$95</definedName>
    <definedName name="_xlnm.Print_Titles" localSheetId="2">'SO 02 - Architektonické a...'!$98:$98</definedName>
    <definedName name="_xlnm.Print_Titles" localSheetId="3">'D1.4g - Elektroinstalace'!$87:$87</definedName>
    <definedName name="_xlnm.Print_Titles" localSheetId="4">'VRN-01 - VRN'!$88:$88</definedName>
  </definedNames>
  <calcPr calcId="191029"/>
</workbook>
</file>

<file path=xl/sharedStrings.xml><?xml version="1.0" encoding="utf-8"?>
<sst xmlns="http://schemas.openxmlformats.org/spreadsheetml/2006/main" count="7027" uniqueCount="1335">
  <si>
    <t>Export Komplet</t>
  </si>
  <si>
    <t>VZ</t>
  </si>
  <si>
    <t>2.0</t>
  </si>
  <si>
    <t>ZAMOK</t>
  </si>
  <si>
    <t>False</t>
  </si>
  <si>
    <t>{d4985efb-e2ca-43a4-a334-c646bcb1a664}</t>
  </si>
  <si>
    <t>0,01</t>
  </si>
  <si>
    <t>21</t>
  </si>
  <si>
    <t>15</t>
  </si>
  <si>
    <t>REKAPITULACE ZAKÁZKY</t>
  </si>
  <si>
    <t>v ---  níže se nacházejí doplnkové a pomocné údaje k sestavám  --- v</t>
  </si>
  <si>
    <t>Návod na vyplnění</t>
  </si>
  <si>
    <t>0,001</t>
  </si>
  <si>
    <t>Kód:</t>
  </si>
  <si>
    <t>2020_051_VZ</t>
  </si>
  <si>
    <t>Měnit lze pouze buňky se žlutým podbarvením!
1) v Rekapitulaci zakázky vyplňte údaje o Uchazeči (přenesou se do ostatních sestav i v jiných listech)
2) na vybraných listech vyplňte v sestavě Soupis prací ceny u položek</t>
  </si>
  <si>
    <t>Zakázka:</t>
  </si>
  <si>
    <t>Adaptace obřadní síně na zasedací místnost</t>
  </si>
  <si>
    <t>KSO:</t>
  </si>
  <si>
    <t/>
  </si>
  <si>
    <t>CC-CZ:</t>
  </si>
  <si>
    <t>Místo:</t>
  </si>
  <si>
    <t>náměstí Míru 11, 43601 Litvínov</t>
  </si>
  <si>
    <t>Datum:</t>
  </si>
  <si>
    <t>7. 10. 2020</t>
  </si>
  <si>
    <t>Zadavatel:</t>
  </si>
  <si>
    <t>IČ:</t>
  </si>
  <si>
    <t>Město Litvínov</t>
  </si>
  <si>
    <t>DIČ:</t>
  </si>
  <si>
    <t>Uchazeč:</t>
  </si>
  <si>
    <t>Vyplň údaj</t>
  </si>
  <si>
    <t>Projektant:</t>
  </si>
  <si>
    <t>Ing. Daniel Šimmer, č.a. 0401928</t>
  </si>
  <si>
    <t>True</t>
  </si>
  <si>
    <t>Zpracovatel:</t>
  </si>
  <si>
    <t>Vít Včeliš, 724538658, vitvcelis@seznam.cz</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</si>
  <si>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</si>
  <si>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</si>
  <si>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</si>
  <si>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</si>
  <si>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</si>
  <si>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</si>
  <si>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</si>
  <si>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</si>
  <si>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</si>
  <si>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</si>
  <si>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</si>
  <si>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</si>
  <si>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</si>
  <si>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</si>
  <si>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</si>
  <si>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</si>
  <si>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</si>
  <si>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</si>
  <si>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</si>
  <si>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</si>
  <si>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</si>
  <si>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</si>
  <si>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</si>
  <si>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</si>
  <si>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</si>
  <si>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</si>
  <si>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</si>
  <si>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</si>
  <si>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</si>
  <si>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</si>
  <si>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</si>
  <si>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</si>
  <si>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</si>
  <si>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</si>
  <si>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</si>
  <si>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</si>
  <si>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</si>
  <si>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</si>
  <si>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</si>
  <si>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</si>
  <si>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SO</t>
  </si>
  <si>
    <t>Stavební objekty</t>
  </si>
  <si>
    <t>STA</t>
  </si>
  <si>
    <t>1</t>
  </si>
  <si>
    <t>{51eceeff-405e-40f7-8ec9-923c2dd1dd68}</t>
  </si>
  <si>
    <t>2</t>
  </si>
  <si>
    <t>/</t>
  </si>
  <si>
    <t>SO 01</t>
  </si>
  <si>
    <t>Architektonické a stavební řešení - Demolice, bourání</t>
  </si>
  <si>
    <t>Soupis</t>
  </si>
  <si>
    <t>{f88f729a-587c-495e-b67a-b1924b8bd1d6}</t>
  </si>
  <si>
    <t>SO 02</t>
  </si>
  <si>
    <t>Architektonické a stavební řešení - Nový stav</t>
  </si>
  <si>
    <t>{82d5f839-def4-4674-8fc0-628eeaafb463}</t>
  </si>
  <si>
    <t>D1.4g</t>
  </si>
  <si>
    <t>Elektroinstalace</t>
  </si>
  <si>
    <t>{c96c3b67-77c6-4fbf-8676-8e1bc8a153e3}</t>
  </si>
  <si>
    <t>VRN</t>
  </si>
  <si>
    <t>Vedlejší rozpočtové náklady</t>
  </si>
  <si>
    <t>{85d732ca-aa5a-4943-b27c-62a465695683}</t>
  </si>
  <si>
    <t>VRN-01</t>
  </si>
  <si>
    <t>{79700e70-e04d-4eb0-9f7d-ca0d21bc364f}</t>
  </si>
  <si>
    <t>KRYCÍ LIST SOUPISU PRACÍ</t>
  </si>
  <si>
    <t>Objekt:</t>
  </si>
  <si>
    <t>SO - Stavební objekty</t>
  </si>
  <si>
    <t>Soupis:</t>
  </si>
  <si>
    <t>SO 01 - Architektonické a stavební řešení - Demolice, bourání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</si>
  <si>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</si>
  <si>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</si>
  <si>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</si>
  <si>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</si>
  <si>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</si>
  <si>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</si>
  <si>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</si>
  <si>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</si>
  <si>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</si>
  <si>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713 - Izolace tepelné</t>
  </si>
  <si>
    <t xml:space="preserve">    741 - Elektroinstalace - silnoproud</t>
  </si>
  <si>
    <t xml:space="preserve">    742 - Elektroinstalace - slaboproud</t>
  </si>
  <si>
    <t xml:space="preserve">    762 - Konstrukce tesařské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</si>
  <si>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</si>
  <si>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</si>
  <si>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</si>
  <si>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</si>
  <si>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</si>
  <si>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</si>
  <si>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</si>
  <si>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</si>
  <si>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</si>
  <si>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</si>
  <si>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</si>
  <si>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</si>
  <si>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</si>
  <si>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</si>
  <si>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</si>
  <si>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</si>
  <si>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</si>
  <si>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</si>
  <si>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</si>
  <si>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</si>
  <si>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</si>
  <si>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</si>
  <si>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949101112</t>
  </si>
  <si>
    <t>Lešení pomocné pracovní pro objekty pozemních staveb pro zatížení do 150 kg/m2, o výšce lešeňové podlahy přes 1,9 do 3,5 m</t>
  </si>
  <si>
    <t>m2</t>
  </si>
  <si>
    <t>CS ÚRS 2021 02</t>
  </si>
  <si>
    <t>4</t>
  </si>
  <si>
    <t>-1769120703</t>
  </si>
  <si>
    <t>Online PSC</t>
  </si>
  <si>
    <t>https://podminky.urs.cz/item/CS_URS_2021_02/949101112</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</si>
  <si>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</si>
  <si>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</si>
  <si>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t>
  </si>
  <si>
    <t>Poznámka k položce:
Odkaz na dokumentaci viz poznámka "Rekapitulace stavby"</t>
  </si>
  <si>
    <t>962031132</t>
  </si>
  <si>
    <t>Bourání příček z cihel, tvárnic nebo příčkovek z cihel pálených, plných nebo dutých na maltu vápennou nebo vápenocementovou, tl. do 100 mm</t>
  </si>
  <si>
    <t>1351057202</t>
  </si>
  <si>
    <t>https://podminky.urs.cz/item/CS_URS_2021_02/962031132</t>
  </si>
  <si>
    <t>VV</t>
  </si>
  <si>
    <t>"obřadní místnost" 2,70*1,10-0,60*1,97</t>
  </si>
  <si>
    <t>3</t>
  </si>
  <si>
    <t>962031133</t>
  </si>
  <si>
    <t>Bourání příček z cihel, tvárnic nebo příčkovek z cihel pálených, plných nebo dutých na maltu vápennou nebo vápenocementovou, tl. do 150 mm</t>
  </si>
  <si>
    <t>-1953508370</t>
  </si>
  <si>
    <t>https://podminky.urs.cz/item/CS_URS_2021_02/962031133</t>
  </si>
  <si>
    <t>"obřadní místnost" 3,90*5,30-1,50*2,60</t>
  </si>
  <si>
    <t>"obřadní místnost" 2,70*4,50</t>
  </si>
  <si>
    <t>Součet</t>
  </si>
  <si>
    <t>965042131</t>
  </si>
  <si>
    <t>Bourání mazanin betonových nebo z litého asfaltu tl. do 100 mm, plochy do 4 m2</t>
  </si>
  <si>
    <t>m3</t>
  </si>
  <si>
    <t>627917805</t>
  </si>
  <si>
    <t>https://podminky.urs.cz/item/CS_URS_2021_02/965042131</t>
  </si>
  <si>
    <t>"rampa" 0,10*2,10</t>
  </si>
  <si>
    <t>5</t>
  </si>
  <si>
    <t>965081381</t>
  </si>
  <si>
    <t>Bourání podlah z dlaždic bez podkladního lože nebo mazaniny, s jakoukoliv výplní spár z mozaikových lepenců keramických nebo skleněných do 1 m2</t>
  </si>
  <si>
    <t>-1409163224</t>
  </si>
  <si>
    <t>https://podminky.urs.cz/item/CS_URS_2021_02/965081381</t>
  </si>
  <si>
    <t>0,6*0,6*3</t>
  </si>
  <si>
    <t>6</t>
  </si>
  <si>
    <t>962032240</t>
  </si>
  <si>
    <t>Bourání zdiva nadzákladového z cihel nebo tvárnic z cihel pálených nebo vápenopískových, na maltu cementovou, objemu do 1 m3</t>
  </si>
  <si>
    <t>2121840316</t>
  </si>
  <si>
    <t>https://podminky.urs.cz/item/CS_URS_2021_02/962032240</t>
  </si>
  <si>
    <t xml:space="preserve">Poznámka k souboru cen:
1. Bourání pilířů o průřezu přes 0,36 m2 se oceňuje příslušnými cenami -2230, -2231, -2240, -2241,-2253 a -2254 jako bourání zdiva nadzákladového cihelného.
</t>
  </si>
  <si>
    <t>"zeď 300 mm spoj. chodba/zas. místnost" 0,30*3,46*5,30</t>
  </si>
  <si>
    <t>-0,30*0,90*2,70</t>
  </si>
  <si>
    <t>"zeď 200 mm schodiště" 0,20*3,46*(7,20)</t>
  </si>
  <si>
    <t>7</t>
  </si>
  <si>
    <t>978012191</t>
  </si>
  <si>
    <t>Otlučení vápenných nebo vápenocementových omítek vnitřních ploch stropů rákosovaných, v rozsahu přes 50 do 100 %</t>
  </si>
  <si>
    <t>1633318336</t>
  </si>
  <si>
    <t>https://podminky.urs.cz/item/CS_URS_2021_02/978012191</t>
  </si>
  <si>
    <t xml:space="preserve">Poznámka k souboru cen:
1. Položky lze použít i pro ocenění otlučení sádrových, hliněných apod. vnitřních omítek.
</t>
  </si>
  <si>
    <t>"mezipatro" 4,50*5,30</t>
  </si>
  <si>
    <t>997</t>
  </si>
  <si>
    <t>Přesun sutě</t>
  </si>
  <si>
    <t>8</t>
  </si>
  <si>
    <t>997013112</t>
  </si>
  <si>
    <t>Vnitrostaveništní doprava suti a vybouraných hmot vodorovně do 50 m svisle s použitím mechanizace pro budovy a haly výšky přes 6 do 9 m</t>
  </si>
  <si>
    <t>t</t>
  </si>
  <si>
    <t>-559446957</t>
  </si>
  <si>
    <t>https://podminky.urs.cz/item/CS_URS_2021_02/997013112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</si>
  <si>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</si>
  <si>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997013312</t>
  </si>
  <si>
    <t>Doprava suti shozem montáž a demontáž shozu výšky přes 10 do 20 m</t>
  </si>
  <si>
    <t>m</t>
  </si>
  <si>
    <t>-282339234</t>
  </si>
  <si>
    <t>https://podminky.urs.cz/item/CS_URS_2021_02/997013312</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</si>
  <si>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</si>
  <si>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"cca " 15,00</t>
  </si>
  <si>
    <t>10</t>
  </si>
  <si>
    <t>997013322</t>
  </si>
  <si>
    <t>Doprava suti shozem montáž a demontáž shozu výšky Příplatek za první a každý další den použití shozu k ceně -3312</t>
  </si>
  <si>
    <t>-1817589611</t>
  </si>
  <si>
    <t>https://podminky.urs.cz/item/CS_URS_2021_02/997013322</t>
  </si>
  <si>
    <t>"odhad cca 31 dní" 15,00*31</t>
  </si>
  <si>
    <t>11</t>
  </si>
  <si>
    <t>997013501</t>
  </si>
  <si>
    <t>Odvoz suti a vybouraných hmot na skládku nebo meziskládku se složením, na vzdálenost do 1 km</t>
  </si>
  <si>
    <t>-739387698</t>
  </si>
  <si>
    <t>https://podminky.urs.cz/item/CS_URS_2021_02/997013501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</si>
  <si>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</si>
  <si>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</si>
  <si>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</si>
  <si>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</si>
  <si>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1915502538</t>
  </si>
  <si>
    <t>https://podminky.urs.cz/item/CS_URS_2021_02/997013509</t>
  </si>
  <si>
    <t>39,321*10 'Přepočtené koeficientem množství</t>
  </si>
  <si>
    <t>13</t>
  </si>
  <si>
    <t>997013631</t>
  </si>
  <si>
    <t>Poplatek za uložení stavebního odpadu na skládce (skládkovné) směsného stavebního a demoličního zatříděného do Katalogu odpadů pod kódem 17 09 04</t>
  </si>
  <si>
    <t>-1217724024</t>
  </si>
  <si>
    <t>https://podminky.urs.cz/item/CS_URS_2021_02/997013631</t>
  </si>
  <si>
    <t>PSV</t>
  </si>
  <si>
    <t>Práce a dodávky PSV</t>
  </si>
  <si>
    <t>713</t>
  </si>
  <si>
    <t>Izolace tepelné</t>
  </si>
  <si>
    <t>14</t>
  </si>
  <si>
    <t>713110813</t>
  </si>
  <si>
    <t>Odstranění tepelné izolace stropů nebo podhledů z rohoží, pásů, dílců, desek, bloků volně kladených z vláknitých materiálů suchých, tloušťka izolace přes 100 mm</t>
  </si>
  <si>
    <t>16</t>
  </si>
  <si>
    <t>-296104942</t>
  </si>
  <si>
    <t>https://podminky.urs.cz/item/CS_URS_2021_02/713110813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</si>
  <si>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</si>
  <si>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"otvor pro nové schodiště" 0,95*3,80</t>
  </si>
  <si>
    <t>998713203</t>
  </si>
  <si>
    <t>Přesun hmot pro izolace tepelné stanovený procentní sazbou (%) z ceny vodorovná dopravní vzdálenost do 50 m v objektech výšky přes 12 do 24 m</t>
  </si>
  <si>
    <t>%</t>
  </si>
  <si>
    <t>-1412613159</t>
  </si>
  <si>
    <t>https://podminky.urs.cz/item/CS_URS_2021_02/998713203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</si>
  <si>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</si>
  <si>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</si>
  <si>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</si>
  <si>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74137487R</t>
  </si>
  <si>
    <t>Demontáž svítidla - skleněný lustr se zachováním funkčnosti, ochrany před poškozením a uložením do depozitu</t>
  </si>
  <si>
    <t>kus</t>
  </si>
  <si>
    <t>1305827667</t>
  </si>
  <si>
    <t>Poznámka k položce:
pouze dva lustry v „zasedací místnosti 1“ budou demontovány odbornou firmou mimo tento projekt. Ostatní skleněné lustry v zasedací místnosti 2 a na chodbě budou demontovány dodavatelem stavby, uloženy do krabic a připraveny k převezení do depozitu</t>
  </si>
  <si>
    <t>"zas. místnost" 1</t>
  </si>
  <si>
    <t>"obřadní síň" 2</t>
  </si>
  <si>
    <t>742</t>
  </si>
  <si>
    <t>Elektroinstalace - slaboproud</t>
  </si>
  <si>
    <t>17</t>
  </si>
  <si>
    <t>742410801</t>
  </si>
  <si>
    <t>Demontáž rozhlasu reproduktoru podhledového, nástěnného, směrového</t>
  </si>
  <si>
    <t>1639558865</t>
  </si>
  <si>
    <t>https://podminky.urs.cz/item/CS_URS_2021_02/742410801</t>
  </si>
  <si>
    <t>"koncové prvky rozhlasu" 2</t>
  </si>
  <si>
    <t>762</t>
  </si>
  <si>
    <t>Konstrukce tesařské</t>
  </si>
  <si>
    <t>18</t>
  </si>
  <si>
    <t>762521811</t>
  </si>
  <si>
    <t>Demontáž podlah bez polštářů z prken tl. do 32 mm</t>
  </si>
  <si>
    <t>1244540092</t>
  </si>
  <si>
    <t>https://podminky.urs.cz/item/CS_URS_2021_02/762521811</t>
  </si>
  <si>
    <t>19</t>
  </si>
  <si>
    <t>762811933</t>
  </si>
  <si>
    <t>Vyřezání záklopu nebo podbíjení stropů z prken nebo fošen tl. přes 32 mm, plochy jednotlivě přes 1,00 do 4,00 m2</t>
  </si>
  <si>
    <t>-616819981</t>
  </si>
  <si>
    <t>https://podminky.urs.cz/item/CS_URS_2021_02/762811933</t>
  </si>
  <si>
    <t xml:space="preserve">Poznámka k souboru cen:
1. U položek vyřezání části záklopu nebo podbíjení -1921 až -1964 se množství měrných jednotek určuje v m součtem délek jednotlivých řezů.
</t>
  </si>
  <si>
    <t>"otvor pro nové schodiště" 2*0,95+2*3,80</t>
  </si>
  <si>
    <t>20</t>
  </si>
  <si>
    <t>998762203</t>
  </si>
  <si>
    <t>Přesun hmot pro konstrukce tesařské stanovený procentní sazbou (%) z ceny vodorovná dopravní vzdálenost do 50 m v objektech výšky přes 12 do 24 m</t>
  </si>
  <si>
    <t>-846273945</t>
  </si>
  <si>
    <t>https://podminky.urs.cz/item/CS_URS_2021_02/998762203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</si>
  <si>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</si>
  <si>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766</t>
  </si>
  <si>
    <t>Konstrukce truhlářské</t>
  </si>
  <si>
    <t>766311811</t>
  </si>
  <si>
    <t>Demontáž zábradlí dřevěného vnitřního</t>
  </si>
  <si>
    <t>280910440</t>
  </si>
  <si>
    <t>https://podminky.urs.cz/item/CS_URS_2021_02/766311811</t>
  </si>
  <si>
    <t>"mezipatro" 5,30</t>
  </si>
  <si>
    <t>22</t>
  </si>
  <si>
    <t>766421821</t>
  </si>
  <si>
    <t>Demontáž obložení podhledů palubkami</t>
  </si>
  <si>
    <t>-1159459824</t>
  </si>
  <si>
    <t>https://podminky.urs.cz/item/CS_URS_2021_02/766421821</t>
  </si>
  <si>
    <t>23</t>
  </si>
  <si>
    <t>7668258R1</t>
  </si>
  <si>
    <t>Demontáž nábytku</t>
  </si>
  <si>
    <t>1106210677</t>
  </si>
  <si>
    <t>poznámka: mramorová deska uložena do depozitu</t>
  </si>
  <si>
    <t>"obř. síň - pult" 1</t>
  </si>
  <si>
    <t>24</t>
  </si>
  <si>
    <t>7668258R2</t>
  </si>
  <si>
    <t>1791309187</t>
  </si>
  <si>
    <t>"garnýže" 21,00</t>
  </si>
  <si>
    <t>25</t>
  </si>
  <si>
    <t>7668258R3</t>
  </si>
  <si>
    <t>-1722617136</t>
  </si>
  <si>
    <t>"zas. m. - plastový portál s deřmi" 1</t>
  </si>
  <si>
    <t>26</t>
  </si>
  <si>
    <t>7668258R4</t>
  </si>
  <si>
    <t>-806036709</t>
  </si>
  <si>
    <t>včetně uložení do depozitu</t>
  </si>
  <si>
    <t>"obřadní síň - nástěnná palstika" 12,00</t>
  </si>
  <si>
    <t>27</t>
  </si>
  <si>
    <t>7668258R9</t>
  </si>
  <si>
    <t>Demontáž truhlářských konstrukcí</t>
  </si>
  <si>
    <t>1495439117</t>
  </si>
  <si>
    <t>"obř. síň - pódium v = 17 cm" 20,60</t>
  </si>
  <si>
    <t>28</t>
  </si>
  <si>
    <t>766691914</t>
  </si>
  <si>
    <t>Ostatní práce vyvěšení nebo zavěšení křídel s případným uložením a opětovným zavěšením po provedení stavebních změn dřevěných dveřních, plochy do 2 m2</t>
  </si>
  <si>
    <t>-1365641128</t>
  </si>
  <si>
    <t>https://podminky.urs.cz/item/CS_URS_2021_02/766691914</t>
  </si>
  <si>
    <t xml:space="preserve">Poznámka k souboru cen:
1. Ceny -1931 a -1932 lze užít jen pro křídlo mající současně obě jmenované funkce.
</t>
  </si>
  <si>
    <t>"chodba/schodiště" 1</t>
  </si>
  <si>
    <t>29</t>
  </si>
  <si>
    <t>766691915</t>
  </si>
  <si>
    <t>Ostatní práce vyvěšení nebo zavěšení křídel s případným uložením a opětovným zavěšením po provedení stavebních změn dřevěných dveřních, plochy přes 2 m2</t>
  </si>
  <si>
    <t>-1580017164</t>
  </si>
  <si>
    <t>https://podminky.urs.cz/item/CS_URS_2021_02/766691915</t>
  </si>
  <si>
    <t>"chodba/obř. síň" 1</t>
  </si>
  <si>
    <t>"spoj. chodba/obř. síň" 1</t>
  </si>
  <si>
    <t>"spoj. chodba/zas. m." 1</t>
  </si>
  <si>
    <t>30</t>
  </si>
  <si>
    <t>998766203</t>
  </si>
  <si>
    <t>Přesun hmot pro konstrukce truhlářské stanovený procentní sazbou (%) z ceny vodorovná dopravní vzdálenost do 50 m v objektech výšky přes 12 do 24 m</t>
  </si>
  <si>
    <t>-189848081</t>
  </si>
  <si>
    <t>https://podminky.urs.cz/item/CS_URS_2021_02/998766203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</si>
  <si>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</si>
  <si>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</si>
  <si>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</si>
  <si>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31</t>
  </si>
  <si>
    <t>767661811</t>
  </si>
  <si>
    <t>Demontáž mříží pevných nebo otevíravých</t>
  </si>
  <si>
    <t>-385390624</t>
  </si>
  <si>
    <t>https://podminky.urs.cz/item/CS_URS_2021_02/767661811</t>
  </si>
  <si>
    <t>"železná dveřní mříž" 1,70*3,10</t>
  </si>
  <si>
    <t>32</t>
  </si>
  <si>
    <t>767996702</t>
  </si>
  <si>
    <t>Demontáž ostatních zámečnických konstrukcí o hmotnosti jednotlivých dílů řezáním přes 50 do 100 kg</t>
  </si>
  <si>
    <t>kg</t>
  </si>
  <si>
    <t>228968127</t>
  </si>
  <si>
    <t>https://podminky.urs.cz/item/CS_URS_2021_02/767996702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</si>
  <si>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</si>
  <si>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"nosníky I 160" 15,80" kg/bm "*4,80*10</t>
  </si>
  <si>
    <t>"nosníky I 160" 15,80" kg/bm "*5,30*2</t>
  </si>
  <si>
    <t>"nosníky I 160" 15,80" kg/bm "*2,55*6</t>
  </si>
  <si>
    <t>33</t>
  </si>
  <si>
    <t>767996704</t>
  </si>
  <si>
    <t>Demontáž ostatních zámečnických konstrukcí o hmotnosti jednotlivých dílů řezáním přes 250 do 500 kg</t>
  </si>
  <si>
    <t>560698744</t>
  </si>
  <si>
    <t>https://podminky.urs.cz/item/CS_URS_2021_02/767996704</t>
  </si>
  <si>
    <t>"schodiště do mezipatra" 2500,00</t>
  </si>
  <si>
    <t>34</t>
  </si>
  <si>
    <t>998767203</t>
  </si>
  <si>
    <t>Přesun hmot pro zámečnické konstrukce stanovený procentní sazbou (%) z ceny vodorovná dopravní vzdálenost do 50 m v objektech výšky přes 12 do 24 m</t>
  </si>
  <si>
    <t>603806726</t>
  </si>
  <si>
    <t>https://podminky.urs.cz/item/CS_URS_2021_02/998767203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</si>
  <si>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</si>
  <si>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</si>
  <si>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</si>
  <si>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35</t>
  </si>
  <si>
    <t>776201812</t>
  </si>
  <si>
    <t>Demontáž povlakových podlahovin lepených ručně s podložkou</t>
  </si>
  <si>
    <t>743925188</t>
  </si>
  <si>
    <t>https://podminky.urs.cz/item/CS_URS_2021_02/776201812</t>
  </si>
  <si>
    <t>"obř. síň, spoj. chodba, zas. m., chodba" 182,00</t>
  </si>
  <si>
    <t>36</t>
  </si>
  <si>
    <t>776201814</t>
  </si>
  <si>
    <t>Demontáž povlakových podlahovin volně položených podlepených páskou</t>
  </si>
  <si>
    <t>-1989803456</t>
  </si>
  <si>
    <t>https://podminky.urs.cz/item/CS_URS_2021_02/776201814</t>
  </si>
  <si>
    <t>37</t>
  </si>
  <si>
    <t>776410811</t>
  </si>
  <si>
    <t>Demontáž soklíků nebo lišt pryžových nebo plastových</t>
  </si>
  <si>
    <t>1378321472</t>
  </si>
  <si>
    <t>https://podminky.urs.cz/item/CS_URS_2021_02/776410811</t>
  </si>
  <si>
    <t>"obř. síň, spoj. chodba, zas. m., chodba" 115,00</t>
  </si>
  <si>
    <t>38</t>
  </si>
  <si>
    <t>776991821</t>
  </si>
  <si>
    <t>Ostatní práce odstranění lepidla ručně z podlah</t>
  </si>
  <si>
    <t>-861671942</t>
  </si>
  <si>
    <t>https://podminky.urs.cz/item/CS_URS_2021_02/776991821</t>
  </si>
  <si>
    <t>39</t>
  </si>
  <si>
    <t>998776203</t>
  </si>
  <si>
    <t>Přesun hmot pro podlahy povlakové stanovený procentní sazbou (%) z ceny vodorovná dopravní vzdálenost do 50 m v objektech výšky přes 12 do 24 m</t>
  </si>
  <si>
    <t>1379093599</t>
  </si>
  <si>
    <t>https://podminky.urs.cz/item/CS_URS_2021_02/998776203</t>
  </si>
  <si>
    <t>SO 02 - Architektonické a stavební řešení - Nový stav</t>
  </si>
  <si>
    <t xml:space="preserve">    3 - Svislé a kompletní konstrukce</t>
  </si>
  <si>
    <t xml:space="preserve">    4 - Vodorovné konstrukce</t>
  </si>
  <si>
    <t xml:space="preserve">    6 - Úpravy povrchů, podlahy a osazování výplní</t>
  </si>
  <si>
    <t xml:space="preserve">    998 - Přesun hmot</t>
  </si>
  <si>
    <t xml:space="preserve">    763 - Konstrukce suché výstavby</t>
  </si>
  <si>
    <t xml:space="preserve">    775 - Podlahy skládané</t>
  </si>
  <si>
    <t xml:space="preserve">    784 - Dokončovací práce - malby a tapety</t>
  </si>
  <si>
    <t>OST - Ostatní</t>
  </si>
  <si>
    <t>Svislé a kompletní konstrukce</t>
  </si>
  <si>
    <t>317941125</t>
  </si>
  <si>
    <t>Osazování ocelových válcovaných nosníků na zdivu I nebo IE nebo U nebo UE nebo L č. 24 a výše nebo výšky přes 220 mm</t>
  </si>
  <si>
    <t>-1452015454</t>
  </si>
  <si>
    <t>https://podminky.urs.cz/item/CS_URS_2021_02/317941125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</si>
  <si>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</si>
  <si>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pozn.: včetně spojovacího a montážního materiálu</t>
  </si>
  <si>
    <t>0,650</t>
  </si>
  <si>
    <t>M</t>
  </si>
  <si>
    <t>13010732</t>
  </si>
  <si>
    <t>ocel profilová jakost S235JR (11 375) průřez I (IPN) 300</t>
  </si>
  <si>
    <t>-1656745050</t>
  </si>
  <si>
    <t>"nový překlad" 54,20" kg/bm "*(6,00*2)/1000</t>
  </si>
  <si>
    <t>310239211</t>
  </si>
  <si>
    <t>Zazdívka otvorů ve zdivu nadzákladovém cihlami pálenými plochy přes 1 m2 do 4 m2 na maltu vápenocementovou</t>
  </si>
  <si>
    <t>-83385770</t>
  </si>
  <si>
    <t>https://podminky.urs.cz/item/CS_URS_2021_02/310239211</t>
  </si>
  <si>
    <t>"zazdívka" 0,45*1,50*2,60</t>
  </si>
  <si>
    <t>310279842</t>
  </si>
  <si>
    <t>Zazdívka otvorů ve zdivu nadzákladovém nepálenými tvárnicemi plochy přes 1 m2 do 4 m2 , ve zdi tl. do 300 mm</t>
  </si>
  <si>
    <t>716785923</t>
  </si>
  <si>
    <t>https://podminky.urs.cz/item/CS_URS_2021_02/310279842</t>
  </si>
  <si>
    <t>"zazdívka vstupu na půdu" 0,30*1,00*2,00</t>
  </si>
  <si>
    <t>Vodorovné konstrukce</t>
  </si>
  <si>
    <t>417321515</t>
  </si>
  <si>
    <t>Ztužující pásy a věnce z betonu železového (bez výztuže) tř. C 25/30</t>
  </si>
  <si>
    <t>-2041024919</t>
  </si>
  <si>
    <t>https://podminky.urs.cz/item/CS_URS_2021_02/417321515</t>
  </si>
  <si>
    <t>"podkladní pás pod nosníky" 0,05*0,30*0,50*2</t>
  </si>
  <si>
    <t>417351115</t>
  </si>
  <si>
    <t>Bednění bočnic ztužujících pásů a věnců včetně vzpěr zřízení</t>
  </si>
  <si>
    <t>-609321742</t>
  </si>
  <si>
    <t>https://podminky.urs.cz/item/CS_URS_2021_02/417351115</t>
  </si>
  <si>
    <t>"podkladní pás pod nosníky" (0,05*(0,30+2*0,50))*2</t>
  </si>
  <si>
    <t>417351116</t>
  </si>
  <si>
    <t>Bednění bočnic ztužujících pásů a věnců včetně vzpěr odstranění</t>
  </si>
  <si>
    <t>-1243834200</t>
  </si>
  <si>
    <t>https://podminky.urs.cz/item/CS_URS_2021_02/417351116</t>
  </si>
  <si>
    <t>417361821</t>
  </si>
  <si>
    <t>Výztuž ztužujících pásů a věnců z betonářské oceli 10 505 (R) nebo BSt 500</t>
  </si>
  <si>
    <t>1577992310</t>
  </si>
  <si>
    <t>https://podminky.urs.cz/item/CS_URS_2021_02/417361821</t>
  </si>
  <si>
    <t>"podkladní pás pod nosníky" 0,15*150" kg/m3 "/1000</t>
  </si>
  <si>
    <t>430321515</t>
  </si>
  <si>
    <t>Schodišťové konstrukce a rampy z betonu železového (bez výztuže) stupně, schodnice, ramena, podesty s nosníky tř. C 20/25</t>
  </si>
  <si>
    <t>1420046611</t>
  </si>
  <si>
    <t>https://podminky.urs.cz/item/CS_URS_2021_02/430321515</t>
  </si>
  <si>
    <t>pozn.: bez výztuže</t>
  </si>
  <si>
    <t>"PDL.3" 5,80*0,06</t>
  </si>
  <si>
    <t>"dopetonování původní rampy" 1,50*1,80*0,04</t>
  </si>
  <si>
    <t>431351121</t>
  </si>
  <si>
    <t>Bednění podest, podstupňových desek a ramp včetně podpěrné konstrukce výšky do 4 m půdorysně přímočarých zřízení</t>
  </si>
  <si>
    <t>697051224</t>
  </si>
  <si>
    <t>https://podminky.urs.cz/item/CS_URS_2021_02/431351121</t>
  </si>
  <si>
    <t>"PDL.3" 0,10*3,25</t>
  </si>
  <si>
    <t>431351122</t>
  </si>
  <si>
    <t>Bednění podest, podstupňových desek a ramp včetně podpěrné konstrukce výšky do 4 m půdorysně přímočarých odstranění</t>
  </si>
  <si>
    <t>-1173323783</t>
  </si>
  <si>
    <t>https://podminky.urs.cz/item/CS_URS_2021_02/431351122</t>
  </si>
  <si>
    <t>632451023R</t>
  </si>
  <si>
    <t>Potěr cementový vyrovnávací z malty (MC-15) v pásu o průměrné (střední) tl. přes 30 do 40 mm</t>
  </si>
  <si>
    <t>-1255422419</t>
  </si>
  <si>
    <t>https://podminky.urs.cz/item/CS_URS_2021_02/632451023R</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</si>
  <si>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</si>
  <si>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začátek rampy, ref. výrobek Schomburg Asocret-bis-5/40</t>
  </si>
  <si>
    <t>"PDL.3" 0,10*1,25</t>
  </si>
  <si>
    <t>Úpravy povrchů, podlahy a osazování výplní</t>
  </si>
  <si>
    <t>612142001</t>
  </si>
  <si>
    <t>Potažení vnitřních ploch pletivem v ploše nebo pruzích, na plném podkladu sklovláknitým vtlačením do tmelu stěn</t>
  </si>
  <si>
    <t>-176229936</t>
  </si>
  <si>
    <t>https://podminky.urs.cz/item/CS_URS_2021_02/612142001</t>
  </si>
  <si>
    <t xml:space="preserve">Poznámka k souboru cen:
1. V cenách -2001 jsou započteny i náklady na tmel.
</t>
  </si>
  <si>
    <t>"zazdívka vstupu na půdu" 2*1,00*2,00</t>
  </si>
  <si>
    <t>611325422</t>
  </si>
  <si>
    <t>Oprava vápenocementové omítky vnitřních ploch štukové dvouvrstvé, tloušťky do 20 mm a tloušťky štuku do 3 mm stropů, v rozsahu opravované plochy přes 10 do 30%</t>
  </si>
  <si>
    <t>-1842289704</t>
  </si>
  <si>
    <t>https://podminky.urs.cz/item/CS_URS_2021_02/611325422</t>
  </si>
  <si>
    <t xml:space="preserve">Poznámka k souboru cen:
1. Pro ocenění opravy omítek plochy do 1 m2 se použijí ceny souboru cen 61. 32-52.. Vápenocementová omítka jednotlivých malých ploch.
</t>
  </si>
  <si>
    <t>"zasedací místnost 1" 104,00</t>
  </si>
  <si>
    <t>"řešená část chodby" 33,20</t>
  </si>
  <si>
    <t>82</t>
  </si>
  <si>
    <t>-1969556887</t>
  </si>
  <si>
    <t>"obřadní síň vč. spojovací chodby" 5,60*(16,30+4,95+1,60+11,10+1,60+0,25+5,30)</t>
  </si>
  <si>
    <t>-1,50*2,60*2</t>
  </si>
  <si>
    <t>-1,30*1,70*7</t>
  </si>
  <si>
    <t>"zasedací místnost" 3,30*(10,09+5,93+10,09)</t>
  </si>
  <si>
    <t>-1,30*1,70*5</t>
  </si>
  <si>
    <t>"chodba" 5,60*(16,30+4,95+1,60+11,10+1,60+0,25+5,30)</t>
  </si>
  <si>
    <t>-0,80*1,97</t>
  </si>
  <si>
    <t>-0,90*1,97</t>
  </si>
  <si>
    <t>-1,50*2,60</t>
  </si>
  <si>
    <t>-1,30*1,70*2</t>
  </si>
  <si>
    <t>612325422</t>
  </si>
  <si>
    <t>Oprava vápenocementové omítky vnitřních ploch štukové dvouvrstvé, tloušťky do 20 mm a tloušťky štuku do 3 mm stěn, v rozsahu opravované plochy přes 10 do 30%</t>
  </si>
  <si>
    <t>-881333795</t>
  </si>
  <si>
    <t>https://podminky.urs.cz/item/CS_URS_2021_02/612325422</t>
  </si>
  <si>
    <t>612521001</t>
  </si>
  <si>
    <t>Omítka tenkovrstvá silikátová vnitřních ploch probarvená, včetně penetrace podkladu zrnitá, tloušťky 1,0 mm svislých konstrukcí stěn v podlaží i na schodišti</t>
  </si>
  <si>
    <t>1323270828</t>
  </si>
  <si>
    <t>612321141</t>
  </si>
  <si>
    <t>Omítka vápenocementová vnitřních ploch nanášená ručně dvouvrstvá, tloušťky jádrové omítky do 10 mm a tloušťky štuku do 3 mm štuková svislých konstrukcí stěn</t>
  </si>
  <si>
    <t>1566928601</t>
  </si>
  <si>
    <t>https://podminky.urs.cz/item/CS_URS_2021_02/612321141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</si>
  <si>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</si>
  <si>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"zazdívka" 2*1,50*2,60</t>
  </si>
  <si>
    <t>642942111</t>
  </si>
  <si>
    <t>Osazování zárubní nebo rámů kovových dveřních lisovaných nebo z úhelníků bez dveřních křídel na cementovou maltu, plochy otvoru do 2,5 m2</t>
  </si>
  <si>
    <t>338090075</t>
  </si>
  <si>
    <t>https://podminky.urs.cz/item/CS_URS_2021_02/642942111</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</si>
  <si>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</si>
  <si>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55331542</t>
  </si>
  <si>
    <t>zárubeň jednokřídlá ocelová pro sádrokartonové příčky tl stěny 110-150mm rozměru 800/1970, 2100mm</t>
  </si>
  <si>
    <t>-195789412</t>
  </si>
  <si>
    <t>včetně povrchové úpravy</t>
  </si>
  <si>
    <t>"D5" 1</t>
  </si>
  <si>
    <t>55331513</t>
  </si>
  <si>
    <t>zárubeň jednokřídlá ocelová pro sádrokartonové příčky tl stěny 75-100mm rozměru 900/1970, 2100mm</t>
  </si>
  <si>
    <t>-1833878455</t>
  </si>
  <si>
    <t xml:space="preserve">včetně povrchové úpravy, protipožární, SDK tl. 80 mm </t>
  </si>
  <si>
    <t>"D4" 1</t>
  </si>
  <si>
    <t>642945111</t>
  </si>
  <si>
    <t>Osazování ocelových zárubní protipožárních nebo protiplynových dveří do vynechaného otvoru, s obetonováním, dveří jednokřídlových do 2,5 m2</t>
  </si>
  <si>
    <t>1032195502</t>
  </si>
  <si>
    <t>https://podminky.urs.cz/item/CS_URS_2021_02/642945111</t>
  </si>
  <si>
    <t>D4</t>
  </si>
  <si>
    <t>55331558</t>
  </si>
  <si>
    <t>zárubeň jednokřídlá ocelová pro zdění s protipožární úpravou tl stěny 75-100mm rozměru 900/1970, 2100mm</t>
  </si>
  <si>
    <t>1500099999</t>
  </si>
  <si>
    <t>238105374</t>
  </si>
  <si>
    <t>952901114</t>
  </si>
  <si>
    <t>Vyčištění budov nebo objektů před předáním do užívání budov bytové nebo občanské výstavby, světlé výšky podlaží přes 4 m</t>
  </si>
  <si>
    <t>-734813313</t>
  </si>
  <si>
    <t>https://podminky.urs.cz/item/CS_URS_2021_02/952901114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</si>
  <si>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</si>
  <si>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"zasedací místnost 2" 48,20</t>
  </si>
  <si>
    <t>998</t>
  </si>
  <si>
    <t>Přesun hmot</t>
  </si>
  <si>
    <t>998021021</t>
  </si>
  <si>
    <t>Přesun hmot pro haly občanské výstavby, výrobu a služby s nosnou svislou konstrukcí zděnou nebo betonovou monolitickou vodorovná dopravní vzdálenost do 100 m, pro haly výšky do 20 m</t>
  </si>
  <si>
    <t>1596656178</t>
  </si>
  <si>
    <t>https://podminky.urs.cz/item/CS_URS_2021_02/998021021</t>
  </si>
  <si>
    <t xml:space="preserve">Poznámka k souboru cen:
1. Přesun hmot s omezením mechanizace lze ocenit cenami 998 01-7001 až -7006 a ruční přesun hmot cenami 998 01-8001 až -8011 souboru cen 998 01-Přesun hmot po budovy.
</t>
  </si>
  <si>
    <t>762521108</t>
  </si>
  <si>
    <t>Položení podlah nehoblovaných na sraz z fošen hrubých</t>
  </si>
  <si>
    <t>1821851909</t>
  </si>
  <si>
    <t>https://podminky.urs.cz/item/CS_URS_2021_02/762521108</t>
  </si>
  <si>
    <t xml:space="preserve">Poznámka k souboru cen:
1. Cenu 762 52-1104, 762 52-1108 lze použít na provizorní zakrytí výkopu uvnitř budov.
</t>
  </si>
  <si>
    <t>"půda - pochozí lávka" 5,00</t>
  </si>
  <si>
    <t>60511022</t>
  </si>
  <si>
    <t>řezivo jehličnaté středové smrk tl 33-100mm dl 2-3,5m</t>
  </si>
  <si>
    <t>1457311763</t>
  </si>
  <si>
    <t>"půda - pochozí lávka" 5,00*0,033*1,05</t>
  </si>
  <si>
    <t>762595001</t>
  </si>
  <si>
    <t>Spojovací prostředky podlah a podkladových konstrukcí hřebíky, vruty</t>
  </si>
  <si>
    <t>540877984</t>
  </si>
  <si>
    <t>https://podminky.urs.cz/item/CS_URS_2021_02/762595001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</si>
  <si>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</si>
  <si>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1242725448</t>
  </si>
  <si>
    <t>763</t>
  </si>
  <si>
    <t>Konstrukce suché výstavby</t>
  </si>
  <si>
    <t>763111328.KNF</t>
  </si>
  <si>
    <t>SDK příčka W 111 tl 80 mm profil CW+UW 50 desky 1xDF 15 TI 40 mm 40 kg/m3 EI 60 Rw 51 dB</t>
  </si>
  <si>
    <t>-1206370290</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</si>
  <si>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</si>
  <si>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"příčka zas. místnost 2" 3,30*(5,90)-0,90*1,97</t>
  </si>
  <si>
    <t>763111426.KNF</t>
  </si>
  <si>
    <t>SDK příčka W 112 tl 150 mm profil CW+UW 100 desky 2xRED PIANO (DF) 12,5 TI 80 mm 15 kg/m3 EI 90 Rw 59 dB</t>
  </si>
  <si>
    <t>1369640814</t>
  </si>
  <si>
    <t>"vstup na půdu" 1,30*(1,10+4,05+2,50)-0,80*1,97</t>
  </si>
  <si>
    <t>"vstup na půdu" 6,50" m2"</t>
  </si>
  <si>
    <t>763135102</t>
  </si>
  <si>
    <t>Montáž sádrokartonového podhledu kazetového demontovatelného, velikosti kazet 600x600 mm včetně zavěšené nosné konstrukce polozapuštěné</t>
  </si>
  <si>
    <t>-1219861591</t>
  </si>
  <si>
    <t>https://podminky.urs.cz/item/CS_URS_2021_02/763135102</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</si>
  <si>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</si>
  <si>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59030583</t>
  </si>
  <si>
    <t>podhled kazetový bez děrování, skrytá hrana tl 10 mm 600x600mm</t>
  </si>
  <si>
    <t>-764339120</t>
  </si>
  <si>
    <t>pozn.: ref. výrobek AMF Thermatex</t>
  </si>
  <si>
    <t>48,2*1,05 'Přepočtené koeficientem množství</t>
  </si>
  <si>
    <t>763164636</t>
  </si>
  <si>
    <t>Obklad konstrukcí sádrokartonovými deskami včetně ochranných úhelníků ve tvaru U rozvinuté šíře přes 0,6 do 1,2 m, opláštěný deskou protipožární DF, tl. 15 mm</t>
  </si>
  <si>
    <t>2016894135</t>
  </si>
  <si>
    <t>https://podminky.urs.cz/item/CS_URS_2021_02/763164636</t>
  </si>
  <si>
    <t>pozn.: komplet viz DET4</t>
  </si>
  <si>
    <t>5,30</t>
  </si>
  <si>
    <t>763251111R</t>
  </si>
  <si>
    <t>Podlaha ze sádrovláknitých desek na pero a drážku podlaha tl. 10 mm podlahové desky tl. 1 x 10 mm bez podsypu</t>
  </si>
  <si>
    <t>1221052035</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</si>
  <si>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</si>
  <si>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"PDL.1" 104,70</t>
  </si>
  <si>
    <t>763251131</t>
  </si>
  <si>
    <t>Podlaha ze sádrovláknitých desek na pero a drážku podlahové desky tl. 2 x 10 mm podlaha tl. 40 mm s podsypem tl. 20 mm</t>
  </si>
  <si>
    <t>-1857008199</t>
  </si>
  <si>
    <t>https://podminky.urs.cz/item/CS_URS_2021_02/763251131</t>
  </si>
  <si>
    <t>763251391</t>
  </si>
  <si>
    <t>Podlaha ze sádrovláknitých desek na pero a drážku Příplatek k cenám za každých dalších 10 mm suchého podsypu</t>
  </si>
  <si>
    <t>1179085152</t>
  </si>
  <si>
    <t>https://podminky.urs.cz/item/CS_URS_2021_02/763251391</t>
  </si>
  <si>
    <t>"PDL.1" 104,70*4,50</t>
  </si>
  <si>
    <t>919726122</t>
  </si>
  <si>
    <t>Geotextilie netkaná pro ochranu, separaci nebo filtraci měrná hmotnost přes 200 do 300 g/m2</t>
  </si>
  <si>
    <t>469948879</t>
  </si>
  <si>
    <t>https://podminky.urs.cz/item/CS_URS_2021_02/919726122</t>
  </si>
  <si>
    <t xml:space="preserve">Poznámka k souboru cen:
1. V cenách jsou započteny i náklady na položení a dodání geotextilie včetně přesahů.
</t>
  </si>
  <si>
    <t>998763403</t>
  </si>
  <si>
    <t>Přesun hmot pro konstrukce montované z desek stanovený procentní sazbou (%) z ceny vodorovná dopravní vzdálenost do 50 m v objektech výšky přes 12 do 24 m</t>
  </si>
  <si>
    <t>1814243108</t>
  </si>
  <si>
    <t>https://podminky.urs.cz/item/CS_URS_2021_02/998763403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</si>
  <si>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</si>
  <si>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40</t>
  </si>
  <si>
    <t>766221125</t>
  </si>
  <si>
    <t>Montáž celodřevěného samonosného schodiště s podstupnicemi schodnicového zadlabaného přímého</t>
  </si>
  <si>
    <t>-935308751</t>
  </si>
  <si>
    <t>https://podminky.urs.cz/item/CS_URS_2021_02/766221125</t>
  </si>
  <si>
    <t xml:space="preserve">Poznámka k souboru cen:
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
</t>
  </si>
  <si>
    <t>41</t>
  </si>
  <si>
    <t>61232103</t>
  </si>
  <si>
    <t>schodiště interiérové přímé celodřevěné šířka 1000mm</t>
  </si>
  <si>
    <t>1390900197</t>
  </si>
  <si>
    <t>42</t>
  </si>
  <si>
    <t>766416223</t>
  </si>
  <si>
    <t>Montáž obložení stěn plochy přes 5 m2 panely obkladovými modřínovými nebo z tvrdých dřevin, plochy přes 1,50 m2</t>
  </si>
  <si>
    <t>377124552</t>
  </si>
  <si>
    <t>https://podminky.urs.cz/item/CS_URS_2021_02/766416223</t>
  </si>
  <si>
    <t>P/3</t>
  </si>
  <si>
    <t>49,5+6,5</t>
  </si>
  <si>
    <t>43</t>
  </si>
  <si>
    <t>606211R</t>
  </si>
  <si>
    <t>dekorativní obkladový panel masiv</t>
  </si>
  <si>
    <t>1974669521</t>
  </si>
  <si>
    <t>56*1,1 'Přepočtené koeficientem množství</t>
  </si>
  <si>
    <t>44</t>
  </si>
  <si>
    <t>766417211</t>
  </si>
  <si>
    <t>Montáž obložení stěn rošt podkladový</t>
  </si>
  <si>
    <t>-380653769</t>
  </si>
  <si>
    <t>https://podminky.urs.cz/item/CS_URS_2021_02/766417211</t>
  </si>
  <si>
    <t>45</t>
  </si>
  <si>
    <t>60514112</t>
  </si>
  <si>
    <t>řezivo jehličnaté lať surová dl 4m</t>
  </si>
  <si>
    <t>1156638978</t>
  </si>
  <si>
    <t>56,000*0,04*0,06</t>
  </si>
  <si>
    <t>46</t>
  </si>
  <si>
    <t>766660001</t>
  </si>
  <si>
    <t>zrušeno</t>
  </si>
  <si>
    <t>-737932870</t>
  </si>
  <si>
    <t>https://podminky.urs.cz/item/CS_URS_2021_02/766660001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</si>
  <si>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</si>
  <si>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47</t>
  </si>
  <si>
    <t>61160052</t>
  </si>
  <si>
    <t>936366078</t>
  </si>
  <si>
    <t>48</t>
  </si>
  <si>
    <t>766660022</t>
  </si>
  <si>
    <t>-1432001420</t>
  </si>
  <si>
    <t>https://podminky.urs.cz/item/CS_URS_2021_02/766660022</t>
  </si>
  <si>
    <t>49</t>
  </si>
  <si>
    <t>61165340</t>
  </si>
  <si>
    <t>-149401167</t>
  </si>
  <si>
    <t>50</t>
  </si>
  <si>
    <t>766660142</t>
  </si>
  <si>
    <t>Montáž dveřních křídel dřevěných nebo plastových otevíravých do dřevěné rámové zárubně z masivního dřeva dvoukřídlových, šířky přes 1450 mm</t>
  </si>
  <si>
    <t>-351980599</t>
  </si>
  <si>
    <t>https://podminky.urs.cz/item/CS_URS_2021_02/766660142</t>
  </si>
  <si>
    <t>51</t>
  </si>
  <si>
    <t>611600R1</t>
  </si>
  <si>
    <t>D1 stávající dveřní křídla 1600 x 2500 mm, repase včetně prahu viz popis D - DVEŘE</t>
  </si>
  <si>
    <t>1503959415</t>
  </si>
  <si>
    <t>52</t>
  </si>
  <si>
    <t>766660382</t>
  </si>
  <si>
    <t>Montáž dveřních křídel dřevěných nebo plastových skládaných do pojezdu na stěnu dvoukřídlových</t>
  </si>
  <si>
    <t>-519529015</t>
  </si>
  <si>
    <t>https://podminky.urs.cz/item/CS_URS_2021_02/766660382</t>
  </si>
  <si>
    <t>53</t>
  </si>
  <si>
    <t>611600R3</t>
  </si>
  <si>
    <t>D3 posuvná skládací stěna 5300 x 3000 mm viz popis D - DVEŘE</t>
  </si>
  <si>
    <t>1633154870</t>
  </si>
  <si>
    <t>80</t>
  </si>
  <si>
    <t>766660411</t>
  </si>
  <si>
    <t>Montáž dveřních křídel dřevěných nebo plastových vchodových dveří včetně rámu do zdiva jednokřídlových bez nadsvětlíku</t>
  </si>
  <si>
    <t>-1144786088</t>
  </si>
  <si>
    <t>https://podminky.urs.cz/item/CS_URS_2021_02/766660411</t>
  </si>
  <si>
    <t>81</t>
  </si>
  <si>
    <t>611405R</t>
  </si>
  <si>
    <t>dveře jednokřídlé plastové bílé plné max rozměru otvoru 2,42m2</t>
  </si>
  <si>
    <t>338401022</t>
  </si>
  <si>
    <t>0,8*1,97</t>
  </si>
  <si>
    <t>54</t>
  </si>
  <si>
    <t>-1061331344</t>
  </si>
  <si>
    <t>55</t>
  </si>
  <si>
    <t>767640222</t>
  </si>
  <si>
    <t>Montáž dveří ocelových vchodových dvoukřídlové s nadsvětlíkem</t>
  </si>
  <si>
    <t>-334447264</t>
  </si>
  <si>
    <t>https://podminky.urs.cz/item/CS_URS_2021_02/767640222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</si>
  <si>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</si>
  <si>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56</t>
  </si>
  <si>
    <t>55341161.R2</t>
  </si>
  <si>
    <t>D2 hliníková sestava 2770 x 3110 mm viz tabulka D-DVEŘE</t>
  </si>
  <si>
    <t>1014852417</t>
  </si>
  <si>
    <t>57</t>
  </si>
  <si>
    <t>767646510</t>
  </si>
  <si>
    <t>Montáž dveří ocelových protipožárních uzávěrů jednokřídlových</t>
  </si>
  <si>
    <t>1548700315</t>
  </si>
  <si>
    <t>https://podminky.urs.cz/item/CS_URS_2021_02/767646510</t>
  </si>
  <si>
    <t>58</t>
  </si>
  <si>
    <t>5534118R</t>
  </si>
  <si>
    <t>dveře jednokřídlé ocelové interierové protipožární EW 45 DP2 speciální zárubeň 900x1970mm</t>
  </si>
  <si>
    <t>-228288587</t>
  </si>
  <si>
    <t>59</t>
  </si>
  <si>
    <t>-491572610</t>
  </si>
  <si>
    <t>775</t>
  </si>
  <si>
    <t>Podlahy skládané</t>
  </si>
  <si>
    <t>60</t>
  </si>
  <si>
    <t>775111115</t>
  </si>
  <si>
    <t>Příprava podkladu skládaných podlah broušení podlah stávajícího podkladu před litím stěrky</t>
  </si>
  <si>
    <t>638717067</t>
  </si>
  <si>
    <t>https://podminky.urs.cz/item/CS_URS_2021_02/775111115</t>
  </si>
  <si>
    <t>192,1</t>
  </si>
  <si>
    <t>61</t>
  </si>
  <si>
    <t>775111311</t>
  </si>
  <si>
    <t>Příprava podkladu skládaných podlah vysátí podlah</t>
  </si>
  <si>
    <t>1621693019</t>
  </si>
  <si>
    <t>https://podminky.urs.cz/item/CS_URS_2021_02/775111311</t>
  </si>
  <si>
    <t>62</t>
  </si>
  <si>
    <t>775111411</t>
  </si>
  <si>
    <t>Příprava podkladu skládaných podlah montáž dilatační pásky podlah</t>
  </si>
  <si>
    <t>711056896</t>
  </si>
  <si>
    <t>https://podminky.urs.cz/item/CS_URS_2021_02/775111411</t>
  </si>
  <si>
    <t>63</t>
  </si>
  <si>
    <t>28616320</t>
  </si>
  <si>
    <t>pás dilatační okrajová extrud PE s fólií</t>
  </si>
  <si>
    <t>-1541916530</t>
  </si>
  <si>
    <t>101*1,02 'Přepočtené koeficientem množství</t>
  </si>
  <si>
    <t>64</t>
  </si>
  <si>
    <t>775121111</t>
  </si>
  <si>
    <t>Příprava podkladu skládaných podlah penetrace vodou ředitelná na savý podklad (válečkováním) podlah</t>
  </si>
  <si>
    <t>-335260906</t>
  </si>
  <si>
    <t>https://podminky.urs.cz/item/CS_URS_2021_02/775121111</t>
  </si>
  <si>
    <t>"PDL.2" 81,60</t>
  </si>
  <si>
    <t>"PDL.3" 5,80</t>
  </si>
  <si>
    <t>65</t>
  </si>
  <si>
    <t>775121411</t>
  </si>
  <si>
    <t>Příprava podkladu skládaných podlah penetrace dvousložková podlah na dřevo (špachtlováním)</t>
  </si>
  <si>
    <t>2137458353</t>
  </si>
  <si>
    <t>https://podminky.urs.cz/item/CS_URS_2021_02/775121411</t>
  </si>
  <si>
    <t>66</t>
  </si>
  <si>
    <t>775141113</t>
  </si>
  <si>
    <t>Příprava podkladu skládaných podlah vyrovnání samonivelační stěrkou podlah min.pevnosti 20 MPa, tloušťky přes 5 do 8 mm</t>
  </si>
  <si>
    <t>-97633317</t>
  </si>
  <si>
    <t>https://podminky.urs.cz/item/CS_URS_2021_02/775141113</t>
  </si>
  <si>
    <t>67</t>
  </si>
  <si>
    <t>775413401</t>
  </si>
  <si>
    <t>Montáž lišty obvodové lepené</t>
  </si>
  <si>
    <t>81938255</t>
  </si>
  <si>
    <t>https://podminky.urs.cz/item/CS_URS_2021_02/775413401</t>
  </si>
  <si>
    <t>101</t>
  </si>
  <si>
    <t>68</t>
  </si>
  <si>
    <t>61418155</t>
  </si>
  <si>
    <t>lišta soklová dřevěná š 15.0 mm, h 60.0 mm</t>
  </si>
  <si>
    <t>-619736163</t>
  </si>
  <si>
    <t>101*1,08 'Přepočtené koeficientem množství</t>
  </si>
  <si>
    <t>69</t>
  </si>
  <si>
    <t>775429121</t>
  </si>
  <si>
    <t>Montáž lišty přechodové (vyrovnávací) připevněné vruty</t>
  </si>
  <si>
    <t>1135332397</t>
  </si>
  <si>
    <t>https://podminky.urs.cz/item/CS_URS_2021_02/775429121</t>
  </si>
  <si>
    <t>5,3</t>
  </si>
  <si>
    <t>70</t>
  </si>
  <si>
    <t>55343110</t>
  </si>
  <si>
    <t>profil přechodový Al narážecí 30mm stříbro</t>
  </si>
  <si>
    <t>-150338729</t>
  </si>
  <si>
    <t>5,3*1,08 'Přepočtené koeficientem množství</t>
  </si>
  <si>
    <t>71</t>
  </si>
  <si>
    <t>775541151</t>
  </si>
  <si>
    <t>Montáž podlah plovoucích z velkoplošných lamel dýhovaných a laminovaných bez podložky, spojovaných zaklapnutím</t>
  </si>
  <si>
    <t>-2100710708</t>
  </si>
  <si>
    <t>https://podminky.urs.cz/item/CS_URS_2021_02/775541151</t>
  </si>
  <si>
    <t>72</t>
  </si>
  <si>
    <t>28411065</t>
  </si>
  <si>
    <t>dílce vinylové plovoucí na P+D, tl 5,0mm, nášlapná vrstva 0,40mm, úprava PUR, zátěž 23/32/41, otlak 0,03mm, R10, hořlavost Bfl S1, podložka kompozitní</t>
  </si>
  <si>
    <t>2067416133</t>
  </si>
  <si>
    <t>192,1*1,08 'Přepočtené koeficientem množství</t>
  </si>
  <si>
    <t>73</t>
  </si>
  <si>
    <t>998775203</t>
  </si>
  <si>
    <t>Přesun hmot pro podlahy skládané stanovený procentní sazbou (%) z ceny vodorovná dopravní vzdálenost do 50 m v objektech výšky přes 12 do 24 m</t>
  </si>
  <si>
    <t>-568470461</t>
  </si>
  <si>
    <t>https://podminky.urs.cz/item/CS_URS_2021_02/998775203</t>
  </si>
  <si>
    <t>784</t>
  </si>
  <si>
    <t>Dokončovací práce - malby a tapety</t>
  </si>
  <si>
    <t>74</t>
  </si>
  <si>
    <t>784121005</t>
  </si>
  <si>
    <t>Oškrabání malby v místnostech výšky přes 5,00 m</t>
  </si>
  <si>
    <t>-1380176969</t>
  </si>
  <si>
    <t>https://podminky.urs.cz/item/CS_URS_2021_02/784121005</t>
  </si>
  <si>
    <t xml:space="preserve">Poznámka k souboru cen:
1. Cenami souboru cen se oceňuje jakýkoli počet současně škrabaných vrstev barvy.
</t>
  </si>
  <si>
    <t>stěny:</t>
  </si>
  <si>
    <t>stropy:</t>
  </si>
  <si>
    <t>75</t>
  </si>
  <si>
    <t>784181115</t>
  </si>
  <si>
    <t>Penetrace podkladu jednonásobná základní silikátová bezbarvá v místnostech výšky přes 5,00 m</t>
  </si>
  <si>
    <t>-380941882</t>
  </si>
  <si>
    <t>https://podminky.urs.cz/item/CS_URS_2021_02/784181115</t>
  </si>
  <si>
    <t>76</t>
  </si>
  <si>
    <t>784321035</t>
  </si>
  <si>
    <t>Malby silikátové dvojnásobné, bílé v místnostech výšky přes 5,00 m</t>
  </si>
  <si>
    <t>458059091</t>
  </si>
  <si>
    <t>https://podminky.urs.cz/item/CS_URS_2021_02/784321035</t>
  </si>
  <si>
    <t>stěny SDK:</t>
  </si>
  <si>
    <t>"SDK" 2*(3,30*(5,90)-0,90*1,97)</t>
  </si>
  <si>
    <t>"příčka zas. místnost 2" 2*(3,30*(5,90)-0,90*1,97)</t>
  </si>
  <si>
    <t>"vstup na půdu" 2*(1,30*(1,10+4,05+2,50)-0,80*1,97)</t>
  </si>
  <si>
    <t>"vstup na půdu" 6,50" m2"*2</t>
  </si>
  <si>
    <t>stěny omítka:</t>
  </si>
  <si>
    <t>77</t>
  </si>
  <si>
    <t>1167417420</t>
  </si>
  <si>
    <t>OST</t>
  </si>
  <si>
    <t>Ostatní</t>
  </si>
  <si>
    <t>78</t>
  </si>
  <si>
    <t>766311111R</t>
  </si>
  <si>
    <t>X1 Dodávka a montáž dřevěného zábradlí vnitřního včetně montážního materiálu a povrchové úpravy</t>
  </si>
  <si>
    <t>133216204</t>
  </si>
  <si>
    <t xml:space="preserve">Poznámka k souboru cen:
1. Cenu lze použít v případě, kdy zábradlí není součástí konstrukce schodiště.
</t>
  </si>
  <si>
    <t>79</t>
  </si>
  <si>
    <t>766311112R</t>
  </si>
  <si>
    <t>X2 Dodávka a montáž dřevěného zábradlí vnitřního včetně montážního materiálu a povrchové úpravy</t>
  </si>
  <si>
    <t>1959502979</t>
  </si>
  <si>
    <t>D1.4g - Elektroinstalace</t>
  </si>
  <si>
    <t xml:space="preserve"> </t>
  </si>
  <si>
    <t>741 - Elektroinstalace - silnoproud</t>
  </si>
  <si>
    <t>3R1 - Rozvaděč 3R1</t>
  </si>
  <si>
    <t>VRN - Vedlejší rozpočtové náklady</t>
  </si>
  <si>
    <t>741372062</t>
  </si>
  <si>
    <t>Montáž svítidlo LED interiérové přisazené stropní hranaté nebo kruhové přes 0,09 do 0,36 m2 se zapojením vodičů</t>
  </si>
  <si>
    <t>CS ÚRS 2022 01</t>
  </si>
  <si>
    <t>https://podminky.urs.cz/item/CS_URS_2022_01/741372062</t>
  </si>
  <si>
    <t>B</t>
  </si>
  <si>
    <t>Svítidlo B 40W/4400lm/4000K, Ra80, IP44, s opálovým difusorem</t>
  </si>
  <si>
    <t>ks</t>
  </si>
  <si>
    <t>RPS</t>
  </si>
  <si>
    <t>Recyklační poplatek</t>
  </si>
  <si>
    <t>460680411</t>
  </si>
  <si>
    <t>Vysekání kapes a výklenků ve zdivu betonovém pro krabice 7x7x5 cm</t>
  </si>
  <si>
    <t>https://podminky.urs.cz/item/CS_URS_2022_01/460680411</t>
  </si>
  <si>
    <t>741112061</t>
  </si>
  <si>
    <t>Montáž krabice přístrojová zapuštěná plastová kruhová</t>
  </si>
  <si>
    <t>https://podminky.urs.cz/item/CS_URS_2022_01/741112061</t>
  </si>
  <si>
    <t>34571451</t>
  </si>
  <si>
    <t>krabice pod omítku PVC přístrojová kruhová D 70mm hluboká</t>
  </si>
  <si>
    <t>741310101</t>
  </si>
  <si>
    <t>Montáž spínač (polo)zapuštěný bezšroubové připojení 1-jednopólový se zapojením vodičů</t>
  </si>
  <si>
    <t>https://podminky.urs.cz/item/CS_URS_2022_01/741310101</t>
  </si>
  <si>
    <t>34539010</t>
  </si>
  <si>
    <t>přístroj spínače jednopólového, řazení 1, 1So bezšroubové svorky</t>
  </si>
  <si>
    <t>34539049</t>
  </si>
  <si>
    <t>kryt spínače jednoduchý</t>
  </si>
  <si>
    <t>34539059</t>
  </si>
  <si>
    <t>rámeček jednonásobný</t>
  </si>
  <si>
    <t>741313002</t>
  </si>
  <si>
    <t>Montáž zásuvka (polo)zapuštěná bezšroubové připojení 2P+PE dvojí zapojení - průběžná se zapojením vodičů</t>
  </si>
  <si>
    <t>https://podminky.urs.cz/item/CS_URS_2022_01/741313002</t>
  </si>
  <si>
    <t>34555241</t>
  </si>
  <si>
    <t>přístroj zásuvky zápustné jednonásobné, krytka s clonkami, bezšroubové svorky</t>
  </si>
  <si>
    <t>741313004</t>
  </si>
  <si>
    <t>Montáž zásuvka (polo)zapuštěná bezšroubové připojení 2x(2P+PE) dvojnásobná šikmá se zapojením vodičů</t>
  </si>
  <si>
    <t>https://podminky.urs.cz/item/CS_URS_2022_01/741313004</t>
  </si>
  <si>
    <t>34555242</t>
  </si>
  <si>
    <t>zásuvka zápustná dvojnásobná, šikmá, s clonkami, bezšroubové svorky</t>
  </si>
  <si>
    <t>460680505</t>
  </si>
  <si>
    <t>Vysekání rýh pro montáž trubek a kabelů ve zdivu betonovém hl do 3 cm a š přes 10 do 15 cm</t>
  </si>
  <si>
    <t>https://podminky.urs.cz/item/CS_URS_2022_01/460680505</t>
  </si>
  <si>
    <t>460710035</t>
  </si>
  <si>
    <t>Vyplnění a omítnutí rýh při elektroinstalacích ve stěnách hl do 3 cm a š přes 10 do 15 cm</t>
  </si>
  <si>
    <t>https://podminky.urs.cz/item/CS_URS_2022_01/460710035</t>
  </si>
  <si>
    <t>741372053</t>
  </si>
  <si>
    <t>Montáž svítidlo LED interiérové přisazené stropní reflektorové lištový systém se zapojením vodičů</t>
  </si>
  <si>
    <t>https://podminky.urs.cz/item/CS_URS_2022_01/741372053</t>
  </si>
  <si>
    <t>C</t>
  </si>
  <si>
    <t>Svítidlo C 26W 2700lm 30° 48VDC bílé</t>
  </si>
  <si>
    <t>741375001</t>
  </si>
  <si>
    <t>Montáž modulový osvětlovací systém - nosná soustava stropní přisazená</t>
  </si>
  <si>
    <t>https://podminky.urs.cz/item/CS_URS_2022_01/741375001</t>
  </si>
  <si>
    <t>M012</t>
  </si>
  <si>
    <t>Track 48V pro svítidla C</t>
  </si>
  <si>
    <t>741372061</t>
  </si>
  <si>
    <t>Montáž svítidlo LED interiérové přisazené stropní hranaté nebo kruhové do 0,09 m2 se zapojením vodičů</t>
  </si>
  <si>
    <t>https://podminky.urs.cz/item/CS_URS_2022_01/741372061</t>
  </si>
  <si>
    <t>N1</t>
  </si>
  <si>
    <t>Nouzové svítidlo N1</t>
  </si>
  <si>
    <t>N3</t>
  </si>
  <si>
    <t>Nouzové svítidlo N3</t>
  </si>
  <si>
    <t>3938A-A106 B</t>
  </si>
  <si>
    <t>Svorkovnice 106 B</t>
  </si>
  <si>
    <t>KS</t>
  </si>
  <si>
    <t>741112063</t>
  </si>
  <si>
    <t>Montáž krabice přístrojová zapuštěná plastová čtyřhranná</t>
  </si>
  <si>
    <t>https://podminky.urs.cz/item/CS_URS_2022_01/741112063</t>
  </si>
  <si>
    <t>654000</t>
  </si>
  <si>
    <t>Krabice 4MOD+KIT matný nerez</t>
  </si>
  <si>
    <t>077140</t>
  </si>
  <si>
    <t>Zásuvka 77140 2P+T bílá</t>
  </si>
  <si>
    <t>077071</t>
  </si>
  <si>
    <t>Záslepka 77071 2M bílá</t>
  </si>
  <si>
    <t>054020</t>
  </si>
  <si>
    <t>Krabice 054020 3M broušený nerez</t>
  </si>
  <si>
    <t>077070</t>
  </si>
  <si>
    <t>Záslepka 77070 1M bílá</t>
  </si>
  <si>
    <t>741110502</t>
  </si>
  <si>
    <t>Montáž lišta a kanálek protahovací šířky přes 60 do 120 mm</t>
  </si>
  <si>
    <t>https://podminky.urs.cz/item/CS_URS_2022_01/741110502</t>
  </si>
  <si>
    <t>8595568904416</t>
  </si>
  <si>
    <t>Kanál 38X150 S1 podlahový, pozink</t>
  </si>
  <si>
    <t>460680565</t>
  </si>
  <si>
    <t>Vysekání rýh pro montáž trubek a kabelů v betonových podlahách a mazaninách hl do 5 cm a š přes 10 do 15 cm</t>
  </si>
  <si>
    <t>https://podminky.urs.cz/item/CS_URS_2022_01/460680565</t>
  </si>
  <si>
    <t>M014</t>
  </si>
  <si>
    <t>Montáž DALI kontroler DIGIDIM 64 adres</t>
  </si>
  <si>
    <t>M014m</t>
  </si>
  <si>
    <t>Kontroler 64 adres</t>
  </si>
  <si>
    <t>M015</t>
  </si>
  <si>
    <t>Montáž Touch panel 7“</t>
  </si>
  <si>
    <t>M015m</t>
  </si>
  <si>
    <t>Touch panel 7“ bílý</t>
  </si>
  <si>
    <t>M016</t>
  </si>
  <si>
    <t>Montáž ovladač 7-tlačítkový bílý</t>
  </si>
  <si>
    <t>M016m</t>
  </si>
  <si>
    <t>ovladač 7-tlačítkový bílý</t>
  </si>
  <si>
    <t>K017</t>
  </si>
  <si>
    <t>Naprogramování DALI</t>
  </si>
  <si>
    <t>kpl</t>
  </si>
  <si>
    <t>K018</t>
  </si>
  <si>
    <t>Zrušeno</t>
  </si>
  <si>
    <t>741372112</t>
  </si>
  <si>
    <t>Montáž svítidlo LED interiérové vestavné panelové hranaté nebo kruhové přes 0,09 do 0,36 m2 se zapojením vodičů</t>
  </si>
  <si>
    <t>84</t>
  </si>
  <si>
    <t>https://podminky.urs.cz/item/CS_URS_2022_01/741372112</t>
  </si>
  <si>
    <t>A</t>
  </si>
  <si>
    <t>Svítidlo A 36W/4680lm/4000K, UGR17</t>
  </si>
  <si>
    <t>86</t>
  </si>
  <si>
    <t>N2</t>
  </si>
  <si>
    <t>Nouzové svítidlo N2</t>
  </si>
  <si>
    <t>88</t>
  </si>
  <si>
    <t>M019</t>
  </si>
  <si>
    <t>Montáž kontroler 32 adres</t>
  </si>
  <si>
    <t>90</t>
  </si>
  <si>
    <t>M019m</t>
  </si>
  <si>
    <t>Kontroler 32 adres</t>
  </si>
  <si>
    <t>92</t>
  </si>
  <si>
    <t>M020</t>
  </si>
  <si>
    <t>Montáž ovladač tlačítkový</t>
  </si>
  <si>
    <t>94</t>
  </si>
  <si>
    <t>M020m</t>
  </si>
  <si>
    <t>Ovladač DALI tlačítkový</t>
  </si>
  <si>
    <t>96</t>
  </si>
  <si>
    <t>220490847</t>
  </si>
  <si>
    <t>Montáž zásuvky pro 1 datový port</t>
  </si>
  <si>
    <t>98</t>
  </si>
  <si>
    <t>https://podminky.urs.cz/item/CS_URS_2022_01/220490847</t>
  </si>
  <si>
    <t>37451022</t>
  </si>
  <si>
    <t>kryt zásuvky komunikační (pro nosnou masku)</t>
  </si>
  <si>
    <t>100</t>
  </si>
  <si>
    <t>5014A-B1018</t>
  </si>
  <si>
    <t>Maska</t>
  </si>
  <si>
    <t>102</t>
  </si>
  <si>
    <t>2518</t>
  </si>
  <si>
    <t>Modul Keystone</t>
  </si>
  <si>
    <t>104</t>
  </si>
  <si>
    <t>210051111</t>
  </si>
  <si>
    <t>Montáž vodičů tažením SDOK</t>
  </si>
  <si>
    <t>106</t>
  </si>
  <si>
    <t>https://podminky.urs.cz/item/CS_URS_2022_01/210051111</t>
  </si>
  <si>
    <t>UNI-4SM-A</t>
  </si>
  <si>
    <t>Optický kabel ULTIMODE UNI-4SM-A (4xG,652,D)</t>
  </si>
  <si>
    <t>108</t>
  </si>
  <si>
    <t>741122031</t>
  </si>
  <si>
    <t>Montáž kabel Cu bez ukončení uložený pod omítku plný kulatý 5x1,5 až 2,5 mm2 (např. CYKY)</t>
  </si>
  <si>
    <t>110</t>
  </si>
  <si>
    <t>https://podminky.urs.cz/item/CS_URS_2022_01/741122031</t>
  </si>
  <si>
    <t>34111090</t>
  </si>
  <si>
    <t>kabel instalační jádro Cu plné izolace PVC plášť PVC 450/750V (CYKY) 5x1,5mm2</t>
  </si>
  <si>
    <t>112</t>
  </si>
  <si>
    <t>34111094</t>
  </si>
  <si>
    <t>kabel instalační jádro Cu plné izolace PVC plášť PVC 450/750V (CYKY) 5x2,5mm2</t>
  </si>
  <si>
    <t>114</t>
  </si>
  <si>
    <t>741122016</t>
  </si>
  <si>
    <t>Montáž kabel Cu bez ukončení uložený pod omítku plný kulatý 3x2,5 až 6 mm2 (např. CYKY)</t>
  </si>
  <si>
    <t>116</t>
  </si>
  <si>
    <t>https://podminky.urs.cz/item/CS_URS_2022_01/741122016</t>
  </si>
  <si>
    <t>34111036</t>
  </si>
  <si>
    <t>kabel instalační jádro Cu plné izolace PVC plášť PVC 450/750V (CYKY) 3x2,5mm2</t>
  </si>
  <si>
    <t>118</t>
  </si>
  <si>
    <t>741122015</t>
  </si>
  <si>
    <t>Montáž kabel Cu bez ukončení uložený pod omítku plný kulatý 3x1,5 mm2 (např. CYKY)</t>
  </si>
  <si>
    <t>120</t>
  </si>
  <si>
    <t>https://podminky.urs.cz/item/CS_URS_2022_01/741122015</t>
  </si>
  <si>
    <t>34111030</t>
  </si>
  <si>
    <t>kabel instalační jádro Cu plné izolace PVC plášť PVC 450/750V (CYKY) 3x1,5mm2</t>
  </si>
  <si>
    <t>122</t>
  </si>
  <si>
    <t>741122011</t>
  </si>
  <si>
    <t>Montáž kabel Cu bez ukončení uložený pod omítku plný kulatý 2x1,5 až 2,5 mm2 (např. CYKY)</t>
  </si>
  <si>
    <t>124</t>
  </si>
  <si>
    <t>https://podminky.urs.cz/item/CS_URS_2022_01/741122011</t>
  </si>
  <si>
    <t>34111005</t>
  </si>
  <si>
    <t>kabel instalační jádro Cu plné izolace PVC plášť PVC 450/750V (CYKY) 2x1,5mm2</t>
  </si>
  <si>
    <t>126</t>
  </si>
  <si>
    <t>741110041</t>
  </si>
  <si>
    <t>Montáž trubka plastová ohebná D přes 11 do 23 mm uložená pevně</t>
  </si>
  <si>
    <t>128</t>
  </si>
  <si>
    <t>https://podminky.urs.cz/item/CS_URS_2022_01/741110041</t>
  </si>
  <si>
    <t>34571150</t>
  </si>
  <si>
    <t>trubka elektroinstalační ohebná z PH, D 13,5/18,7mm</t>
  </si>
  <si>
    <t>130</t>
  </si>
  <si>
    <t>741210102</t>
  </si>
  <si>
    <t>Montáž rozváděčů litinových, hliníkových nebo plastových sestava do 100 kg</t>
  </si>
  <si>
    <t>132</t>
  </si>
  <si>
    <t>https://podminky.urs.cz/item/CS_URS_2022_01/741210102</t>
  </si>
  <si>
    <t>HZS2231</t>
  </si>
  <si>
    <t>Hodinová zúčtovací sazba elektrikářř - demotáž stávající elektroinstalace</t>
  </si>
  <si>
    <t>hod</t>
  </si>
  <si>
    <t>134</t>
  </si>
  <si>
    <t>https://podminky.urs.cz/item/CS_URS_2022_01/HZS2231</t>
  </si>
  <si>
    <t>HZS2232</t>
  </si>
  <si>
    <t>Hodinová zúčtovací sazba elektrikář odborný - proměření stávajících obvodů</t>
  </si>
  <si>
    <t>136</t>
  </si>
  <si>
    <t>https://podminky.urs.cz/item/CS_URS_2022_01/HZS2232</t>
  </si>
  <si>
    <t>741810002</t>
  </si>
  <si>
    <t>Celková prohlídka elektrického rozvodu a zařízení přes 100 000 do 500 000,- Kč</t>
  </si>
  <si>
    <t>138</t>
  </si>
  <si>
    <t>https://podminky.urs.cz/item/CS_URS_2022_01/741810002</t>
  </si>
  <si>
    <t>011464000</t>
  </si>
  <si>
    <t>Měření (monitoring) úrovně osvětlení</t>
  </si>
  <si>
    <t>140</t>
  </si>
  <si>
    <t>https://podminky.urs.cz/item/CS_URS_2022_01/011464000</t>
  </si>
  <si>
    <t>3R1</t>
  </si>
  <si>
    <t>Rozvaděč 3R1</t>
  </si>
  <si>
    <t>283051</t>
  </si>
  <si>
    <t>Rozvodnice, POD omítku, bílé dveře, N/PE svorkovnice, 6 řad, 144 modulů</t>
  </si>
  <si>
    <t>142</t>
  </si>
  <si>
    <t>275413</t>
  </si>
  <si>
    <t>Zaslepovací pás max. délka 1m, pro výřezy 45mm, šedý.  Délka segmentu 11,3 mm</t>
  </si>
  <si>
    <t>144</t>
  </si>
  <si>
    <t>276268</t>
  </si>
  <si>
    <t>Hlavní vypínač, 3-pól, In=32A</t>
  </si>
  <si>
    <t>146</t>
  </si>
  <si>
    <t>195236</t>
  </si>
  <si>
    <t>Svodič přepětí třídy T1+T2 (B+C), komplet, síť TN-S 3+1, pom.kontakt, Un=350V AC</t>
  </si>
  <si>
    <t>148</t>
  </si>
  <si>
    <t>M003</t>
  </si>
  <si>
    <t>Zdroj DALI DIN</t>
  </si>
  <si>
    <t>150</t>
  </si>
  <si>
    <t>264839</t>
  </si>
  <si>
    <t>Jistič PL7, char B, 1-pólový, Icn=10kA, In=2A</t>
  </si>
  <si>
    <t>152</t>
  </si>
  <si>
    <t>262702</t>
  </si>
  <si>
    <t>Jistič PL7, char C, 1-pólový, Icn=10kA, In=10A</t>
  </si>
  <si>
    <t>154</t>
  </si>
  <si>
    <t>DIGIDIM 16A/1CH</t>
  </si>
  <si>
    <t>Relé modul DALI DIGIDIM 16A/1CH</t>
  </si>
  <si>
    <t>156</t>
  </si>
  <si>
    <t>DRP-240</t>
  </si>
  <si>
    <t>Zdroj 230/48V,240W na DIN lištu</t>
  </si>
  <si>
    <t>158</t>
  </si>
  <si>
    <t>262674</t>
  </si>
  <si>
    <t>Jistič PL7, char B, 1-pólový, Icn=10kA, In=10A</t>
  </si>
  <si>
    <t>160</t>
  </si>
  <si>
    <t>262676</t>
  </si>
  <si>
    <t>Jistič PL7, char B, 1-pólový, Icn=10kA, In=16A</t>
  </si>
  <si>
    <t>162</t>
  </si>
  <si>
    <t>DALI 490</t>
  </si>
  <si>
    <t>Ovladač DALI 490 žaluzií</t>
  </si>
  <si>
    <t>164</t>
  </si>
  <si>
    <t>83</t>
  </si>
  <si>
    <t>263534</t>
  </si>
  <si>
    <t>Chránič s nadproudovou ochranou, Ir=250A, AC, 1+N, 10kA, char.B, Idn=0.03A, In=16A</t>
  </si>
  <si>
    <t>166</t>
  </si>
  <si>
    <t>PM3R1</t>
  </si>
  <si>
    <t>Podružný materiál</t>
  </si>
  <si>
    <t>168</t>
  </si>
  <si>
    <t>85</t>
  </si>
  <si>
    <t>MO3R1</t>
  </si>
  <si>
    <t>Protokoly a montáže</t>
  </si>
  <si>
    <t>170</t>
  </si>
  <si>
    <t>141R00</t>
  </si>
  <si>
    <t>Přirážka za podružný materiál</t>
  </si>
  <si>
    <t>172</t>
  </si>
  <si>
    <t>87</t>
  </si>
  <si>
    <t>013254000</t>
  </si>
  <si>
    <t>Dokumentace skutečného provedení stavby</t>
  </si>
  <si>
    <t>174</t>
  </si>
  <si>
    <t>https://podminky.urs.cz/item/CS_URS_2022_01/013254000</t>
  </si>
  <si>
    <t>034002000</t>
  </si>
  <si>
    <t>Zabezpečení staveniště</t>
  </si>
  <si>
    <t>176</t>
  </si>
  <si>
    <t>https://podminky.urs.cz/item/CS_URS_2022_01/034002000</t>
  </si>
  <si>
    <t>89</t>
  </si>
  <si>
    <t>065002000</t>
  </si>
  <si>
    <t>Mimostaveništní doprava materiálů</t>
  </si>
  <si>
    <t>178</t>
  </si>
  <si>
    <t>https://podminky.urs.cz/item/CS_URS_2022_01/065002000</t>
  </si>
  <si>
    <t>071103000</t>
  </si>
  <si>
    <t>Provoz investora</t>
  </si>
  <si>
    <t>180</t>
  </si>
  <si>
    <t>https://podminky.urs.cz/item/CS_URS_2022_01/071103000</t>
  </si>
  <si>
    <t>91</t>
  </si>
  <si>
    <t>201R00</t>
  </si>
  <si>
    <t>Podíl přidružených výkonů</t>
  </si>
  <si>
    <t>182</t>
  </si>
  <si>
    <t>202R00</t>
  </si>
  <si>
    <t>Zednické výpomoci</t>
  </si>
  <si>
    <t>184</t>
  </si>
  <si>
    <t>93</t>
  </si>
  <si>
    <t>00R00</t>
  </si>
  <si>
    <t>Likvidace odpadu, odvoz suti a vybouraných hmot na skládku,</t>
  </si>
  <si>
    <t>186</t>
  </si>
  <si>
    <t>VRN-01 - VRN</t>
  </si>
  <si>
    <t>VRN -  Vedlejší rozpočtové náklady</t>
  </si>
  <si>
    <t xml:space="preserve">    VRN3 -  Zařízení staveniště</t>
  </si>
  <si>
    <t xml:space="preserve">    VRN6 -  Územní vlivy</t>
  </si>
  <si>
    <t xml:space="preserve">    VRN9 - Ostatní náklady</t>
  </si>
  <si>
    <t xml:space="preserve"> Vedlejší rozpočtové náklady</t>
  </si>
  <si>
    <t>VRN3</t>
  </si>
  <si>
    <t xml:space="preserve"> Zařízení staveniště</t>
  </si>
  <si>
    <t>030001000</t>
  </si>
  <si>
    <t>Zařízení staveniště</t>
  </si>
  <si>
    <t>Kč</t>
  </si>
  <si>
    <t>CS ÚRS 2022 02</t>
  </si>
  <si>
    <t>1024</t>
  </si>
  <si>
    <t>906458959</t>
  </si>
  <si>
    <t>https://podminky.urs.cz/item/CS_URS_2022_02/030001000</t>
  </si>
  <si>
    <t>VRN6</t>
  </si>
  <si>
    <t xml:space="preserve"> Územní vlivy</t>
  </si>
  <si>
    <t>-1855321298</t>
  </si>
  <si>
    <t>https://podminky.urs.cz/item/CS_URS_2022_02/065002000</t>
  </si>
  <si>
    <t>VRN9</t>
  </si>
  <si>
    <t>Ostatní náklady</t>
  </si>
  <si>
    <t>090001000</t>
  </si>
  <si>
    <t>Ostatní náklady - montáže a práce neuvedené v PD nebo ve VV</t>
  </si>
  <si>
    <t>1630344811</t>
  </si>
  <si>
    <t>https://podminky.urs.cz/item/CS_URS_2022_02/090001000</t>
  </si>
  <si>
    <t>094103000</t>
  </si>
  <si>
    <t>Náklady na plánované vyklizení objektu</t>
  </si>
  <si>
    <t>…</t>
  </si>
  <si>
    <t>171598572</t>
  </si>
  <si>
    <t>https://podminky.urs.cz/item/CS_URS_2022_02/094103000</t>
  </si>
  <si>
    <t>"Odovoz a uložení do depozitu (lustry, desky, mříže,...)" 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</si>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</sst>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2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167" fontId="39"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0"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4" fontId="27" fillId="0" borderId="0" xfId="0" applyNumberFormat="1" applyFont="1" applyAlignment="1">
      <alignment horizontal="right" vertical="center"/>
    </xf>
    <xf numFmtId="0" fontId="27" fillId="0" borderId="0" xfId="0" applyFont="1" applyAlignment="1">
      <alignment vertical="center"/>
    </xf>
    <xf numFmtId="4" fontId="27" fillId="0" borderId="0" xfId="0" applyNumberFormat="1" applyFont="1" applyAlignment="1">
      <alignment vertical="center"/>
    </xf>
    <xf numFmtId="0" fontId="26"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0"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949101112" TargetMode="External" /><Relationship Id="rId2" Type="http://schemas.openxmlformats.org/officeDocument/2006/relationships/hyperlink" Target="https://podminky.urs.cz/item/CS_URS_2021_02/962031132" TargetMode="External" /><Relationship Id="rId3" Type="http://schemas.openxmlformats.org/officeDocument/2006/relationships/hyperlink" Target="https://podminky.urs.cz/item/CS_URS_2021_02/962031133" TargetMode="External" /><Relationship Id="rId4" Type="http://schemas.openxmlformats.org/officeDocument/2006/relationships/hyperlink" Target="https://podminky.urs.cz/item/CS_URS_2021_02/965042131" TargetMode="External" /><Relationship Id="rId5" Type="http://schemas.openxmlformats.org/officeDocument/2006/relationships/hyperlink" Target="https://podminky.urs.cz/item/CS_URS_2021_02/965081381" TargetMode="External" /><Relationship Id="rId6" Type="http://schemas.openxmlformats.org/officeDocument/2006/relationships/hyperlink" Target="https://podminky.urs.cz/item/CS_URS_2021_02/962032240" TargetMode="External" /><Relationship Id="rId7" Type="http://schemas.openxmlformats.org/officeDocument/2006/relationships/hyperlink" Target="https://podminky.urs.cz/item/CS_URS_2021_02/978012191" TargetMode="External" /><Relationship Id="rId8" Type="http://schemas.openxmlformats.org/officeDocument/2006/relationships/hyperlink" Target="https://podminky.urs.cz/item/CS_URS_2021_02/997013112" TargetMode="External" /><Relationship Id="rId9" Type="http://schemas.openxmlformats.org/officeDocument/2006/relationships/hyperlink" Target="https://podminky.urs.cz/item/CS_URS_2021_02/997013312" TargetMode="External" /><Relationship Id="rId10" Type="http://schemas.openxmlformats.org/officeDocument/2006/relationships/hyperlink" Target="https://podminky.urs.cz/item/CS_URS_2021_02/997013322" TargetMode="External" /><Relationship Id="rId11" Type="http://schemas.openxmlformats.org/officeDocument/2006/relationships/hyperlink" Target="https://podminky.urs.cz/item/CS_URS_2021_02/997013501" TargetMode="External" /><Relationship Id="rId12" Type="http://schemas.openxmlformats.org/officeDocument/2006/relationships/hyperlink" Target="https://podminky.urs.cz/item/CS_URS_2021_02/997013509" TargetMode="External" /><Relationship Id="rId13" Type="http://schemas.openxmlformats.org/officeDocument/2006/relationships/hyperlink" Target="https://podminky.urs.cz/item/CS_URS_2021_02/997013631" TargetMode="External" /><Relationship Id="rId14" Type="http://schemas.openxmlformats.org/officeDocument/2006/relationships/hyperlink" Target="https://podminky.urs.cz/item/CS_URS_2021_02/713110813" TargetMode="External" /><Relationship Id="rId15" Type="http://schemas.openxmlformats.org/officeDocument/2006/relationships/hyperlink" Target="https://podminky.urs.cz/item/CS_URS_2021_02/998713203" TargetMode="External" /><Relationship Id="rId16" Type="http://schemas.openxmlformats.org/officeDocument/2006/relationships/hyperlink" Target="https://podminky.urs.cz/item/CS_URS_2021_02/742410801" TargetMode="External" /><Relationship Id="rId17" Type="http://schemas.openxmlformats.org/officeDocument/2006/relationships/hyperlink" Target="https://podminky.urs.cz/item/CS_URS_2021_02/762521811" TargetMode="External" /><Relationship Id="rId18" Type="http://schemas.openxmlformats.org/officeDocument/2006/relationships/hyperlink" Target="https://podminky.urs.cz/item/CS_URS_2021_02/762811933" TargetMode="External" /><Relationship Id="rId19" Type="http://schemas.openxmlformats.org/officeDocument/2006/relationships/hyperlink" Target="https://podminky.urs.cz/item/CS_URS_2021_02/998762203" TargetMode="External" /><Relationship Id="rId20" Type="http://schemas.openxmlformats.org/officeDocument/2006/relationships/hyperlink" Target="https://podminky.urs.cz/item/CS_URS_2021_02/766311811" TargetMode="External" /><Relationship Id="rId21" Type="http://schemas.openxmlformats.org/officeDocument/2006/relationships/hyperlink" Target="https://podminky.urs.cz/item/CS_URS_2021_02/766421821" TargetMode="External" /><Relationship Id="rId22" Type="http://schemas.openxmlformats.org/officeDocument/2006/relationships/hyperlink" Target="https://podminky.urs.cz/item/CS_URS_2021_02/766691914" TargetMode="External" /><Relationship Id="rId23" Type="http://schemas.openxmlformats.org/officeDocument/2006/relationships/hyperlink" Target="https://podminky.urs.cz/item/CS_URS_2021_02/766691915" TargetMode="External" /><Relationship Id="rId24" Type="http://schemas.openxmlformats.org/officeDocument/2006/relationships/hyperlink" Target="https://podminky.urs.cz/item/CS_URS_2021_02/998766203" TargetMode="External" /><Relationship Id="rId25" Type="http://schemas.openxmlformats.org/officeDocument/2006/relationships/hyperlink" Target="https://podminky.urs.cz/item/CS_URS_2021_02/767661811" TargetMode="External" /><Relationship Id="rId26" Type="http://schemas.openxmlformats.org/officeDocument/2006/relationships/hyperlink" Target="https://podminky.urs.cz/item/CS_URS_2021_02/767996702" TargetMode="External" /><Relationship Id="rId27" Type="http://schemas.openxmlformats.org/officeDocument/2006/relationships/hyperlink" Target="https://podminky.urs.cz/item/CS_URS_2021_02/767996704" TargetMode="External" /><Relationship Id="rId28" Type="http://schemas.openxmlformats.org/officeDocument/2006/relationships/hyperlink" Target="https://podminky.urs.cz/item/CS_URS_2021_02/998767203" TargetMode="External" /><Relationship Id="rId29" Type="http://schemas.openxmlformats.org/officeDocument/2006/relationships/hyperlink" Target="https://podminky.urs.cz/item/CS_URS_2021_02/776201812" TargetMode="External" /><Relationship Id="rId30" Type="http://schemas.openxmlformats.org/officeDocument/2006/relationships/hyperlink" Target="https://podminky.urs.cz/item/CS_URS_2021_02/776201814" TargetMode="External" /><Relationship Id="rId31" Type="http://schemas.openxmlformats.org/officeDocument/2006/relationships/hyperlink" Target="https://podminky.urs.cz/item/CS_URS_2021_02/776410811" TargetMode="External" /><Relationship Id="rId32" Type="http://schemas.openxmlformats.org/officeDocument/2006/relationships/hyperlink" Target="https://podminky.urs.cz/item/CS_URS_2021_02/776991821" TargetMode="External" /><Relationship Id="rId33" Type="http://schemas.openxmlformats.org/officeDocument/2006/relationships/hyperlink" Target="https://podminky.urs.cz/item/CS_URS_2021_02/998776203" TargetMode="External" /><Relationship Id="rId3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7941125"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0279842" TargetMode="External" /><Relationship Id="rId4" Type="http://schemas.openxmlformats.org/officeDocument/2006/relationships/hyperlink" Target="https://podminky.urs.cz/item/CS_URS_2021_02/417321515" TargetMode="External" /><Relationship Id="rId5" Type="http://schemas.openxmlformats.org/officeDocument/2006/relationships/hyperlink" Target="https://podminky.urs.cz/item/CS_URS_2021_02/417351115" TargetMode="External" /><Relationship Id="rId6" Type="http://schemas.openxmlformats.org/officeDocument/2006/relationships/hyperlink" Target="https://podminky.urs.cz/item/CS_URS_2021_02/417351116" TargetMode="External" /><Relationship Id="rId7" Type="http://schemas.openxmlformats.org/officeDocument/2006/relationships/hyperlink" Target="https://podminky.urs.cz/item/CS_URS_2021_02/417361821" TargetMode="External" /><Relationship Id="rId8" Type="http://schemas.openxmlformats.org/officeDocument/2006/relationships/hyperlink" Target="https://podminky.urs.cz/item/CS_URS_2021_02/430321515" TargetMode="External" /><Relationship Id="rId9" Type="http://schemas.openxmlformats.org/officeDocument/2006/relationships/hyperlink" Target="https://podminky.urs.cz/item/CS_URS_2021_02/431351121" TargetMode="External" /><Relationship Id="rId10" Type="http://schemas.openxmlformats.org/officeDocument/2006/relationships/hyperlink" Target="https://podminky.urs.cz/item/CS_URS_2021_02/431351122" TargetMode="External" /><Relationship Id="rId11" Type="http://schemas.openxmlformats.org/officeDocument/2006/relationships/hyperlink" Target="https://podminky.urs.cz/item/CS_URS_2021_02/632451023R" TargetMode="External" /><Relationship Id="rId12" Type="http://schemas.openxmlformats.org/officeDocument/2006/relationships/hyperlink" Target="https://podminky.urs.cz/item/CS_URS_2021_02/612142001" TargetMode="External" /><Relationship Id="rId13" Type="http://schemas.openxmlformats.org/officeDocument/2006/relationships/hyperlink" Target="https://podminky.urs.cz/item/CS_URS_2021_02/611325422" TargetMode="External" /><Relationship Id="rId14" Type="http://schemas.openxmlformats.org/officeDocument/2006/relationships/hyperlink" Target="https://podminky.urs.cz/item/CS_URS_2021_02/612142001" TargetMode="External" /><Relationship Id="rId15" Type="http://schemas.openxmlformats.org/officeDocument/2006/relationships/hyperlink" Target="https://podminky.urs.cz/item/CS_URS_2021_02/612325422" TargetMode="External" /><Relationship Id="rId16" Type="http://schemas.openxmlformats.org/officeDocument/2006/relationships/hyperlink" Target="https://podminky.urs.cz/item/CS_URS_2021_02/612321141" TargetMode="External" /><Relationship Id="rId17" Type="http://schemas.openxmlformats.org/officeDocument/2006/relationships/hyperlink" Target="https://podminky.urs.cz/item/CS_URS_2021_02/642942111" TargetMode="External" /><Relationship Id="rId18" Type="http://schemas.openxmlformats.org/officeDocument/2006/relationships/hyperlink" Target="https://podminky.urs.cz/item/CS_URS_2021_02/642945111" TargetMode="External" /><Relationship Id="rId19" Type="http://schemas.openxmlformats.org/officeDocument/2006/relationships/hyperlink" Target="https://podminky.urs.cz/item/CS_URS_2021_02/949101112" TargetMode="External" /><Relationship Id="rId20" Type="http://schemas.openxmlformats.org/officeDocument/2006/relationships/hyperlink" Target="https://podminky.urs.cz/item/CS_URS_2021_02/952901114" TargetMode="External" /><Relationship Id="rId21" Type="http://schemas.openxmlformats.org/officeDocument/2006/relationships/hyperlink" Target="https://podminky.urs.cz/item/CS_URS_2021_02/998021021" TargetMode="External" /><Relationship Id="rId22" Type="http://schemas.openxmlformats.org/officeDocument/2006/relationships/hyperlink" Target="https://podminky.urs.cz/item/CS_URS_2021_02/762521108" TargetMode="External" /><Relationship Id="rId23" Type="http://schemas.openxmlformats.org/officeDocument/2006/relationships/hyperlink" Target="https://podminky.urs.cz/item/CS_URS_2021_02/762595001" TargetMode="External" /><Relationship Id="rId24" Type="http://schemas.openxmlformats.org/officeDocument/2006/relationships/hyperlink" Target="https://podminky.urs.cz/item/CS_URS_2021_02/998762203" TargetMode="External" /><Relationship Id="rId25" Type="http://schemas.openxmlformats.org/officeDocument/2006/relationships/hyperlink" Target="https://podminky.urs.cz/item/CS_URS_2021_02/763135102" TargetMode="External" /><Relationship Id="rId26" Type="http://schemas.openxmlformats.org/officeDocument/2006/relationships/hyperlink" Target="https://podminky.urs.cz/item/CS_URS_2021_02/763164636" TargetMode="External" /><Relationship Id="rId27" Type="http://schemas.openxmlformats.org/officeDocument/2006/relationships/hyperlink" Target="https://podminky.urs.cz/item/CS_URS_2021_02/763251131" TargetMode="External" /><Relationship Id="rId28" Type="http://schemas.openxmlformats.org/officeDocument/2006/relationships/hyperlink" Target="https://podminky.urs.cz/item/CS_URS_2021_02/763251391" TargetMode="External" /><Relationship Id="rId29" Type="http://schemas.openxmlformats.org/officeDocument/2006/relationships/hyperlink" Target="https://podminky.urs.cz/item/CS_URS_2021_02/919726122" TargetMode="External" /><Relationship Id="rId30" Type="http://schemas.openxmlformats.org/officeDocument/2006/relationships/hyperlink" Target="https://podminky.urs.cz/item/CS_URS_2021_02/998763403" TargetMode="External" /><Relationship Id="rId31" Type="http://schemas.openxmlformats.org/officeDocument/2006/relationships/hyperlink" Target="https://podminky.urs.cz/item/CS_URS_2021_02/766221125" TargetMode="External" /><Relationship Id="rId32" Type="http://schemas.openxmlformats.org/officeDocument/2006/relationships/hyperlink" Target="https://podminky.urs.cz/item/CS_URS_2021_02/766416223" TargetMode="External" /><Relationship Id="rId33" Type="http://schemas.openxmlformats.org/officeDocument/2006/relationships/hyperlink" Target="https://podminky.urs.cz/item/CS_URS_2021_02/766417211" TargetMode="External" /><Relationship Id="rId34" Type="http://schemas.openxmlformats.org/officeDocument/2006/relationships/hyperlink" Target="https://podminky.urs.cz/item/CS_URS_2021_02/766660001" TargetMode="External" /><Relationship Id="rId35" Type="http://schemas.openxmlformats.org/officeDocument/2006/relationships/hyperlink" Target="https://podminky.urs.cz/item/CS_URS_2021_02/766660022" TargetMode="External" /><Relationship Id="rId36" Type="http://schemas.openxmlformats.org/officeDocument/2006/relationships/hyperlink" Target="https://podminky.urs.cz/item/CS_URS_2021_02/766660142" TargetMode="External" /><Relationship Id="rId37" Type="http://schemas.openxmlformats.org/officeDocument/2006/relationships/hyperlink" Target="https://podminky.urs.cz/item/CS_URS_2021_02/766660382" TargetMode="External" /><Relationship Id="rId38" Type="http://schemas.openxmlformats.org/officeDocument/2006/relationships/hyperlink" Target="https://podminky.urs.cz/item/CS_URS_2021_02/766660411" TargetMode="External" /><Relationship Id="rId39" Type="http://schemas.openxmlformats.org/officeDocument/2006/relationships/hyperlink" Target="https://podminky.urs.cz/item/CS_URS_2021_02/998766203" TargetMode="External" /><Relationship Id="rId40" Type="http://schemas.openxmlformats.org/officeDocument/2006/relationships/hyperlink" Target="https://podminky.urs.cz/item/CS_URS_2021_02/767640222" TargetMode="External" /><Relationship Id="rId41" Type="http://schemas.openxmlformats.org/officeDocument/2006/relationships/hyperlink" Target="https://podminky.urs.cz/item/CS_URS_2021_02/767646510" TargetMode="External" /><Relationship Id="rId42" Type="http://schemas.openxmlformats.org/officeDocument/2006/relationships/hyperlink" Target="https://podminky.urs.cz/item/CS_URS_2021_02/998767203" TargetMode="External" /><Relationship Id="rId43" Type="http://schemas.openxmlformats.org/officeDocument/2006/relationships/hyperlink" Target="https://podminky.urs.cz/item/CS_URS_2021_02/775111115" TargetMode="External" /><Relationship Id="rId44" Type="http://schemas.openxmlformats.org/officeDocument/2006/relationships/hyperlink" Target="https://podminky.urs.cz/item/CS_URS_2021_02/775111311" TargetMode="External" /><Relationship Id="rId45" Type="http://schemas.openxmlformats.org/officeDocument/2006/relationships/hyperlink" Target="https://podminky.urs.cz/item/CS_URS_2021_02/775111411" TargetMode="External" /><Relationship Id="rId46" Type="http://schemas.openxmlformats.org/officeDocument/2006/relationships/hyperlink" Target="https://podminky.urs.cz/item/CS_URS_2021_02/775121111" TargetMode="External" /><Relationship Id="rId47" Type="http://schemas.openxmlformats.org/officeDocument/2006/relationships/hyperlink" Target="https://podminky.urs.cz/item/CS_URS_2021_02/775121411" TargetMode="External" /><Relationship Id="rId48" Type="http://schemas.openxmlformats.org/officeDocument/2006/relationships/hyperlink" Target="https://podminky.urs.cz/item/CS_URS_2021_02/775141113" TargetMode="External" /><Relationship Id="rId49" Type="http://schemas.openxmlformats.org/officeDocument/2006/relationships/hyperlink" Target="https://podminky.urs.cz/item/CS_URS_2021_02/775413401" TargetMode="External" /><Relationship Id="rId50" Type="http://schemas.openxmlformats.org/officeDocument/2006/relationships/hyperlink" Target="https://podminky.urs.cz/item/CS_URS_2021_02/775429121" TargetMode="External" /><Relationship Id="rId51" Type="http://schemas.openxmlformats.org/officeDocument/2006/relationships/hyperlink" Target="https://podminky.urs.cz/item/CS_URS_2021_02/775541151" TargetMode="External" /><Relationship Id="rId52" Type="http://schemas.openxmlformats.org/officeDocument/2006/relationships/hyperlink" Target="https://podminky.urs.cz/item/CS_URS_2021_02/998775203" TargetMode="External" /><Relationship Id="rId53" Type="http://schemas.openxmlformats.org/officeDocument/2006/relationships/hyperlink" Target="https://podminky.urs.cz/item/CS_URS_2021_02/784121005" TargetMode="External" /><Relationship Id="rId54" Type="http://schemas.openxmlformats.org/officeDocument/2006/relationships/hyperlink" Target="https://podminky.urs.cz/item/CS_URS_2021_02/784181115" TargetMode="External" /><Relationship Id="rId55" Type="http://schemas.openxmlformats.org/officeDocument/2006/relationships/hyperlink" Target="https://podminky.urs.cz/item/CS_URS_2021_02/784321035" TargetMode="External" /><Relationship Id="rId56" Type="http://schemas.openxmlformats.org/officeDocument/2006/relationships/hyperlink" Target="https://podminky.urs.cz/item/CS_URS_2021_02/784321035" TargetMode="External" /><Relationship Id="rId5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41372062" TargetMode="External" /><Relationship Id="rId2" Type="http://schemas.openxmlformats.org/officeDocument/2006/relationships/hyperlink" Target="https://podminky.urs.cz/item/CS_URS_2022_01/460680411" TargetMode="External" /><Relationship Id="rId3" Type="http://schemas.openxmlformats.org/officeDocument/2006/relationships/hyperlink" Target="https://podminky.urs.cz/item/CS_URS_2022_01/741112061" TargetMode="External" /><Relationship Id="rId4" Type="http://schemas.openxmlformats.org/officeDocument/2006/relationships/hyperlink" Target="https://podminky.urs.cz/item/CS_URS_2022_01/741310101" TargetMode="External" /><Relationship Id="rId5" Type="http://schemas.openxmlformats.org/officeDocument/2006/relationships/hyperlink" Target="https://podminky.urs.cz/item/CS_URS_2022_01/741313002" TargetMode="External" /><Relationship Id="rId6" Type="http://schemas.openxmlformats.org/officeDocument/2006/relationships/hyperlink" Target="https://podminky.urs.cz/item/CS_URS_2022_01/741313004" TargetMode="External" /><Relationship Id="rId7" Type="http://schemas.openxmlformats.org/officeDocument/2006/relationships/hyperlink" Target="https://podminky.urs.cz/item/CS_URS_2022_01/460680505" TargetMode="External" /><Relationship Id="rId8" Type="http://schemas.openxmlformats.org/officeDocument/2006/relationships/hyperlink" Target="https://podminky.urs.cz/item/CS_URS_2022_01/460710035" TargetMode="External" /><Relationship Id="rId9" Type="http://schemas.openxmlformats.org/officeDocument/2006/relationships/hyperlink" Target="https://podminky.urs.cz/item/CS_URS_2022_01/741372053" TargetMode="External" /><Relationship Id="rId10" Type="http://schemas.openxmlformats.org/officeDocument/2006/relationships/hyperlink" Target="https://podminky.urs.cz/item/CS_URS_2022_01/741375001" TargetMode="External" /><Relationship Id="rId11" Type="http://schemas.openxmlformats.org/officeDocument/2006/relationships/hyperlink" Target="https://podminky.urs.cz/item/CS_URS_2022_01/741372061" TargetMode="External" /><Relationship Id="rId12" Type="http://schemas.openxmlformats.org/officeDocument/2006/relationships/hyperlink" Target="https://podminky.urs.cz/item/CS_URS_2022_01/741112063" TargetMode="External" /><Relationship Id="rId13" Type="http://schemas.openxmlformats.org/officeDocument/2006/relationships/hyperlink" Target="https://podminky.urs.cz/item/CS_URS_2022_01/741110502" TargetMode="External" /><Relationship Id="rId14" Type="http://schemas.openxmlformats.org/officeDocument/2006/relationships/hyperlink" Target="https://podminky.urs.cz/item/CS_URS_2022_01/460680565" TargetMode="External" /><Relationship Id="rId15" Type="http://schemas.openxmlformats.org/officeDocument/2006/relationships/hyperlink" Target="https://podminky.urs.cz/item/CS_URS_2022_01/741372112" TargetMode="External" /><Relationship Id="rId16" Type="http://schemas.openxmlformats.org/officeDocument/2006/relationships/hyperlink" Target="https://podminky.urs.cz/item/CS_URS_2022_01/220490847" TargetMode="External" /><Relationship Id="rId17" Type="http://schemas.openxmlformats.org/officeDocument/2006/relationships/hyperlink" Target="https://podminky.urs.cz/item/CS_URS_2022_01/210051111" TargetMode="External" /><Relationship Id="rId18" Type="http://schemas.openxmlformats.org/officeDocument/2006/relationships/hyperlink" Target="https://podminky.urs.cz/item/CS_URS_2022_01/741122031" TargetMode="External" /><Relationship Id="rId19" Type="http://schemas.openxmlformats.org/officeDocument/2006/relationships/hyperlink" Target="https://podminky.urs.cz/item/CS_URS_2022_01/741122016" TargetMode="External" /><Relationship Id="rId20" Type="http://schemas.openxmlformats.org/officeDocument/2006/relationships/hyperlink" Target="https://podminky.urs.cz/item/CS_URS_2022_01/741122015" TargetMode="External" /><Relationship Id="rId21" Type="http://schemas.openxmlformats.org/officeDocument/2006/relationships/hyperlink" Target="https://podminky.urs.cz/item/CS_URS_2022_01/741122011" TargetMode="External" /><Relationship Id="rId22" Type="http://schemas.openxmlformats.org/officeDocument/2006/relationships/hyperlink" Target="https://podminky.urs.cz/item/CS_URS_2022_01/741110041" TargetMode="External" /><Relationship Id="rId23" Type="http://schemas.openxmlformats.org/officeDocument/2006/relationships/hyperlink" Target="https://podminky.urs.cz/item/CS_URS_2022_01/741210102" TargetMode="External" /><Relationship Id="rId24" Type="http://schemas.openxmlformats.org/officeDocument/2006/relationships/hyperlink" Target="https://podminky.urs.cz/item/CS_URS_2022_01/HZS2231" TargetMode="External" /><Relationship Id="rId25" Type="http://schemas.openxmlformats.org/officeDocument/2006/relationships/hyperlink" Target="https://podminky.urs.cz/item/CS_URS_2022_01/HZS2232" TargetMode="External" /><Relationship Id="rId26" Type="http://schemas.openxmlformats.org/officeDocument/2006/relationships/hyperlink" Target="https://podminky.urs.cz/item/CS_URS_2022_01/741810002" TargetMode="External" /><Relationship Id="rId27" Type="http://schemas.openxmlformats.org/officeDocument/2006/relationships/hyperlink" Target="https://podminky.urs.cz/item/CS_URS_2022_01/011464000" TargetMode="External" /><Relationship Id="rId28" Type="http://schemas.openxmlformats.org/officeDocument/2006/relationships/hyperlink" Target="https://podminky.urs.cz/item/CS_URS_2022_01/013254000" TargetMode="External" /><Relationship Id="rId29" Type="http://schemas.openxmlformats.org/officeDocument/2006/relationships/hyperlink" Target="https://podminky.urs.cz/item/CS_URS_2022_01/034002000" TargetMode="External" /><Relationship Id="rId30" Type="http://schemas.openxmlformats.org/officeDocument/2006/relationships/hyperlink" Target="https://podminky.urs.cz/item/CS_URS_2022_01/065002000" TargetMode="External" /><Relationship Id="rId31" Type="http://schemas.openxmlformats.org/officeDocument/2006/relationships/hyperlink" Target="https://podminky.urs.cz/item/CS_URS_2022_01/071103000" TargetMode="External" /><Relationship Id="rId3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030001000" TargetMode="External" /><Relationship Id="rId2" Type="http://schemas.openxmlformats.org/officeDocument/2006/relationships/hyperlink" Target="https://podminky.urs.cz/item/CS_URS_2022_02/065002000" TargetMode="External" /><Relationship Id="rId3" Type="http://schemas.openxmlformats.org/officeDocument/2006/relationships/hyperlink" Target="https://podminky.urs.cz/item/CS_URS_2022_02/090001000" TargetMode="External" /><Relationship Id="rId4" Type="http://schemas.openxmlformats.org/officeDocument/2006/relationships/hyperlink" Target="https://podminky.urs.cz/item/CS_URS_2022_02/094103000" TargetMode="External" /><Relationship Id="rId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98"/>
      <c r="AS2" s="298"/>
      <c r="AT2" s="298"/>
      <c r="AU2" s="298"/>
      <c r="AV2" s="298"/>
      <c r="AW2" s="298"/>
      <c r="AX2" s="298"/>
      <c r="AY2" s="298"/>
      <c r="AZ2" s="298"/>
      <c r="BA2" s="298"/>
      <c r="BB2" s="298"/>
      <c r="BC2" s="298"/>
      <c r="BD2" s="298"/>
      <c r="BE2" s="298"/>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97" t="s">
        <v>14</v>
      </c>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R5" s="20"/>
      <c r="BE5" s="294" t="s">
        <v>15</v>
      </c>
      <c r="BS5" s="17" t="s">
        <v>6</v>
      </c>
    </row>
    <row r="6" spans="2:71" ht="36.95" customHeight="1">
      <c r="B6" s="20"/>
      <c r="D6" s="26" t="s">
        <v>16</v>
      </c>
      <c r="K6" s="299" t="s">
        <v>17</v>
      </c>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R6" s="20"/>
      <c r="BE6" s="295"/>
      <c r="BS6" s="17" t="s">
        <v>6</v>
      </c>
    </row>
    <row r="7" spans="2:71" ht="12" customHeight="1">
      <c r="B7" s="20"/>
      <c r="D7" s="27" t="s">
        <v>18</v>
      </c>
      <c r="K7" s="25" t="s">
        <v>19</v>
      </c>
      <c r="AK7" s="27" t="s">
        <v>20</v>
      </c>
      <c r="AN7" s="25" t="s">
        <v>19</v>
      </c>
      <c r="AR7" s="20"/>
      <c r="BE7" s="295"/>
      <c r="BS7" s="17" t="s">
        <v>6</v>
      </c>
    </row>
    <row r="8" spans="2:71" ht="12" customHeight="1">
      <c r="B8" s="20"/>
      <c r="D8" s="27" t="s">
        <v>21</v>
      </c>
      <c r="K8" s="25" t="s">
        <v>22</v>
      </c>
      <c r="AK8" s="27" t="s">
        <v>23</v>
      </c>
      <c r="AN8" s="28" t="s">
        <v>24</v>
      </c>
      <c r="AR8" s="20"/>
      <c r="BE8" s="295"/>
      <c r="BS8" s="17" t="s">
        <v>6</v>
      </c>
    </row>
    <row r="9" spans="2:71" ht="14.45" customHeight="1">
      <c r="B9" s="20"/>
      <c r="AR9" s="20"/>
      <c r="BE9" s="295"/>
      <c r="BS9" s="17" t="s">
        <v>6</v>
      </c>
    </row>
    <row r="10" spans="2:71" ht="12" customHeight="1">
      <c r="B10" s="20"/>
      <c r="D10" s="27" t="s">
        <v>25</v>
      </c>
      <c r="AK10" s="27" t="s">
        <v>26</v>
      </c>
      <c r="AN10" s="25" t="s">
        <v>19</v>
      </c>
      <c r="AR10" s="20"/>
      <c r="BE10" s="295"/>
      <c r="BS10" s="17" t="s">
        <v>6</v>
      </c>
    </row>
    <row r="11" spans="2:71" ht="18.4" customHeight="1">
      <c r="B11" s="20"/>
      <c r="E11" s="25" t="s">
        <v>27</v>
      </c>
      <c r="AK11" s="27" t="s">
        <v>28</v>
      </c>
      <c r="AN11" s="25" t="s">
        <v>19</v>
      </c>
      <c r="AR11" s="20"/>
      <c r="BE11" s="295"/>
      <c r="BS11" s="17" t="s">
        <v>6</v>
      </c>
    </row>
    <row r="12" spans="2:71" ht="6.95" customHeight="1">
      <c r="B12" s="20"/>
      <c r="AR12" s="20"/>
      <c r="BE12" s="295"/>
      <c r="BS12" s="17" t="s">
        <v>6</v>
      </c>
    </row>
    <row r="13" spans="2:71" ht="12" customHeight="1">
      <c r="B13" s="20"/>
      <c r="D13" s="27" t="s">
        <v>29</v>
      </c>
      <c r="AK13" s="27" t="s">
        <v>26</v>
      </c>
      <c r="AN13" s="29" t="s">
        <v>30</v>
      </c>
      <c r="AR13" s="20"/>
      <c r="BE13" s="295"/>
      <c r="BS13" s="17" t="s">
        <v>6</v>
      </c>
    </row>
    <row r="14" spans="2:71" ht="12.75">
      <c r="B14" s="20"/>
      <c r="E14" s="300" t="s">
        <v>30</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27" t="s">
        <v>28</v>
      </c>
      <c r="AN14" s="29" t="s">
        <v>30</v>
      </c>
      <c r="AR14" s="20"/>
      <c r="BE14" s="295"/>
      <c r="BS14" s="17" t="s">
        <v>6</v>
      </c>
    </row>
    <row r="15" spans="2:71" ht="6.95" customHeight="1">
      <c r="B15" s="20"/>
      <c r="AR15" s="20"/>
      <c r="BE15" s="295"/>
      <c r="BS15" s="17" t="s">
        <v>4</v>
      </c>
    </row>
    <row r="16" spans="2:71" ht="12" customHeight="1">
      <c r="B16" s="20"/>
      <c r="D16" s="27" t="s">
        <v>31</v>
      </c>
      <c r="AK16" s="27" t="s">
        <v>26</v>
      </c>
      <c r="AN16" s="25" t="s">
        <v>19</v>
      </c>
      <c r="AR16" s="20"/>
      <c r="BE16" s="295"/>
      <c r="BS16" s="17" t="s">
        <v>4</v>
      </c>
    </row>
    <row r="17" spans="2:71" ht="18.4" customHeight="1">
      <c r="B17" s="20"/>
      <c r="E17" s="25" t="s">
        <v>32</v>
      </c>
      <c r="AK17" s="27" t="s">
        <v>28</v>
      </c>
      <c r="AN17" s="25" t="s">
        <v>19</v>
      </c>
      <c r="AR17" s="20"/>
      <c r="BE17" s="295"/>
      <c r="BS17" s="17" t="s">
        <v>33</v>
      </c>
    </row>
    <row r="18" spans="2:71" ht="6.95" customHeight="1">
      <c r="B18" s="20"/>
      <c r="AR18" s="20"/>
      <c r="BE18" s="295"/>
      <c r="BS18" s="17" t="s">
        <v>6</v>
      </c>
    </row>
    <row r="19" spans="2:71" ht="12" customHeight="1">
      <c r="B19" s="20"/>
      <c r="D19" s="27" t="s">
        <v>34</v>
      </c>
      <c r="AK19" s="27" t="s">
        <v>26</v>
      </c>
      <c r="AN19" s="25" t="s">
        <v>19</v>
      </c>
      <c r="AR19" s="20"/>
      <c r="BE19" s="295"/>
      <c r="BS19" s="17" t="s">
        <v>6</v>
      </c>
    </row>
    <row r="20" spans="2:71" ht="18.4" customHeight="1">
      <c r="B20" s="20"/>
      <c r="E20" s="25" t="s">
        <v>35</v>
      </c>
      <c r="AK20" s="27" t="s">
        <v>28</v>
      </c>
      <c r="AN20" s="25" t="s">
        <v>19</v>
      </c>
      <c r="AR20" s="20"/>
      <c r="BE20" s="295"/>
      <c r="BS20" s="17" t="s">
        <v>4</v>
      </c>
    </row>
    <row r="21" spans="2:57" ht="6.95" customHeight="1">
      <c r="B21" s="20"/>
      <c r="AR21" s="20"/>
      <c r="BE21" s="295"/>
    </row>
    <row r="22" spans="2:57" ht="12" customHeight="1">
      <c r="B22" s="20"/>
      <c r="D22" s="27" t="s">
        <v>36</v>
      </c>
      <c r="AR22" s="20"/>
      <c r="BE22" s="295"/>
    </row>
    <row r="23" spans="2:57" ht="168" customHeight="1">
      <c r="B23" s="20"/>
      <c r="E23" s="302" t="s">
        <v>37</v>
      </c>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R23" s="20"/>
      <c r="BE23" s="295"/>
    </row>
    <row r="24" spans="2:57" ht="6.95" customHeight="1">
      <c r="B24" s="20"/>
      <c r="AR24" s="20"/>
      <c r="BE24" s="295"/>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95"/>
    </row>
    <row r="26" spans="2:57" s="1" customFormat="1" ht="25.9"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03">
        <f>ROUND(AG54,2)</f>
        <v>0</v>
      </c>
      <c r="AL26" s="304"/>
      <c r="AM26" s="304"/>
      <c r="AN26" s="304"/>
      <c r="AO26" s="304"/>
      <c r="AR26" s="32"/>
      <c r="BE26" s="295"/>
    </row>
    <row r="27" spans="2:57" s="1" customFormat="1" ht="6.95" customHeight="1">
      <c r="B27" s="32"/>
      <c r="AR27" s="32"/>
      <c r="BE27" s="295"/>
    </row>
    <row r="28" spans="2:57" s="1" customFormat="1" ht="12.75">
      <c r="B28" s="32"/>
      <c r="L28" s="305" t="s">
        <v>39</v>
      </c>
      <c r="M28" s="305"/>
      <c r="N28" s="305"/>
      <c r="O28" s="305"/>
      <c r="P28" s="305"/>
      <c r="W28" s="305" t="s">
        <v>40</v>
      </c>
      <c r="X28" s="305"/>
      <c r="Y28" s="305"/>
      <c r="Z28" s="305"/>
      <c r="AA28" s="305"/>
      <c r="AB28" s="305"/>
      <c r="AC28" s="305"/>
      <c r="AD28" s="305"/>
      <c r="AE28" s="305"/>
      <c r="AK28" s="305" t="s">
        <v>41</v>
      </c>
      <c r="AL28" s="305"/>
      <c r="AM28" s="305"/>
      <c r="AN28" s="305"/>
      <c r="AO28" s="305"/>
      <c r="AR28" s="32"/>
      <c r="BE28" s="295"/>
    </row>
    <row r="29" spans="2:57" s="2" customFormat="1" ht="14.45" customHeight="1">
      <c r="B29" s="36"/>
      <c r="D29" s="27" t="s">
        <v>42</v>
      </c>
      <c r="F29" s="27" t="s">
        <v>43</v>
      </c>
      <c r="L29" s="308">
        <v>0.21</v>
      </c>
      <c r="M29" s="307"/>
      <c r="N29" s="307"/>
      <c r="O29" s="307"/>
      <c r="P29" s="307"/>
      <c r="W29" s="306">
        <f>ROUND(AZ54,2)</f>
        <v>0</v>
      </c>
      <c r="X29" s="307"/>
      <c r="Y29" s="307"/>
      <c r="Z29" s="307"/>
      <c r="AA29" s="307"/>
      <c r="AB29" s="307"/>
      <c r="AC29" s="307"/>
      <c r="AD29" s="307"/>
      <c r="AE29" s="307"/>
      <c r="AK29" s="306">
        <f>ROUND(AV54,2)</f>
        <v>0</v>
      </c>
      <c r="AL29" s="307"/>
      <c r="AM29" s="307"/>
      <c r="AN29" s="307"/>
      <c r="AO29" s="307"/>
      <c r="AR29" s="36"/>
      <c r="BE29" s="296"/>
    </row>
    <row r="30" spans="2:57" s="2" customFormat="1" ht="14.45" customHeight="1">
      <c r="B30" s="36"/>
      <c r="F30" s="27" t="s">
        <v>44</v>
      </c>
      <c r="L30" s="308">
        <v>0.15</v>
      </c>
      <c r="M30" s="307"/>
      <c r="N30" s="307"/>
      <c r="O30" s="307"/>
      <c r="P30" s="307"/>
      <c r="W30" s="306">
        <f>ROUND(BA54,2)</f>
        <v>0</v>
      </c>
      <c r="X30" s="307"/>
      <c r="Y30" s="307"/>
      <c r="Z30" s="307"/>
      <c r="AA30" s="307"/>
      <c r="AB30" s="307"/>
      <c r="AC30" s="307"/>
      <c r="AD30" s="307"/>
      <c r="AE30" s="307"/>
      <c r="AK30" s="306">
        <f>ROUND(AW54,2)</f>
        <v>0</v>
      </c>
      <c r="AL30" s="307"/>
      <c r="AM30" s="307"/>
      <c r="AN30" s="307"/>
      <c r="AO30" s="307"/>
      <c r="AR30" s="36"/>
      <c r="BE30" s="296"/>
    </row>
    <row r="31" spans="2:57" s="2" customFormat="1" ht="14.45" customHeight="1" hidden="1">
      <c r="B31" s="36"/>
      <c r="F31" s="27" t="s">
        <v>45</v>
      </c>
      <c r="L31" s="308">
        <v>0.21</v>
      </c>
      <c r="M31" s="307"/>
      <c r="N31" s="307"/>
      <c r="O31" s="307"/>
      <c r="P31" s="307"/>
      <c r="W31" s="306">
        <f>ROUND(BB54,2)</f>
        <v>0</v>
      </c>
      <c r="X31" s="307"/>
      <c r="Y31" s="307"/>
      <c r="Z31" s="307"/>
      <c r="AA31" s="307"/>
      <c r="AB31" s="307"/>
      <c r="AC31" s="307"/>
      <c r="AD31" s="307"/>
      <c r="AE31" s="307"/>
      <c r="AK31" s="306">
        <v>0</v>
      </c>
      <c r="AL31" s="307"/>
      <c r="AM31" s="307"/>
      <c r="AN31" s="307"/>
      <c r="AO31" s="307"/>
      <c r="AR31" s="36"/>
      <c r="BE31" s="296"/>
    </row>
    <row r="32" spans="2:57" s="2" customFormat="1" ht="14.45" customHeight="1" hidden="1">
      <c r="B32" s="36"/>
      <c r="F32" s="27" t="s">
        <v>46</v>
      </c>
      <c r="L32" s="308">
        <v>0.15</v>
      </c>
      <c r="M32" s="307"/>
      <c r="N32" s="307"/>
      <c r="O32" s="307"/>
      <c r="P32" s="307"/>
      <c r="W32" s="306">
        <f>ROUND(BC54,2)</f>
        <v>0</v>
      </c>
      <c r="X32" s="307"/>
      <c r="Y32" s="307"/>
      <c r="Z32" s="307"/>
      <c r="AA32" s="307"/>
      <c r="AB32" s="307"/>
      <c r="AC32" s="307"/>
      <c r="AD32" s="307"/>
      <c r="AE32" s="307"/>
      <c r="AK32" s="306">
        <v>0</v>
      </c>
      <c r="AL32" s="307"/>
      <c r="AM32" s="307"/>
      <c r="AN32" s="307"/>
      <c r="AO32" s="307"/>
      <c r="AR32" s="36"/>
      <c r="BE32" s="296"/>
    </row>
    <row r="33" spans="2:44" s="2" customFormat="1" ht="14.45" customHeight="1" hidden="1">
      <c r="B33" s="36"/>
      <c r="F33" s="27" t="s">
        <v>47</v>
      </c>
      <c r="L33" s="308">
        <v>0</v>
      </c>
      <c r="M33" s="307"/>
      <c r="N33" s="307"/>
      <c r="O33" s="307"/>
      <c r="P33" s="307"/>
      <c r="W33" s="306">
        <f>ROUND(BD54,2)</f>
        <v>0</v>
      </c>
      <c r="X33" s="307"/>
      <c r="Y33" s="307"/>
      <c r="Z33" s="307"/>
      <c r="AA33" s="307"/>
      <c r="AB33" s="307"/>
      <c r="AC33" s="307"/>
      <c r="AD33" s="307"/>
      <c r="AE33" s="307"/>
      <c r="AK33" s="306">
        <v>0</v>
      </c>
      <c r="AL33" s="307"/>
      <c r="AM33" s="307"/>
      <c r="AN33" s="307"/>
      <c r="AO33" s="307"/>
      <c r="AR33" s="36"/>
    </row>
    <row r="34" spans="2:44" s="1" customFormat="1" ht="6.95" customHeight="1">
      <c r="B34" s="32"/>
      <c r="AR34" s="32"/>
    </row>
    <row r="35" spans="2:44" s="1" customFormat="1" ht="25.9"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312" t="s">
        <v>50</v>
      </c>
      <c r="Y35" s="310"/>
      <c r="Z35" s="310"/>
      <c r="AA35" s="310"/>
      <c r="AB35" s="310"/>
      <c r="AC35" s="39"/>
      <c r="AD35" s="39"/>
      <c r="AE35" s="39"/>
      <c r="AF35" s="39"/>
      <c r="AG35" s="39"/>
      <c r="AH35" s="39"/>
      <c r="AI35" s="39"/>
      <c r="AJ35" s="39"/>
      <c r="AK35" s="309">
        <f>SUM(AK26:AK33)</f>
        <v>0</v>
      </c>
      <c r="AL35" s="310"/>
      <c r="AM35" s="310"/>
      <c r="AN35" s="310"/>
      <c r="AO35" s="311"/>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51</v>
      </c>
      <c r="AR42" s="32"/>
    </row>
    <row r="43" spans="2:44" s="1" customFormat="1" ht="6.95" customHeight="1">
      <c r="B43" s="32"/>
      <c r="AR43" s="32"/>
    </row>
    <row r="44" spans="2:44" s="3" customFormat="1" ht="12" customHeight="1">
      <c r="B44" s="45"/>
      <c r="C44" s="27" t="s">
        <v>13</v>
      </c>
      <c r="L44" s="3" t="str">
        <f>K5</f>
        <v>2020_051_VZ</v>
      </c>
      <c r="AR44" s="45"/>
    </row>
    <row r="45" spans="2:44" s="4" customFormat="1" ht="36.95" customHeight="1">
      <c r="B45" s="46"/>
      <c r="C45" s="47" t="s">
        <v>16</v>
      </c>
      <c r="L45" s="272" t="str">
        <f>K6</f>
        <v>Adaptace obřadní síně na zasedací místnost</v>
      </c>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R45" s="46"/>
    </row>
    <row r="46" spans="2:44" s="1" customFormat="1" ht="6.95" customHeight="1">
      <c r="B46" s="32"/>
      <c r="AR46" s="32"/>
    </row>
    <row r="47" spans="2:44" s="1" customFormat="1" ht="12" customHeight="1">
      <c r="B47" s="32"/>
      <c r="C47" s="27" t="s">
        <v>21</v>
      </c>
      <c r="L47" s="48" t="str">
        <f>IF(K8="","",K8)</f>
        <v>náměstí Míru 11, 43601 Litvínov</v>
      </c>
      <c r="AI47" s="27" t="s">
        <v>23</v>
      </c>
      <c r="AM47" s="274" t="str">
        <f>IF(AN8="","",AN8)</f>
        <v>7. 10. 2020</v>
      </c>
      <c r="AN47" s="274"/>
      <c r="AR47" s="32"/>
    </row>
    <row r="48" spans="2:44" s="1" customFormat="1" ht="6.95" customHeight="1">
      <c r="B48" s="32"/>
      <c r="AR48" s="32"/>
    </row>
    <row r="49" spans="2:56" s="1" customFormat="1" ht="25.7" customHeight="1">
      <c r="B49" s="32"/>
      <c r="C49" s="27" t="s">
        <v>25</v>
      </c>
      <c r="L49" s="3" t="str">
        <f>IF(E11="","",E11)</f>
        <v>Město Litvínov</v>
      </c>
      <c r="AI49" s="27" t="s">
        <v>31</v>
      </c>
      <c r="AM49" s="279" t="str">
        <f>IF(E17="","",E17)</f>
        <v>Ing. Daniel Šimmer, č.a. 0401928</v>
      </c>
      <c r="AN49" s="280"/>
      <c r="AO49" s="280"/>
      <c r="AP49" s="280"/>
      <c r="AR49" s="32"/>
      <c r="AS49" s="275" t="s">
        <v>52</v>
      </c>
      <c r="AT49" s="276"/>
      <c r="AU49" s="50"/>
      <c r="AV49" s="50"/>
      <c r="AW49" s="50"/>
      <c r="AX49" s="50"/>
      <c r="AY49" s="50"/>
      <c r="AZ49" s="50"/>
      <c r="BA49" s="50"/>
      <c r="BB49" s="50"/>
      <c r="BC49" s="50"/>
      <c r="BD49" s="51"/>
    </row>
    <row r="50" spans="2:56" s="1" customFormat="1" ht="25.7" customHeight="1">
      <c r="B50" s="32"/>
      <c r="C50" s="27" t="s">
        <v>29</v>
      </c>
      <c r="L50" s="3" t="str">
        <f>IF(E14="Vyplň údaj","",E14)</f>
        <v/>
      </c>
      <c r="AI50" s="27" t="s">
        <v>34</v>
      </c>
      <c r="AM50" s="279" t="str">
        <f>IF(E20="","",E20)</f>
        <v>Vít Včeliš, 724538658, vitvcelis@seznam.cz</v>
      </c>
      <c r="AN50" s="280"/>
      <c r="AO50" s="280"/>
      <c r="AP50" s="280"/>
      <c r="AR50" s="32"/>
      <c r="AS50" s="277"/>
      <c r="AT50" s="278"/>
      <c r="BD50" s="53"/>
    </row>
    <row r="51" spans="2:56" s="1" customFormat="1" ht="10.9" customHeight="1">
      <c r="B51" s="32"/>
      <c r="AR51" s="32"/>
      <c r="AS51" s="277"/>
      <c r="AT51" s="278"/>
      <c r="BD51" s="53"/>
    </row>
    <row r="52" spans="2:56" s="1" customFormat="1" ht="29.25" customHeight="1">
      <c r="B52" s="32"/>
      <c r="C52" s="281" t="s">
        <v>53</v>
      </c>
      <c r="D52" s="282"/>
      <c r="E52" s="282"/>
      <c r="F52" s="282"/>
      <c r="G52" s="282"/>
      <c r="H52" s="54"/>
      <c r="I52" s="284" t="s">
        <v>54</v>
      </c>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3" t="s">
        <v>55</v>
      </c>
      <c r="AH52" s="282"/>
      <c r="AI52" s="282"/>
      <c r="AJ52" s="282"/>
      <c r="AK52" s="282"/>
      <c r="AL52" s="282"/>
      <c r="AM52" s="282"/>
      <c r="AN52" s="284" t="s">
        <v>56</v>
      </c>
      <c r="AO52" s="282"/>
      <c r="AP52" s="282"/>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92">
        <f>ROUND(AG55+AG59,2)</f>
        <v>0</v>
      </c>
      <c r="AH54" s="292"/>
      <c r="AI54" s="292"/>
      <c r="AJ54" s="292"/>
      <c r="AK54" s="292"/>
      <c r="AL54" s="292"/>
      <c r="AM54" s="292"/>
      <c r="AN54" s="293">
        <f aca="true" t="shared" si="0" ref="AN54:AN60">SUM(AG54,AT54)</f>
        <v>0</v>
      </c>
      <c r="AO54" s="293"/>
      <c r="AP54" s="293"/>
      <c r="AQ54" s="64" t="s">
        <v>19</v>
      </c>
      <c r="AR54" s="60"/>
      <c r="AS54" s="65">
        <f>ROUND(AS55+AS59,2)</f>
        <v>0</v>
      </c>
      <c r="AT54" s="66">
        <f aca="true" t="shared" si="1" ref="AT54:AT60">ROUND(SUM(AV54:AW54),2)</f>
        <v>0</v>
      </c>
      <c r="AU54" s="67">
        <f>ROUND(AU55+AU59,5)</f>
        <v>0</v>
      </c>
      <c r="AV54" s="66">
        <f>ROUND(AZ54*L29,2)</f>
        <v>0</v>
      </c>
      <c r="AW54" s="66">
        <f>ROUND(BA54*L30,2)</f>
        <v>0</v>
      </c>
      <c r="AX54" s="66">
        <f>ROUND(BB54*L29,2)</f>
        <v>0</v>
      </c>
      <c r="AY54" s="66">
        <f>ROUND(BC54*L30,2)</f>
        <v>0</v>
      </c>
      <c r="AZ54" s="66">
        <f>ROUND(AZ55+AZ59,2)</f>
        <v>0</v>
      </c>
      <c r="BA54" s="66">
        <f>ROUND(BA55+BA59,2)</f>
        <v>0</v>
      </c>
      <c r="BB54" s="66">
        <f>ROUND(BB55+BB59,2)</f>
        <v>0</v>
      </c>
      <c r="BC54" s="66">
        <f>ROUND(BC55+BC59,2)</f>
        <v>0</v>
      </c>
      <c r="BD54" s="68">
        <f>ROUND(BD55+BD59,2)</f>
        <v>0</v>
      </c>
      <c r="BS54" s="69" t="s">
        <v>71</v>
      </c>
      <c r="BT54" s="69" t="s">
        <v>72</v>
      </c>
      <c r="BU54" s="70" t="s">
        <v>73</v>
      </c>
      <c r="BV54" s="69" t="s">
        <v>74</v>
      </c>
      <c r="BW54" s="69" t="s">
        <v>5</v>
      </c>
      <c r="BX54" s="69" t="s">
        <v>75</v>
      </c>
      <c r="CL54" s="69" t="s">
        <v>19</v>
      </c>
    </row>
    <row r="55" spans="2:91" s="6" customFormat="1" ht="16.5" customHeight="1">
      <c r="B55" s="71"/>
      <c r="C55" s="72"/>
      <c r="D55" s="288" t="s">
        <v>76</v>
      </c>
      <c r="E55" s="288"/>
      <c r="F55" s="288"/>
      <c r="G55" s="288"/>
      <c r="H55" s="288"/>
      <c r="I55" s="73"/>
      <c r="J55" s="288" t="s">
        <v>77</v>
      </c>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5">
        <f>ROUND(SUM(AG56:AG58),2)</f>
        <v>0</v>
      </c>
      <c r="AH55" s="286"/>
      <c r="AI55" s="286"/>
      <c r="AJ55" s="286"/>
      <c r="AK55" s="286"/>
      <c r="AL55" s="286"/>
      <c r="AM55" s="286"/>
      <c r="AN55" s="287">
        <f t="shared" si="0"/>
        <v>0</v>
      </c>
      <c r="AO55" s="286"/>
      <c r="AP55" s="286"/>
      <c r="AQ55" s="74" t="s">
        <v>78</v>
      </c>
      <c r="AR55" s="71"/>
      <c r="AS55" s="75">
        <f>ROUND(SUM(AS56:AS58),2)</f>
        <v>0</v>
      </c>
      <c r="AT55" s="76">
        <f t="shared" si="1"/>
        <v>0</v>
      </c>
      <c r="AU55" s="77">
        <f>ROUND(SUM(AU56:AU58),5)</f>
        <v>0</v>
      </c>
      <c r="AV55" s="76">
        <f>ROUND(AZ55*L29,2)</f>
        <v>0</v>
      </c>
      <c r="AW55" s="76">
        <f>ROUND(BA55*L30,2)</f>
        <v>0</v>
      </c>
      <c r="AX55" s="76">
        <f>ROUND(BB55*L29,2)</f>
        <v>0</v>
      </c>
      <c r="AY55" s="76">
        <f>ROUND(BC55*L30,2)</f>
        <v>0</v>
      </c>
      <c r="AZ55" s="76">
        <f>ROUND(SUM(AZ56:AZ58),2)</f>
        <v>0</v>
      </c>
      <c r="BA55" s="76">
        <f>ROUND(SUM(BA56:BA58),2)</f>
        <v>0</v>
      </c>
      <c r="BB55" s="76">
        <f>ROUND(SUM(BB56:BB58),2)</f>
        <v>0</v>
      </c>
      <c r="BC55" s="76">
        <f>ROUND(SUM(BC56:BC58),2)</f>
        <v>0</v>
      </c>
      <c r="BD55" s="78">
        <f>ROUND(SUM(BD56:BD58),2)</f>
        <v>0</v>
      </c>
      <c r="BS55" s="79" t="s">
        <v>71</v>
      </c>
      <c r="BT55" s="79" t="s">
        <v>79</v>
      </c>
      <c r="BU55" s="79" t="s">
        <v>73</v>
      </c>
      <c r="BV55" s="79" t="s">
        <v>74</v>
      </c>
      <c r="BW55" s="79" t="s">
        <v>80</v>
      </c>
      <c r="BX55" s="79" t="s">
        <v>5</v>
      </c>
      <c r="CL55" s="79" t="s">
        <v>19</v>
      </c>
      <c r="CM55" s="79" t="s">
        <v>81</v>
      </c>
    </row>
    <row r="56" spans="1:90" s="3" customFormat="1" ht="23.25" customHeight="1">
      <c r="A56" s="80" t="s">
        <v>82</v>
      </c>
      <c r="B56" s="45"/>
      <c r="C56" s="9"/>
      <c r="D56" s="9"/>
      <c r="E56" s="291" t="s">
        <v>83</v>
      </c>
      <c r="F56" s="291"/>
      <c r="G56" s="291"/>
      <c r="H56" s="291"/>
      <c r="I56" s="291"/>
      <c r="J56" s="9"/>
      <c r="K56" s="291" t="s">
        <v>84</v>
      </c>
      <c r="L56" s="291"/>
      <c r="M56" s="291"/>
      <c r="N56" s="291"/>
      <c r="O56" s="291"/>
      <c r="P56" s="291"/>
      <c r="Q56" s="291"/>
      <c r="R56" s="291"/>
      <c r="S56" s="291"/>
      <c r="T56" s="291"/>
      <c r="U56" s="291"/>
      <c r="V56" s="291"/>
      <c r="W56" s="291"/>
      <c r="X56" s="291"/>
      <c r="Y56" s="291"/>
      <c r="Z56" s="291"/>
      <c r="AA56" s="291"/>
      <c r="AB56" s="291"/>
      <c r="AC56" s="291"/>
      <c r="AD56" s="291"/>
      <c r="AE56" s="291"/>
      <c r="AF56" s="291"/>
      <c r="AG56" s="289">
        <f>'SO 01 - Architektonické a...'!J32</f>
        <v>0</v>
      </c>
      <c r="AH56" s="290"/>
      <c r="AI56" s="290"/>
      <c r="AJ56" s="290"/>
      <c r="AK56" s="290"/>
      <c r="AL56" s="290"/>
      <c r="AM56" s="290"/>
      <c r="AN56" s="289">
        <f t="shared" si="0"/>
        <v>0</v>
      </c>
      <c r="AO56" s="290"/>
      <c r="AP56" s="290"/>
      <c r="AQ56" s="81" t="s">
        <v>85</v>
      </c>
      <c r="AR56" s="45"/>
      <c r="AS56" s="82">
        <v>0</v>
      </c>
      <c r="AT56" s="83">
        <f t="shared" si="1"/>
        <v>0</v>
      </c>
      <c r="AU56" s="84">
        <f>'SO 01 - Architektonické a...'!P96</f>
        <v>0</v>
      </c>
      <c r="AV56" s="83">
        <f>'SO 01 - Architektonické a...'!J35</f>
        <v>0</v>
      </c>
      <c r="AW56" s="83">
        <f>'SO 01 - Architektonické a...'!J36</f>
        <v>0</v>
      </c>
      <c r="AX56" s="83">
        <f>'SO 01 - Architektonické a...'!J37</f>
        <v>0</v>
      </c>
      <c r="AY56" s="83">
        <f>'SO 01 - Architektonické a...'!J38</f>
        <v>0</v>
      </c>
      <c r="AZ56" s="83">
        <f>'SO 01 - Architektonické a...'!F35</f>
        <v>0</v>
      </c>
      <c r="BA56" s="83">
        <f>'SO 01 - Architektonické a...'!F36</f>
        <v>0</v>
      </c>
      <c r="BB56" s="83">
        <f>'SO 01 - Architektonické a...'!F37</f>
        <v>0</v>
      </c>
      <c r="BC56" s="83">
        <f>'SO 01 - Architektonické a...'!F38</f>
        <v>0</v>
      </c>
      <c r="BD56" s="85">
        <f>'SO 01 - Architektonické a...'!F39</f>
        <v>0</v>
      </c>
      <c r="BT56" s="25" t="s">
        <v>81</v>
      </c>
      <c r="BV56" s="25" t="s">
        <v>74</v>
      </c>
      <c r="BW56" s="25" t="s">
        <v>86</v>
      </c>
      <c r="BX56" s="25" t="s">
        <v>80</v>
      </c>
      <c r="CL56" s="25" t="s">
        <v>19</v>
      </c>
    </row>
    <row r="57" spans="1:90" s="3" customFormat="1" ht="23.25" customHeight="1">
      <c r="A57" s="80" t="s">
        <v>82</v>
      </c>
      <c r="B57" s="45"/>
      <c r="C57" s="9"/>
      <c r="D57" s="9"/>
      <c r="E57" s="291" t="s">
        <v>87</v>
      </c>
      <c r="F57" s="291"/>
      <c r="G57" s="291"/>
      <c r="H57" s="291"/>
      <c r="I57" s="291"/>
      <c r="J57" s="9"/>
      <c r="K57" s="291" t="s">
        <v>88</v>
      </c>
      <c r="L57" s="291"/>
      <c r="M57" s="291"/>
      <c r="N57" s="291"/>
      <c r="O57" s="291"/>
      <c r="P57" s="291"/>
      <c r="Q57" s="291"/>
      <c r="R57" s="291"/>
      <c r="S57" s="291"/>
      <c r="T57" s="291"/>
      <c r="U57" s="291"/>
      <c r="V57" s="291"/>
      <c r="W57" s="291"/>
      <c r="X57" s="291"/>
      <c r="Y57" s="291"/>
      <c r="Z57" s="291"/>
      <c r="AA57" s="291"/>
      <c r="AB57" s="291"/>
      <c r="AC57" s="291"/>
      <c r="AD57" s="291"/>
      <c r="AE57" s="291"/>
      <c r="AF57" s="291"/>
      <c r="AG57" s="289">
        <f>'SO 02 - Architektonické a...'!J32</f>
        <v>0</v>
      </c>
      <c r="AH57" s="290"/>
      <c r="AI57" s="290"/>
      <c r="AJ57" s="290"/>
      <c r="AK57" s="290"/>
      <c r="AL57" s="290"/>
      <c r="AM57" s="290"/>
      <c r="AN57" s="289">
        <f t="shared" si="0"/>
        <v>0</v>
      </c>
      <c r="AO57" s="290"/>
      <c r="AP57" s="290"/>
      <c r="AQ57" s="81" t="s">
        <v>85</v>
      </c>
      <c r="AR57" s="45"/>
      <c r="AS57" s="82">
        <v>0</v>
      </c>
      <c r="AT57" s="83">
        <f t="shared" si="1"/>
        <v>0</v>
      </c>
      <c r="AU57" s="84">
        <f>'SO 02 - Architektonické a...'!P99</f>
        <v>0</v>
      </c>
      <c r="AV57" s="83">
        <f>'SO 02 - Architektonické a...'!J35</f>
        <v>0</v>
      </c>
      <c r="AW57" s="83">
        <f>'SO 02 - Architektonické a...'!J36</f>
        <v>0</v>
      </c>
      <c r="AX57" s="83">
        <f>'SO 02 - Architektonické a...'!J37</f>
        <v>0</v>
      </c>
      <c r="AY57" s="83">
        <f>'SO 02 - Architektonické a...'!J38</f>
        <v>0</v>
      </c>
      <c r="AZ57" s="83">
        <f>'SO 02 - Architektonické a...'!F35</f>
        <v>0</v>
      </c>
      <c r="BA57" s="83">
        <f>'SO 02 - Architektonické a...'!F36</f>
        <v>0</v>
      </c>
      <c r="BB57" s="83">
        <f>'SO 02 - Architektonické a...'!F37</f>
        <v>0</v>
      </c>
      <c r="BC57" s="83">
        <f>'SO 02 - Architektonické a...'!F38</f>
        <v>0</v>
      </c>
      <c r="BD57" s="85">
        <f>'SO 02 - Architektonické a...'!F39</f>
        <v>0</v>
      </c>
      <c r="BT57" s="25" t="s">
        <v>81</v>
      </c>
      <c r="BV57" s="25" t="s">
        <v>74</v>
      </c>
      <c r="BW57" s="25" t="s">
        <v>89</v>
      </c>
      <c r="BX57" s="25" t="s">
        <v>80</v>
      </c>
      <c r="CL57" s="25" t="s">
        <v>19</v>
      </c>
    </row>
    <row r="58" spans="1:90" s="3" customFormat="1" ht="16.5" customHeight="1">
      <c r="A58" s="80" t="s">
        <v>82</v>
      </c>
      <c r="B58" s="45"/>
      <c r="C58" s="9"/>
      <c r="D58" s="9"/>
      <c r="E58" s="291" t="s">
        <v>90</v>
      </c>
      <c r="F58" s="291"/>
      <c r="G58" s="291"/>
      <c r="H58" s="291"/>
      <c r="I58" s="291"/>
      <c r="J58" s="9"/>
      <c r="K58" s="291" t="s">
        <v>91</v>
      </c>
      <c r="L58" s="291"/>
      <c r="M58" s="291"/>
      <c r="N58" s="291"/>
      <c r="O58" s="291"/>
      <c r="P58" s="291"/>
      <c r="Q58" s="291"/>
      <c r="R58" s="291"/>
      <c r="S58" s="291"/>
      <c r="T58" s="291"/>
      <c r="U58" s="291"/>
      <c r="V58" s="291"/>
      <c r="W58" s="291"/>
      <c r="X58" s="291"/>
      <c r="Y58" s="291"/>
      <c r="Z58" s="291"/>
      <c r="AA58" s="291"/>
      <c r="AB58" s="291"/>
      <c r="AC58" s="291"/>
      <c r="AD58" s="291"/>
      <c r="AE58" s="291"/>
      <c r="AF58" s="291"/>
      <c r="AG58" s="289">
        <f>'D1.4g - Elektroinstalace'!J32</f>
        <v>0</v>
      </c>
      <c r="AH58" s="290"/>
      <c r="AI58" s="290"/>
      <c r="AJ58" s="290"/>
      <c r="AK58" s="290"/>
      <c r="AL58" s="290"/>
      <c r="AM58" s="290"/>
      <c r="AN58" s="289">
        <f t="shared" si="0"/>
        <v>0</v>
      </c>
      <c r="AO58" s="290"/>
      <c r="AP58" s="290"/>
      <c r="AQ58" s="81" t="s">
        <v>85</v>
      </c>
      <c r="AR58" s="45"/>
      <c r="AS58" s="82">
        <v>0</v>
      </c>
      <c r="AT58" s="83">
        <f t="shared" si="1"/>
        <v>0</v>
      </c>
      <c r="AU58" s="84">
        <f>'D1.4g - Elektroinstalace'!P88</f>
        <v>0</v>
      </c>
      <c r="AV58" s="83">
        <f>'D1.4g - Elektroinstalace'!J35</f>
        <v>0</v>
      </c>
      <c r="AW58" s="83">
        <f>'D1.4g - Elektroinstalace'!J36</f>
        <v>0</v>
      </c>
      <c r="AX58" s="83">
        <f>'D1.4g - Elektroinstalace'!J37</f>
        <v>0</v>
      </c>
      <c r="AY58" s="83">
        <f>'D1.4g - Elektroinstalace'!J38</f>
        <v>0</v>
      </c>
      <c r="AZ58" s="83">
        <f>'D1.4g - Elektroinstalace'!F35</f>
        <v>0</v>
      </c>
      <c r="BA58" s="83">
        <f>'D1.4g - Elektroinstalace'!F36</f>
        <v>0</v>
      </c>
      <c r="BB58" s="83">
        <f>'D1.4g - Elektroinstalace'!F37</f>
        <v>0</v>
      </c>
      <c r="BC58" s="83">
        <f>'D1.4g - Elektroinstalace'!F38</f>
        <v>0</v>
      </c>
      <c r="BD58" s="85">
        <f>'D1.4g - Elektroinstalace'!F39</f>
        <v>0</v>
      </c>
      <c r="BT58" s="25" t="s">
        <v>81</v>
      </c>
      <c r="BV58" s="25" t="s">
        <v>74</v>
      </c>
      <c r="BW58" s="25" t="s">
        <v>92</v>
      </c>
      <c r="BX58" s="25" t="s">
        <v>80</v>
      </c>
      <c r="CL58" s="25" t="s">
        <v>19</v>
      </c>
    </row>
    <row r="59" spans="2:91" s="6" customFormat="1" ht="16.5" customHeight="1">
      <c r="B59" s="71"/>
      <c r="C59" s="72"/>
      <c r="D59" s="288" t="s">
        <v>93</v>
      </c>
      <c r="E59" s="288"/>
      <c r="F59" s="288"/>
      <c r="G59" s="288"/>
      <c r="H59" s="288"/>
      <c r="I59" s="73"/>
      <c r="J59" s="288" t="s">
        <v>94</v>
      </c>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5">
        <f>ROUND(AG60,2)</f>
        <v>0</v>
      </c>
      <c r="AH59" s="286"/>
      <c r="AI59" s="286"/>
      <c r="AJ59" s="286"/>
      <c r="AK59" s="286"/>
      <c r="AL59" s="286"/>
      <c r="AM59" s="286"/>
      <c r="AN59" s="287">
        <f t="shared" si="0"/>
        <v>0</v>
      </c>
      <c r="AO59" s="286"/>
      <c r="AP59" s="286"/>
      <c r="AQ59" s="74" t="s">
        <v>78</v>
      </c>
      <c r="AR59" s="71"/>
      <c r="AS59" s="75">
        <f>ROUND(AS60,2)</f>
        <v>0</v>
      </c>
      <c r="AT59" s="76">
        <f t="shared" si="1"/>
        <v>0</v>
      </c>
      <c r="AU59" s="77">
        <f>ROUND(AU60,5)</f>
        <v>0</v>
      </c>
      <c r="AV59" s="76">
        <f>ROUND(AZ59*L29,2)</f>
        <v>0</v>
      </c>
      <c r="AW59" s="76">
        <f>ROUND(BA59*L30,2)</f>
        <v>0</v>
      </c>
      <c r="AX59" s="76">
        <f>ROUND(BB59*L29,2)</f>
        <v>0</v>
      </c>
      <c r="AY59" s="76">
        <f>ROUND(BC59*L30,2)</f>
        <v>0</v>
      </c>
      <c r="AZ59" s="76">
        <f>ROUND(AZ60,2)</f>
        <v>0</v>
      </c>
      <c r="BA59" s="76">
        <f>ROUND(BA60,2)</f>
        <v>0</v>
      </c>
      <c r="BB59" s="76">
        <f>ROUND(BB60,2)</f>
        <v>0</v>
      </c>
      <c r="BC59" s="76">
        <f>ROUND(BC60,2)</f>
        <v>0</v>
      </c>
      <c r="BD59" s="78">
        <f>ROUND(BD60,2)</f>
        <v>0</v>
      </c>
      <c r="BS59" s="79" t="s">
        <v>71</v>
      </c>
      <c r="BT59" s="79" t="s">
        <v>79</v>
      </c>
      <c r="BU59" s="79" t="s">
        <v>73</v>
      </c>
      <c r="BV59" s="79" t="s">
        <v>74</v>
      </c>
      <c r="BW59" s="79" t="s">
        <v>95</v>
      </c>
      <c r="BX59" s="79" t="s">
        <v>5</v>
      </c>
      <c r="CL59" s="79" t="s">
        <v>19</v>
      </c>
      <c r="CM59" s="79" t="s">
        <v>81</v>
      </c>
    </row>
    <row r="60" spans="1:90" s="3" customFormat="1" ht="16.5" customHeight="1">
      <c r="A60" s="80" t="s">
        <v>82</v>
      </c>
      <c r="B60" s="45"/>
      <c r="C60" s="9"/>
      <c r="D60" s="9"/>
      <c r="E60" s="291" t="s">
        <v>96</v>
      </c>
      <c r="F60" s="291"/>
      <c r="G60" s="291"/>
      <c r="H60" s="291"/>
      <c r="I60" s="291"/>
      <c r="J60" s="9"/>
      <c r="K60" s="291" t="s">
        <v>93</v>
      </c>
      <c r="L60" s="291"/>
      <c r="M60" s="291"/>
      <c r="N60" s="291"/>
      <c r="O60" s="291"/>
      <c r="P60" s="291"/>
      <c r="Q60" s="291"/>
      <c r="R60" s="291"/>
      <c r="S60" s="291"/>
      <c r="T60" s="291"/>
      <c r="U60" s="291"/>
      <c r="V60" s="291"/>
      <c r="W60" s="291"/>
      <c r="X60" s="291"/>
      <c r="Y60" s="291"/>
      <c r="Z60" s="291"/>
      <c r="AA60" s="291"/>
      <c r="AB60" s="291"/>
      <c r="AC60" s="291"/>
      <c r="AD60" s="291"/>
      <c r="AE60" s="291"/>
      <c r="AF60" s="291"/>
      <c r="AG60" s="289">
        <f>'VRN-01 - VRN'!J32</f>
        <v>0</v>
      </c>
      <c r="AH60" s="290"/>
      <c r="AI60" s="290"/>
      <c r="AJ60" s="290"/>
      <c r="AK60" s="290"/>
      <c r="AL60" s="290"/>
      <c r="AM60" s="290"/>
      <c r="AN60" s="289">
        <f t="shared" si="0"/>
        <v>0</v>
      </c>
      <c r="AO60" s="290"/>
      <c r="AP60" s="290"/>
      <c r="AQ60" s="81" t="s">
        <v>85</v>
      </c>
      <c r="AR60" s="45"/>
      <c r="AS60" s="86">
        <v>0</v>
      </c>
      <c r="AT60" s="87">
        <f t="shared" si="1"/>
        <v>0</v>
      </c>
      <c r="AU60" s="88">
        <f>'VRN-01 - VRN'!P89</f>
        <v>0</v>
      </c>
      <c r="AV60" s="87">
        <f>'VRN-01 - VRN'!J35</f>
        <v>0</v>
      </c>
      <c r="AW60" s="87">
        <f>'VRN-01 - VRN'!J36</f>
        <v>0</v>
      </c>
      <c r="AX60" s="87">
        <f>'VRN-01 - VRN'!J37</f>
        <v>0</v>
      </c>
      <c r="AY60" s="87">
        <f>'VRN-01 - VRN'!J38</f>
        <v>0</v>
      </c>
      <c r="AZ60" s="87">
        <f>'VRN-01 - VRN'!F35</f>
        <v>0</v>
      </c>
      <c r="BA60" s="87">
        <f>'VRN-01 - VRN'!F36</f>
        <v>0</v>
      </c>
      <c r="BB60" s="87">
        <f>'VRN-01 - VRN'!F37</f>
        <v>0</v>
      </c>
      <c r="BC60" s="87">
        <f>'VRN-01 - VRN'!F38</f>
        <v>0</v>
      </c>
      <c r="BD60" s="89">
        <f>'VRN-01 - VRN'!F39</f>
        <v>0</v>
      </c>
      <c r="BT60" s="25" t="s">
        <v>81</v>
      </c>
      <c r="BV60" s="25" t="s">
        <v>74</v>
      </c>
      <c r="BW60" s="25" t="s">
        <v>97</v>
      </c>
      <c r="BX60" s="25" t="s">
        <v>95</v>
      </c>
      <c r="CL60" s="25" t="s">
        <v>19</v>
      </c>
    </row>
    <row r="61" spans="2:44" s="1" customFormat="1" ht="30" customHeight="1">
      <c r="B61" s="32"/>
      <c r="AR61" s="32"/>
    </row>
    <row r="62" spans="2:44" s="1" customFormat="1" ht="6.95" customHeight="1">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32"/>
    </row>
  </sheetData>
  <sheetProtection algorithmName="SHA-512" hashValue="6wPaUig6lji/1LEzLaTrbeV7omJMz4ih9irTkn9yf0cx5MLe5k244/qEcawITfeCv4cZrVIIV47l+mSpm9jDsw==" saltValue="gPKUZfr35JebB18Uz6BiI/dOSAinQmZolS/WKzD3ZgVFfEJsJapb33p9CUVZPQ5s3dvyN1xzHHNmkONMCYZGWg==" spinCount="100000" sheet="1" objects="1" scenarios="1" formatColumns="0" formatRows="0"/>
  <mergeCells count="62">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0:AP60"/>
    <mergeCell ref="AG60:AM60"/>
    <mergeCell ref="E60:I60"/>
    <mergeCell ref="K60:AF60"/>
    <mergeCell ref="AG54:AM54"/>
    <mergeCell ref="AN54:AP54"/>
    <mergeCell ref="AG58:AM58"/>
    <mergeCell ref="AN58:AP58"/>
    <mergeCell ref="E58:I58"/>
    <mergeCell ref="K58:AF58"/>
    <mergeCell ref="AN59:AP59"/>
    <mergeCell ref="AG59:AM59"/>
    <mergeCell ref="D59:H59"/>
    <mergeCell ref="J59:AF59"/>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L45:AO45"/>
    <mergeCell ref="AM47:AN47"/>
    <mergeCell ref="AS49:AT51"/>
    <mergeCell ref="AM49:AP49"/>
    <mergeCell ref="AM50:AP50"/>
  </mergeCells>
  <hyperlinks>
    <hyperlink ref="A56" location="'SO 01 - Architektonické a...'!C2" display="/"/>
    <hyperlink ref="A57" location="'SO 02 - Architektonické a...'!C2" display="/"/>
    <hyperlink ref="A58" location="'D1.4g - Elektroinstalace'!C2" display="/"/>
    <hyperlink ref="A60" location="'VRN-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5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8"/>
      <c r="M2" s="298"/>
      <c r="N2" s="298"/>
      <c r="O2" s="298"/>
      <c r="P2" s="298"/>
      <c r="Q2" s="298"/>
      <c r="R2" s="298"/>
      <c r="S2" s="298"/>
      <c r="T2" s="298"/>
      <c r="U2" s="298"/>
      <c r="V2" s="298"/>
      <c r="AT2" s="17" t="s">
        <v>86</v>
      </c>
    </row>
    <row r="3" spans="2:46" ht="6.95" customHeight="1">
      <c r="B3" s="18"/>
      <c r="C3" s="19"/>
      <c r="D3" s="19"/>
      <c r="E3" s="19"/>
      <c r="F3" s="19"/>
      <c r="G3" s="19"/>
      <c r="H3" s="19"/>
      <c r="I3" s="19"/>
      <c r="J3" s="19"/>
      <c r="K3" s="19"/>
      <c r="L3" s="20"/>
      <c r="AT3" s="17" t="s">
        <v>81</v>
      </c>
    </row>
    <row r="4" spans="2:46" ht="24.95" customHeight="1">
      <c r="B4" s="20"/>
      <c r="D4" s="21" t="s">
        <v>98</v>
      </c>
      <c r="L4" s="20"/>
      <c r="M4" s="90" t="s">
        <v>10</v>
      </c>
      <c r="AT4" s="17" t="s">
        <v>4</v>
      </c>
    </row>
    <row r="5" spans="2:12" ht="6.95" customHeight="1">
      <c r="B5" s="20"/>
      <c r="L5" s="20"/>
    </row>
    <row r="6" spans="2:12" ht="12" customHeight="1">
      <c r="B6" s="20"/>
      <c r="D6" s="27" t="s">
        <v>16</v>
      </c>
      <c r="L6" s="20"/>
    </row>
    <row r="7" spans="2:12" ht="16.5" customHeight="1">
      <c r="B7" s="20"/>
      <c r="E7" s="313" t="str">
        <f>'Rekapitulace zakázky'!K6</f>
        <v>Adaptace obřadní síně na zasedací místnost</v>
      </c>
      <c r="F7" s="314"/>
      <c r="G7" s="314"/>
      <c r="H7" s="314"/>
      <c r="L7" s="20"/>
    </row>
    <row r="8" spans="2:12" ht="12" customHeight="1">
      <c r="B8" s="20"/>
      <c r="D8" s="27" t="s">
        <v>99</v>
      </c>
      <c r="L8" s="20"/>
    </row>
    <row r="9" spans="2:12" s="1" customFormat="1" ht="16.5" customHeight="1">
      <c r="B9" s="32"/>
      <c r="E9" s="313" t="s">
        <v>100</v>
      </c>
      <c r="F9" s="315"/>
      <c r="G9" s="315"/>
      <c r="H9" s="315"/>
      <c r="L9" s="32"/>
    </row>
    <row r="10" spans="2:12" s="1" customFormat="1" ht="12" customHeight="1">
      <c r="B10" s="32"/>
      <c r="D10" s="27" t="s">
        <v>101</v>
      </c>
      <c r="L10" s="32"/>
    </row>
    <row r="11" spans="2:12" s="1" customFormat="1" ht="16.5" customHeight="1">
      <c r="B11" s="32"/>
      <c r="E11" s="272" t="s">
        <v>102</v>
      </c>
      <c r="F11" s="315"/>
      <c r="G11" s="315"/>
      <c r="H11" s="315"/>
      <c r="L11" s="32"/>
    </row>
    <row r="12" spans="2:12" s="1" customFormat="1" ht="11.25">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zakázky'!AN8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zakázky'!AN13</f>
        <v>Vyplň údaj</v>
      </c>
      <c r="L19" s="32"/>
    </row>
    <row r="20" spans="2:12" s="1" customFormat="1" ht="18" customHeight="1">
      <c r="B20" s="32"/>
      <c r="E20" s="316" t="str">
        <f>'Rekapitulace zakázky'!E14</f>
        <v>Vyplň údaj</v>
      </c>
      <c r="F20" s="297"/>
      <c r="G20" s="297"/>
      <c r="H20" s="297"/>
      <c r="I20" s="27" t="s">
        <v>28</v>
      </c>
      <c r="J20" s="28" t="str">
        <f>'Rekapitulace zakázky'!AN14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302" t="s">
        <v>103</v>
      </c>
      <c r="F29" s="302"/>
      <c r="G29" s="302"/>
      <c r="H29" s="302"/>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ROUND(J96,2)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ROUND((SUM(BE96:BE250)),2)</f>
        <v>0</v>
      </c>
      <c r="I35" s="93">
        <v>0.21</v>
      </c>
      <c r="J35" s="83">
        <f>ROUND(((SUM(BE96:BE250))*I35),2)</f>
        <v>0</v>
      </c>
      <c r="L35" s="32"/>
    </row>
    <row r="36" spans="2:12" s="1" customFormat="1" ht="14.45" customHeight="1">
      <c r="B36" s="32"/>
      <c r="E36" s="27" t="s">
        <v>44</v>
      </c>
      <c r="F36" s="83">
        <f>ROUND((SUM(BF96:BF250)),2)</f>
        <v>0</v>
      </c>
      <c r="I36" s="93">
        <v>0.15</v>
      </c>
      <c r="J36" s="83">
        <f>ROUND(((SUM(BF96:BF250))*I36),2)</f>
        <v>0</v>
      </c>
      <c r="L36" s="32"/>
    </row>
    <row r="37" spans="2:12" s="1" customFormat="1" ht="14.45" customHeight="1" hidden="1">
      <c r="B37" s="32"/>
      <c r="E37" s="27" t="s">
        <v>45</v>
      </c>
      <c r="F37" s="83">
        <f>ROUND((SUM(BG96:BG250)),2)</f>
        <v>0</v>
      </c>
      <c r="I37" s="93">
        <v>0.21</v>
      </c>
      <c r="J37" s="83">
        <f>0</f>
        <v>0</v>
      </c>
      <c r="L37" s="32"/>
    </row>
    <row r="38" spans="2:12" s="1" customFormat="1" ht="14.45" customHeight="1" hidden="1">
      <c r="B38" s="32"/>
      <c r="E38" s="27" t="s">
        <v>46</v>
      </c>
      <c r="F38" s="83">
        <f>ROUND((SUM(BH96:BH250)),2)</f>
        <v>0</v>
      </c>
      <c r="I38" s="93">
        <v>0.15</v>
      </c>
      <c r="J38" s="83">
        <f>0</f>
        <v>0</v>
      </c>
      <c r="L38" s="32"/>
    </row>
    <row r="39" spans="2:12" s="1" customFormat="1" ht="14.45" customHeight="1" hidden="1">
      <c r="B39" s="32"/>
      <c r="E39" s="27" t="s">
        <v>47</v>
      </c>
      <c r="F39" s="83">
        <f>ROUND((SUM(BI96:BI250)),2)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104</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99</v>
      </c>
      <c r="L51" s="20"/>
    </row>
    <row r="52" spans="2:12" s="1" customFormat="1" ht="16.5" customHeight="1">
      <c r="B52" s="32"/>
      <c r="E52" s="313" t="s">
        <v>100</v>
      </c>
      <c r="F52" s="315"/>
      <c r="G52" s="315"/>
      <c r="H52" s="315"/>
      <c r="L52" s="32"/>
    </row>
    <row r="53" spans="2:12" s="1" customFormat="1" ht="12" customHeight="1">
      <c r="B53" s="32"/>
      <c r="C53" s="27" t="s">
        <v>101</v>
      </c>
      <c r="L53" s="32"/>
    </row>
    <row r="54" spans="2:12" s="1" customFormat="1" ht="16.5" customHeight="1">
      <c r="B54" s="32"/>
      <c r="E54" s="272" t="str">
        <f>E11</f>
        <v>SO 01 - Architektonické a stavební řešení - Demolice, bourání</v>
      </c>
      <c r="F54" s="315"/>
      <c r="G54" s="315"/>
      <c r="H54" s="315"/>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105</v>
      </c>
      <c r="D61" s="94"/>
      <c r="E61" s="94"/>
      <c r="F61" s="94"/>
      <c r="G61" s="94"/>
      <c r="H61" s="94"/>
      <c r="I61" s="94"/>
      <c r="J61" s="101" t="s">
        <v>106</v>
      </c>
      <c r="K61" s="94"/>
      <c r="L61" s="32"/>
    </row>
    <row r="62" spans="2:12" s="1" customFormat="1" ht="10.35" customHeight="1">
      <c r="B62" s="32"/>
      <c r="L62" s="32"/>
    </row>
    <row r="63" spans="2:47" s="1" customFormat="1" ht="22.9" customHeight="1">
      <c r="B63" s="32"/>
      <c r="C63" s="102" t="s">
        <v>70</v>
      </c>
      <c r="J63" s="63">
        <f>J96</f>
        <v>0</v>
      </c>
      <c r="L63" s="32"/>
      <c r="AU63" s="17" t="s">
        <v>107</v>
      </c>
    </row>
    <row r="64" spans="2:12" s="8" customFormat="1" ht="24.95" customHeight="1">
      <c r="B64" s="103"/>
      <c r="D64" s="104" t="s">
        <v>108</v>
      </c>
      <c r="E64" s="105"/>
      <c r="F64" s="105"/>
      <c r="G64" s="105"/>
      <c r="H64" s="105"/>
      <c r="I64" s="105"/>
      <c r="J64" s="106">
        <f>J97</f>
        <v>0</v>
      </c>
      <c r="L64" s="103"/>
    </row>
    <row r="65" spans="2:12" s="9" customFormat="1" ht="19.9" customHeight="1">
      <c r="B65" s="107"/>
      <c r="D65" s="108" t="s">
        <v>109</v>
      </c>
      <c r="E65" s="109"/>
      <c r="F65" s="109"/>
      <c r="G65" s="109"/>
      <c r="H65" s="109"/>
      <c r="I65" s="109"/>
      <c r="J65" s="110">
        <f>J98</f>
        <v>0</v>
      </c>
      <c r="L65" s="107"/>
    </row>
    <row r="66" spans="2:12" s="9" customFormat="1" ht="19.9" customHeight="1">
      <c r="B66" s="107"/>
      <c r="D66" s="108" t="s">
        <v>110</v>
      </c>
      <c r="E66" s="109"/>
      <c r="F66" s="109"/>
      <c r="G66" s="109"/>
      <c r="H66" s="109"/>
      <c r="I66" s="109"/>
      <c r="J66" s="110">
        <f>J128</f>
        <v>0</v>
      </c>
      <c r="L66" s="107"/>
    </row>
    <row r="67" spans="2:12" s="8" customFormat="1" ht="24.95" customHeight="1">
      <c r="B67" s="103"/>
      <c r="D67" s="104" t="s">
        <v>111</v>
      </c>
      <c r="E67" s="105"/>
      <c r="F67" s="105"/>
      <c r="G67" s="105"/>
      <c r="H67" s="105"/>
      <c r="I67" s="105"/>
      <c r="J67" s="106">
        <f>J153</f>
        <v>0</v>
      </c>
      <c r="L67" s="103"/>
    </row>
    <row r="68" spans="2:12" s="9" customFormat="1" ht="19.9" customHeight="1">
      <c r="B68" s="107"/>
      <c r="D68" s="108" t="s">
        <v>112</v>
      </c>
      <c r="E68" s="109"/>
      <c r="F68" s="109"/>
      <c r="G68" s="109"/>
      <c r="H68" s="109"/>
      <c r="I68" s="109"/>
      <c r="J68" s="110">
        <f>J154</f>
        <v>0</v>
      </c>
      <c r="L68" s="107"/>
    </row>
    <row r="69" spans="2:12" s="9" customFormat="1" ht="19.9" customHeight="1">
      <c r="B69" s="107"/>
      <c r="D69" s="108" t="s">
        <v>113</v>
      </c>
      <c r="E69" s="109"/>
      <c r="F69" s="109"/>
      <c r="G69" s="109"/>
      <c r="H69" s="109"/>
      <c r="I69" s="109"/>
      <c r="J69" s="110">
        <f>J162</f>
        <v>0</v>
      </c>
      <c r="L69" s="107"/>
    </row>
    <row r="70" spans="2:12" s="9" customFormat="1" ht="19.9" customHeight="1">
      <c r="B70" s="107"/>
      <c r="D70" s="108" t="s">
        <v>114</v>
      </c>
      <c r="E70" s="109"/>
      <c r="F70" s="109"/>
      <c r="G70" s="109"/>
      <c r="H70" s="109"/>
      <c r="I70" s="109"/>
      <c r="J70" s="110">
        <f>J168</f>
        <v>0</v>
      </c>
      <c r="L70" s="107"/>
    </row>
    <row r="71" spans="2:12" s="9" customFormat="1" ht="19.9" customHeight="1">
      <c r="B71" s="107"/>
      <c r="D71" s="108" t="s">
        <v>115</v>
      </c>
      <c r="E71" s="109"/>
      <c r="F71" s="109"/>
      <c r="G71" s="109"/>
      <c r="H71" s="109"/>
      <c r="I71" s="109"/>
      <c r="J71" s="110">
        <f>J172</f>
        <v>0</v>
      </c>
      <c r="L71" s="107"/>
    </row>
    <row r="72" spans="2:12" s="9" customFormat="1" ht="19.9" customHeight="1">
      <c r="B72" s="107"/>
      <c r="D72" s="108" t="s">
        <v>116</v>
      </c>
      <c r="E72" s="109"/>
      <c r="F72" s="109"/>
      <c r="G72" s="109"/>
      <c r="H72" s="109"/>
      <c r="I72" s="109"/>
      <c r="J72" s="110">
        <f>J183</f>
        <v>0</v>
      </c>
      <c r="L72" s="107"/>
    </row>
    <row r="73" spans="2:12" s="9" customFormat="1" ht="19.9" customHeight="1">
      <c r="B73" s="107"/>
      <c r="D73" s="108" t="s">
        <v>117</v>
      </c>
      <c r="E73" s="109"/>
      <c r="F73" s="109"/>
      <c r="G73" s="109"/>
      <c r="H73" s="109"/>
      <c r="I73" s="109"/>
      <c r="J73" s="110">
        <f>J216</f>
        <v>0</v>
      </c>
      <c r="L73" s="107"/>
    </row>
    <row r="74" spans="2:12" s="9" customFormat="1" ht="19.9" customHeight="1">
      <c r="B74" s="107"/>
      <c r="D74" s="108" t="s">
        <v>118</v>
      </c>
      <c r="E74" s="109"/>
      <c r="F74" s="109"/>
      <c r="G74" s="109"/>
      <c r="H74" s="109"/>
      <c r="I74" s="109"/>
      <c r="J74" s="110">
        <f>J235</f>
        <v>0</v>
      </c>
      <c r="L74" s="107"/>
    </row>
    <row r="75" spans="2:12" s="1" customFormat="1" ht="21.75" customHeight="1">
      <c r="B75" s="32"/>
      <c r="L75" s="32"/>
    </row>
    <row r="76" spans="2:12" s="1" customFormat="1" ht="6.95" customHeight="1">
      <c r="B76" s="41"/>
      <c r="C76" s="42"/>
      <c r="D76" s="42"/>
      <c r="E76" s="42"/>
      <c r="F76" s="42"/>
      <c r="G76" s="42"/>
      <c r="H76" s="42"/>
      <c r="I76" s="42"/>
      <c r="J76" s="42"/>
      <c r="K76" s="42"/>
      <c r="L76" s="32"/>
    </row>
    <row r="80" spans="2:12" s="1" customFormat="1" ht="6.95" customHeight="1">
      <c r="B80" s="43"/>
      <c r="C80" s="44"/>
      <c r="D80" s="44"/>
      <c r="E80" s="44"/>
      <c r="F80" s="44"/>
      <c r="G80" s="44"/>
      <c r="H80" s="44"/>
      <c r="I80" s="44"/>
      <c r="J80" s="44"/>
      <c r="K80" s="44"/>
      <c r="L80" s="32"/>
    </row>
    <row r="81" spans="2:12" s="1" customFormat="1" ht="24.95" customHeight="1">
      <c r="B81" s="32"/>
      <c r="C81" s="21" t="s">
        <v>119</v>
      </c>
      <c r="L81" s="32"/>
    </row>
    <row r="82" spans="2:12" s="1" customFormat="1" ht="6.95" customHeight="1">
      <c r="B82" s="32"/>
      <c r="L82" s="32"/>
    </row>
    <row r="83" spans="2:12" s="1" customFormat="1" ht="12" customHeight="1">
      <c r="B83" s="32"/>
      <c r="C83" s="27" t="s">
        <v>16</v>
      </c>
      <c r="L83" s="32"/>
    </row>
    <row r="84" spans="2:12" s="1" customFormat="1" ht="16.5" customHeight="1">
      <c r="B84" s="32"/>
      <c r="E84" s="313" t="str">
        <f>E7</f>
        <v>Adaptace obřadní síně na zasedací místnost</v>
      </c>
      <c r="F84" s="314"/>
      <c r="G84" s="314"/>
      <c r="H84" s="314"/>
      <c r="L84" s="32"/>
    </row>
    <row r="85" spans="2:12" ht="12" customHeight="1">
      <c r="B85" s="20"/>
      <c r="C85" s="27" t="s">
        <v>99</v>
      </c>
      <c r="L85" s="20"/>
    </row>
    <row r="86" spans="2:12" s="1" customFormat="1" ht="16.5" customHeight="1">
      <c r="B86" s="32"/>
      <c r="E86" s="313" t="s">
        <v>100</v>
      </c>
      <c r="F86" s="315"/>
      <c r="G86" s="315"/>
      <c r="H86" s="315"/>
      <c r="L86" s="32"/>
    </row>
    <row r="87" spans="2:12" s="1" customFormat="1" ht="12" customHeight="1">
      <c r="B87" s="32"/>
      <c r="C87" s="27" t="s">
        <v>101</v>
      </c>
      <c r="L87" s="32"/>
    </row>
    <row r="88" spans="2:12" s="1" customFormat="1" ht="16.5" customHeight="1">
      <c r="B88" s="32"/>
      <c r="E88" s="272" t="str">
        <f>E11</f>
        <v>SO 01 - Architektonické a stavební řešení - Demolice, bourání</v>
      </c>
      <c r="F88" s="315"/>
      <c r="G88" s="315"/>
      <c r="H88" s="315"/>
      <c r="L88" s="32"/>
    </row>
    <row r="89" spans="2:12" s="1" customFormat="1" ht="6.95" customHeight="1">
      <c r="B89" s="32"/>
      <c r="L89" s="32"/>
    </row>
    <row r="90" spans="2:12" s="1" customFormat="1" ht="12" customHeight="1">
      <c r="B90" s="32"/>
      <c r="C90" s="27" t="s">
        <v>21</v>
      </c>
      <c r="F90" s="25" t="str">
        <f>F14</f>
        <v>náměstí Míru 11, 43601 Litvínov</v>
      </c>
      <c r="I90" s="27" t="s">
        <v>23</v>
      </c>
      <c r="J90" s="49" t="str">
        <f>IF(J14="","",J14)</f>
        <v>7. 10. 2020</v>
      </c>
      <c r="L90" s="32"/>
    </row>
    <row r="91" spans="2:12" s="1" customFormat="1" ht="6.95" customHeight="1">
      <c r="B91" s="32"/>
      <c r="L91" s="32"/>
    </row>
    <row r="92" spans="2:12" s="1" customFormat="1" ht="25.7" customHeight="1">
      <c r="B92" s="32"/>
      <c r="C92" s="27" t="s">
        <v>25</v>
      </c>
      <c r="F92" s="25" t="str">
        <f>E17</f>
        <v>Město Litvínov</v>
      </c>
      <c r="I92" s="27" t="s">
        <v>31</v>
      </c>
      <c r="J92" s="30" t="str">
        <f>E23</f>
        <v>Ing. Daniel Šimmer, č.a. 0401928</v>
      </c>
      <c r="L92" s="32"/>
    </row>
    <row r="93" spans="2:12" s="1" customFormat="1" ht="40.15" customHeight="1">
      <c r="B93" s="32"/>
      <c r="C93" s="27" t="s">
        <v>29</v>
      </c>
      <c r="F93" s="25" t="str">
        <f>IF(E20="","",E20)</f>
        <v>Vyplň údaj</v>
      </c>
      <c r="I93" s="27" t="s">
        <v>34</v>
      </c>
      <c r="J93" s="30" t="str">
        <f>E26</f>
        <v>Vít Včeliš, 724538658, vitvcelis@seznam.cz</v>
      </c>
      <c r="L93" s="32"/>
    </row>
    <row r="94" spans="2:12" s="1" customFormat="1" ht="10.35" customHeight="1">
      <c r="B94" s="32"/>
      <c r="L94" s="32"/>
    </row>
    <row r="95" spans="2:20" s="10" customFormat="1" ht="29.25" customHeight="1">
      <c r="B95" s="111"/>
      <c r="C95" s="112" t="s">
        <v>120</v>
      </c>
      <c r="D95" s="113" t="s">
        <v>57</v>
      </c>
      <c r="E95" s="113" t="s">
        <v>53</v>
      </c>
      <c r="F95" s="113" t="s">
        <v>54</v>
      </c>
      <c r="G95" s="113" t="s">
        <v>121</v>
      </c>
      <c r="H95" s="113" t="s">
        <v>122</v>
      </c>
      <c r="I95" s="113" t="s">
        <v>123</v>
      </c>
      <c r="J95" s="113" t="s">
        <v>106</v>
      </c>
      <c r="K95" s="114" t="s">
        <v>124</v>
      </c>
      <c r="L95" s="111"/>
      <c r="M95" s="56" t="s">
        <v>19</v>
      </c>
      <c r="N95" s="57" t="s">
        <v>42</v>
      </c>
      <c r="O95" s="57" t="s">
        <v>125</v>
      </c>
      <c r="P95" s="57" t="s">
        <v>126</v>
      </c>
      <c r="Q95" s="57" t="s">
        <v>127</v>
      </c>
      <c r="R95" s="57" t="s">
        <v>128</v>
      </c>
      <c r="S95" s="57" t="s">
        <v>129</v>
      </c>
      <c r="T95" s="58" t="s">
        <v>130</v>
      </c>
    </row>
    <row r="96" spans="2:63" s="1" customFormat="1" ht="22.9" customHeight="1">
      <c r="B96" s="32"/>
      <c r="C96" s="61" t="s">
        <v>131</v>
      </c>
      <c r="J96" s="115">
        <f>BK96</f>
        <v>0</v>
      </c>
      <c r="L96" s="32"/>
      <c r="M96" s="59"/>
      <c r="N96" s="50"/>
      <c r="O96" s="50"/>
      <c r="P96" s="116">
        <f>P97+P153</f>
        <v>0</v>
      </c>
      <c r="Q96" s="50"/>
      <c r="R96" s="116">
        <f>R97+R153</f>
        <v>0.0126</v>
      </c>
      <c r="S96" s="50"/>
      <c r="T96" s="117">
        <f>T97+T153</f>
        <v>39.32061949999999</v>
      </c>
      <c r="AT96" s="17" t="s">
        <v>71</v>
      </c>
      <c r="AU96" s="17" t="s">
        <v>107</v>
      </c>
      <c r="BK96" s="118">
        <f>BK97+BK153</f>
        <v>0</v>
      </c>
    </row>
    <row r="97" spans="2:63" s="11" customFormat="1" ht="25.9" customHeight="1">
      <c r="B97" s="119"/>
      <c r="D97" s="120" t="s">
        <v>71</v>
      </c>
      <c r="E97" s="121" t="s">
        <v>132</v>
      </c>
      <c r="F97" s="121" t="s">
        <v>133</v>
      </c>
      <c r="I97" s="122"/>
      <c r="J97" s="123">
        <f>BK97</f>
        <v>0</v>
      </c>
      <c r="L97" s="119"/>
      <c r="M97" s="124"/>
      <c r="P97" s="125">
        <f>P98+P128</f>
        <v>0</v>
      </c>
      <c r="R97" s="125">
        <f>R98+R128</f>
        <v>0.0126</v>
      </c>
      <c r="T97" s="126">
        <f>T98+T128</f>
        <v>28.539227999999998</v>
      </c>
      <c r="AR97" s="120" t="s">
        <v>79</v>
      </c>
      <c r="AT97" s="127" t="s">
        <v>71</v>
      </c>
      <c r="AU97" s="127" t="s">
        <v>72</v>
      </c>
      <c r="AY97" s="120" t="s">
        <v>134</v>
      </c>
      <c r="BK97" s="128">
        <f>BK98+BK128</f>
        <v>0</v>
      </c>
    </row>
    <row r="98" spans="2:63" s="11" customFormat="1" ht="22.9" customHeight="1">
      <c r="B98" s="119"/>
      <c r="D98" s="120" t="s">
        <v>71</v>
      </c>
      <c r="E98" s="129" t="s">
        <v>135</v>
      </c>
      <c r="F98" s="129" t="s">
        <v>136</v>
      </c>
      <c r="I98" s="122"/>
      <c r="J98" s="130">
        <f>BK98</f>
        <v>0</v>
      </c>
      <c r="L98" s="119"/>
      <c r="M98" s="124"/>
      <c r="P98" s="125">
        <f>SUM(P99:P127)</f>
        <v>0</v>
      </c>
      <c r="R98" s="125">
        <f>SUM(R99:R127)</f>
        <v>0.0126</v>
      </c>
      <c r="T98" s="126">
        <f>SUM(T99:T127)</f>
        <v>28.539227999999998</v>
      </c>
      <c r="AR98" s="120" t="s">
        <v>79</v>
      </c>
      <c r="AT98" s="127" t="s">
        <v>71</v>
      </c>
      <c r="AU98" s="127" t="s">
        <v>79</v>
      </c>
      <c r="AY98" s="120" t="s">
        <v>134</v>
      </c>
      <c r="BK98" s="128">
        <f>SUM(BK99:BK127)</f>
        <v>0</v>
      </c>
    </row>
    <row r="99" spans="2:65" s="1" customFormat="1" ht="24.2" customHeight="1">
      <c r="B99" s="32"/>
      <c r="C99" s="131" t="s">
        <v>79</v>
      </c>
      <c r="D99" s="131" t="s">
        <v>137</v>
      </c>
      <c r="E99" s="132" t="s">
        <v>138</v>
      </c>
      <c r="F99" s="133" t="s">
        <v>139</v>
      </c>
      <c r="G99" s="134" t="s">
        <v>140</v>
      </c>
      <c r="H99" s="135">
        <v>60</v>
      </c>
      <c r="I99" s="136"/>
      <c r="J99" s="137">
        <f>ROUND(I99*H99,2)</f>
        <v>0</v>
      </c>
      <c r="K99" s="133" t="s">
        <v>141</v>
      </c>
      <c r="L99" s="32"/>
      <c r="M99" s="138" t="s">
        <v>19</v>
      </c>
      <c r="N99" s="139" t="s">
        <v>43</v>
      </c>
      <c r="P99" s="140">
        <f>O99*H99</f>
        <v>0</v>
      </c>
      <c r="Q99" s="140">
        <v>0.00021</v>
      </c>
      <c r="R99" s="140">
        <f>Q99*H99</f>
        <v>0.0126</v>
      </c>
      <c r="S99" s="140">
        <v>0</v>
      </c>
      <c r="T99" s="141">
        <f>S99*H99</f>
        <v>0</v>
      </c>
      <c r="AR99" s="142" t="s">
        <v>142</v>
      </c>
      <c r="AT99" s="142" t="s">
        <v>137</v>
      </c>
      <c r="AU99" s="142" t="s">
        <v>81</v>
      </c>
      <c r="AY99" s="17" t="s">
        <v>134</v>
      </c>
      <c r="BE99" s="143">
        <f>IF(N99="základní",J99,0)</f>
        <v>0</v>
      </c>
      <c r="BF99" s="143">
        <f>IF(N99="snížená",J99,0)</f>
        <v>0</v>
      </c>
      <c r="BG99" s="143">
        <f>IF(N99="zákl. přenesená",J99,0)</f>
        <v>0</v>
      </c>
      <c r="BH99" s="143">
        <f>IF(N99="sníž. přenesená",J99,0)</f>
        <v>0</v>
      </c>
      <c r="BI99" s="143">
        <f>IF(N99="nulová",J99,0)</f>
        <v>0</v>
      </c>
      <c r="BJ99" s="17" t="s">
        <v>79</v>
      </c>
      <c r="BK99" s="143">
        <f>ROUND(I99*H99,2)</f>
        <v>0</v>
      </c>
      <c r="BL99" s="17" t="s">
        <v>142</v>
      </c>
      <c r="BM99" s="142" t="s">
        <v>143</v>
      </c>
    </row>
    <row r="100" spans="2:47" s="1" customFormat="1" ht="11.25">
      <c r="B100" s="32"/>
      <c r="D100" s="144" t="s">
        <v>144</v>
      </c>
      <c r="F100" s="145" t="s">
        <v>145</v>
      </c>
      <c r="I100" s="146"/>
      <c r="L100" s="32"/>
      <c r="M100" s="147"/>
      <c r="T100" s="53"/>
      <c r="AT100" s="17" t="s">
        <v>144</v>
      </c>
      <c r="AU100" s="17" t="s">
        <v>81</v>
      </c>
    </row>
    <row r="101" spans="2:47" s="1" customFormat="1" ht="48.75">
      <c r="B101" s="32"/>
      <c r="D101" s="148" t="s">
        <v>146</v>
      </c>
      <c r="F101" s="149" t="s">
        <v>147</v>
      </c>
      <c r="I101" s="146"/>
      <c r="L101" s="32"/>
      <c r="M101" s="147"/>
      <c r="T101" s="53"/>
      <c r="AT101" s="17" t="s">
        <v>146</v>
      </c>
      <c r="AU101" s="17" t="s">
        <v>81</v>
      </c>
    </row>
    <row r="102" spans="2:47" s="1" customFormat="1" ht="19.5">
      <c r="B102" s="32"/>
      <c r="D102" s="148" t="s">
        <v>148</v>
      </c>
      <c r="F102" s="149" t="s">
        <v>149</v>
      </c>
      <c r="I102" s="146"/>
      <c r="L102" s="32"/>
      <c r="M102" s="147"/>
      <c r="T102" s="53"/>
      <c r="AT102" s="17" t="s">
        <v>148</v>
      </c>
      <c r="AU102" s="17" t="s">
        <v>81</v>
      </c>
    </row>
    <row r="103" spans="2:65" s="1" customFormat="1" ht="24.2" customHeight="1">
      <c r="B103" s="32"/>
      <c r="C103" s="131" t="s">
        <v>81</v>
      </c>
      <c r="D103" s="131" t="s">
        <v>137</v>
      </c>
      <c r="E103" s="132" t="s">
        <v>150</v>
      </c>
      <c r="F103" s="133" t="s">
        <v>151</v>
      </c>
      <c r="G103" s="134" t="s">
        <v>140</v>
      </c>
      <c r="H103" s="135">
        <v>1.788</v>
      </c>
      <c r="I103" s="136"/>
      <c r="J103" s="137">
        <f>ROUND(I103*H103,2)</f>
        <v>0</v>
      </c>
      <c r="K103" s="133" t="s">
        <v>141</v>
      </c>
      <c r="L103" s="32"/>
      <c r="M103" s="138" t="s">
        <v>19</v>
      </c>
      <c r="N103" s="139" t="s">
        <v>43</v>
      </c>
      <c r="P103" s="140">
        <f>O103*H103</f>
        <v>0</v>
      </c>
      <c r="Q103" s="140">
        <v>0</v>
      </c>
      <c r="R103" s="140">
        <f>Q103*H103</f>
        <v>0</v>
      </c>
      <c r="S103" s="140">
        <v>0.131</v>
      </c>
      <c r="T103" s="141">
        <f>S103*H103</f>
        <v>0.23422800000000002</v>
      </c>
      <c r="AR103" s="142" t="s">
        <v>142</v>
      </c>
      <c r="AT103" s="142" t="s">
        <v>137</v>
      </c>
      <c r="AU103" s="142" t="s">
        <v>81</v>
      </c>
      <c r="AY103" s="17" t="s">
        <v>134</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142</v>
      </c>
      <c r="BM103" s="142" t="s">
        <v>152</v>
      </c>
    </row>
    <row r="104" spans="2:47" s="1" customFormat="1" ht="11.25">
      <c r="B104" s="32"/>
      <c r="D104" s="144" t="s">
        <v>144</v>
      </c>
      <c r="F104" s="145" t="s">
        <v>153</v>
      </c>
      <c r="I104" s="146"/>
      <c r="L104" s="32"/>
      <c r="M104" s="147"/>
      <c r="T104" s="53"/>
      <c r="AT104" s="17" t="s">
        <v>144</v>
      </c>
      <c r="AU104" s="17" t="s">
        <v>81</v>
      </c>
    </row>
    <row r="105" spans="2:51" s="12" customFormat="1" ht="11.25">
      <c r="B105" s="150"/>
      <c r="D105" s="148" t="s">
        <v>154</v>
      </c>
      <c r="E105" s="151" t="s">
        <v>19</v>
      </c>
      <c r="F105" s="152" t="s">
        <v>155</v>
      </c>
      <c r="H105" s="153">
        <v>1.788</v>
      </c>
      <c r="I105" s="154"/>
      <c r="L105" s="150"/>
      <c r="M105" s="155"/>
      <c r="T105" s="156"/>
      <c r="AT105" s="151" t="s">
        <v>154</v>
      </c>
      <c r="AU105" s="151" t="s">
        <v>81</v>
      </c>
      <c r="AV105" s="12" t="s">
        <v>81</v>
      </c>
      <c r="AW105" s="12" t="s">
        <v>33</v>
      </c>
      <c r="AX105" s="12" t="s">
        <v>79</v>
      </c>
      <c r="AY105" s="151" t="s">
        <v>134</v>
      </c>
    </row>
    <row r="106" spans="2:65" s="1" customFormat="1" ht="24.2" customHeight="1">
      <c r="B106" s="32"/>
      <c r="C106" s="131" t="s">
        <v>156</v>
      </c>
      <c r="D106" s="131" t="s">
        <v>137</v>
      </c>
      <c r="E106" s="132" t="s">
        <v>157</v>
      </c>
      <c r="F106" s="133" t="s">
        <v>158</v>
      </c>
      <c r="G106" s="134" t="s">
        <v>140</v>
      </c>
      <c r="H106" s="135">
        <v>28.92</v>
      </c>
      <c r="I106" s="136"/>
      <c r="J106" s="137">
        <f>ROUND(I106*H106,2)</f>
        <v>0</v>
      </c>
      <c r="K106" s="133" t="s">
        <v>141</v>
      </c>
      <c r="L106" s="32"/>
      <c r="M106" s="138" t="s">
        <v>19</v>
      </c>
      <c r="N106" s="139" t="s">
        <v>43</v>
      </c>
      <c r="P106" s="140">
        <f>O106*H106</f>
        <v>0</v>
      </c>
      <c r="Q106" s="140">
        <v>0</v>
      </c>
      <c r="R106" s="140">
        <f>Q106*H106</f>
        <v>0</v>
      </c>
      <c r="S106" s="140">
        <v>0.261</v>
      </c>
      <c r="T106" s="141">
        <f>S106*H106</f>
        <v>7.548120000000001</v>
      </c>
      <c r="AR106" s="142" t="s">
        <v>142</v>
      </c>
      <c r="AT106" s="142" t="s">
        <v>137</v>
      </c>
      <c r="AU106" s="142" t="s">
        <v>81</v>
      </c>
      <c r="AY106" s="17" t="s">
        <v>134</v>
      </c>
      <c r="BE106" s="143">
        <f>IF(N106="základní",J106,0)</f>
        <v>0</v>
      </c>
      <c r="BF106" s="143">
        <f>IF(N106="snížená",J106,0)</f>
        <v>0</v>
      </c>
      <c r="BG106" s="143">
        <f>IF(N106="zákl. přenesená",J106,0)</f>
        <v>0</v>
      </c>
      <c r="BH106" s="143">
        <f>IF(N106="sníž. přenesená",J106,0)</f>
        <v>0</v>
      </c>
      <c r="BI106" s="143">
        <f>IF(N106="nulová",J106,0)</f>
        <v>0</v>
      </c>
      <c r="BJ106" s="17" t="s">
        <v>79</v>
      </c>
      <c r="BK106" s="143">
        <f>ROUND(I106*H106,2)</f>
        <v>0</v>
      </c>
      <c r="BL106" s="17" t="s">
        <v>142</v>
      </c>
      <c r="BM106" s="142" t="s">
        <v>159</v>
      </c>
    </row>
    <row r="107" spans="2:47" s="1" customFormat="1" ht="11.25">
      <c r="B107" s="32"/>
      <c r="D107" s="144" t="s">
        <v>144</v>
      </c>
      <c r="F107" s="145" t="s">
        <v>160</v>
      </c>
      <c r="I107" s="146"/>
      <c r="L107" s="32"/>
      <c r="M107" s="147"/>
      <c r="T107" s="53"/>
      <c r="AT107" s="17" t="s">
        <v>144</v>
      </c>
      <c r="AU107" s="17" t="s">
        <v>81</v>
      </c>
    </row>
    <row r="108" spans="2:51" s="12" customFormat="1" ht="11.25">
      <c r="B108" s="150"/>
      <c r="D108" s="148" t="s">
        <v>154</v>
      </c>
      <c r="E108" s="151" t="s">
        <v>19</v>
      </c>
      <c r="F108" s="152" t="s">
        <v>161</v>
      </c>
      <c r="H108" s="153">
        <v>16.77</v>
      </c>
      <c r="I108" s="154"/>
      <c r="L108" s="150"/>
      <c r="M108" s="155"/>
      <c r="T108" s="156"/>
      <c r="AT108" s="151" t="s">
        <v>154</v>
      </c>
      <c r="AU108" s="151" t="s">
        <v>81</v>
      </c>
      <c r="AV108" s="12" t="s">
        <v>81</v>
      </c>
      <c r="AW108" s="12" t="s">
        <v>33</v>
      </c>
      <c r="AX108" s="12" t="s">
        <v>72</v>
      </c>
      <c r="AY108" s="151" t="s">
        <v>134</v>
      </c>
    </row>
    <row r="109" spans="2:51" s="12" customFormat="1" ht="11.25">
      <c r="B109" s="150"/>
      <c r="D109" s="148" t="s">
        <v>154</v>
      </c>
      <c r="E109" s="151" t="s">
        <v>19</v>
      </c>
      <c r="F109" s="152" t="s">
        <v>162</v>
      </c>
      <c r="H109" s="153">
        <v>12.15</v>
      </c>
      <c r="I109" s="154"/>
      <c r="L109" s="150"/>
      <c r="M109" s="155"/>
      <c r="T109" s="156"/>
      <c r="AT109" s="151" t="s">
        <v>154</v>
      </c>
      <c r="AU109" s="151" t="s">
        <v>81</v>
      </c>
      <c r="AV109" s="12" t="s">
        <v>81</v>
      </c>
      <c r="AW109" s="12" t="s">
        <v>33</v>
      </c>
      <c r="AX109" s="12" t="s">
        <v>72</v>
      </c>
      <c r="AY109" s="151" t="s">
        <v>134</v>
      </c>
    </row>
    <row r="110" spans="2:51" s="13" customFormat="1" ht="11.25">
      <c r="B110" s="157"/>
      <c r="D110" s="148" t="s">
        <v>154</v>
      </c>
      <c r="E110" s="158" t="s">
        <v>19</v>
      </c>
      <c r="F110" s="159" t="s">
        <v>163</v>
      </c>
      <c r="H110" s="160">
        <v>28.92</v>
      </c>
      <c r="I110" s="161"/>
      <c r="L110" s="157"/>
      <c r="M110" s="162"/>
      <c r="T110" s="163"/>
      <c r="AT110" s="158" t="s">
        <v>154</v>
      </c>
      <c r="AU110" s="158" t="s">
        <v>81</v>
      </c>
      <c r="AV110" s="13" t="s">
        <v>142</v>
      </c>
      <c r="AW110" s="13" t="s">
        <v>33</v>
      </c>
      <c r="AX110" s="13" t="s">
        <v>79</v>
      </c>
      <c r="AY110" s="158" t="s">
        <v>134</v>
      </c>
    </row>
    <row r="111" spans="2:65" s="1" customFormat="1" ht="16.5" customHeight="1">
      <c r="B111" s="32"/>
      <c r="C111" s="131" t="s">
        <v>142</v>
      </c>
      <c r="D111" s="131" t="s">
        <v>137</v>
      </c>
      <c r="E111" s="132" t="s">
        <v>164</v>
      </c>
      <c r="F111" s="133" t="s">
        <v>165</v>
      </c>
      <c r="G111" s="134" t="s">
        <v>166</v>
      </c>
      <c r="H111" s="135">
        <v>0.21</v>
      </c>
      <c r="I111" s="136"/>
      <c r="J111" s="137">
        <f>ROUND(I111*H111,2)</f>
        <v>0</v>
      </c>
      <c r="K111" s="133" t="s">
        <v>141</v>
      </c>
      <c r="L111" s="32"/>
      <c r="M111" s="138" t="s">
        <v>19</v>
      </c>
      <c r="N111" s="139" t="s">
        <v>43</v>
      </c>
      <c r="P111" s="140">
        <f>O111*H111</f>
        <v>0</v>
      </c>
      <c r="Q111" s="140">
        <v>0</v>
      </c>
      <c r="R111" s="140">
        <f>Q111*H111</f>
        <v>0</v>
      </c>
      <c r="S111" s="140">
        <v>2.2</v>
      </c>
      <c r="T111" s="141">
        <f>S111*H111</f>
        <v>0.462</v>
      </c>
      <c r="AR111" s="142" t="s">
        <v>142</v>
      </c>
      <c r="AT111" s="142" t="s">
        <v>137</v>
      </c>
      <c r="AU111" s="142" t="s">
        <v>81</v>
      </c>
      <c r="AY111" s="17" t="s">
        <v>134</v>
      </c>
      <c r="BE111" s="143">
        <f>IF(N111="základní",J111,0)</f>
        <v>0</v>
      </c>
      <c r="BF111" s="143">
        <f>IF(N111="snížená",J111,0)</f>
        <v>0</v>
      </c>
      <c r="BG111" s="143">
        <f>IF(N111="zákl. přenesená",J111,0)</f>
        <v>0</v>
      </c>
      <c r="BH111" s="143">
        <f>IF(N111="sníž. přenesená",J111,0)</f>
        <v>0</v>
      </c>
      <c r="BI111" s="143">
        <f>IF(N111="nulová",J111,0)</f>
        <v>0</v>
      </c>
      <c r="BJ111" s="17" t="s">
        <v>79</v>
      </c>
      <c r="BK111" s="143">
        <f>ROUND(I111*H111,2)</f>
        <v>0</v>
      </c>
      <c r="BL111" s="17" t="s">
        <v>142</v>
      </c>
      <c r="BM111" s="142" t="s">
        <v>167</v>
      </c>
    </row>
    <row r="112" spans="2:47" s="1" customFormat="1" ht="11.25">
      <c r="B112" s="32"/>
      <c r="D112" s="144" t="s">
        <v>144</v>
      </c>
      <c r="F112" s="145" t="s">
        <v>168</v>
      </c>
      <c r="I112" s="146"/>
      <c r="L112" s="32"/>
      <c r="M112" s="147"/>
      <c r="T112" s="53"/>
      <c r="AT112" s="17" t="s">
        <v>144</v>
      </c>
      <c r="AU112" s="17" t="s">
        <v>81</v>
      </c>
    </row>
    <row r="113" spans="2:51" s="12" customFormat="1" ht="11.25">
      <c r="B113" s="150"/>
      <c r="D113" s="148" t="s">
        <v>154</v>
      </c>
      <c r="E113" s="151" t="s">
        <v>19</v>
      </c>
      <c r="F113" s="152" t="s">
        <v>169</v>
      </c>
      <c r="H113" s="153">
        <v>0.21</v>
      </c>
      <c r="I113" s="154"/>
      <c r="L113" s="150"/>
      <c r="M113" s="155"/>
      <c r="T113" s="156"/>
      <c r="AT113" s="151" t="s">
        <v>154</v>
      </c>
      <c r="AU113" s="151" t="s">
        <v>81</v>
      </c>
      <c r="AV113" s="12" t="s">
        <v>81</v>
      </c>
      <c r="AW113" s="12" t="s">
        <v>33</v>
      </c>
      <c r="AX113" s="12" t="s">
        <v>79</v>
      </c>
      <c r="AY113" s="151" t="s">
        <v>134</v>
      </c>
    </row>
    <row r="114" spans="2:65" s="1" customFormat="1" ht="24.2" customHeight="1">
      <c r="B114" s="32"/>
      <c r="C114" s="131" t="s">
        <v>170</v>
      </c>
      <c r="D114" s="131" t="s">
        <v>137</v>
      </c>
      <c r="E114" s="132" t="s">
        <v>171</v>
      </c>
      <c r="F114" s="133" t="s">
        <v>172</v>
      </c>
      <c r="G114" s="134" t="s">
        <v>140</v>
      </c>
      <c r="H114" s="135">
        <v>1.08</v>
      </c>
      <c r="I114" s="136"/>
      <c r="J114" s="137">
        <f>ROUND(I114*H114,2)</f>
        <v>0</v>
      </c>
      <c r="K114" s="133" t="s">
        <v>141</v>
      </c>
      <c r="L114" s="32"/>
      <c r="M114" s="138" t="s">
        <v>19</v>
      </c>
      <c r="N114" s="139" t="s">
        <v>43</v>
      </c>
      <c r="P114" s="140">
        <f>O114*H114</f>
        <v>0</v>
      </c>
      <c r="Q114" s="140">
        <v>0</v>
      </c>
      <c r="R114" s="140">
        <f>Q114*H114</f>
        <v>0</v>
      </c>
      <c r="S114" s="140">
        <v>0.076</v>
      </c>
      <c r="T114" s="141">
        <f>S114*H114</f>
        <v>0.08208</v>
      </c>
      <c r="AR114" s="142" t="s">
        <v>142</v>
      </c>
      <c r="AT114" s="142" t="s">
        <v>137</v>
      </c>
      <c r="AU114" s="142" t="s">
        <v>81</v>
      </c>
      <c r="AY114" s="17" t="s">
        <v>134</v>
      </c>
      <c r="BE114" s="143">
        <f>IF(N114="základní",J114,0)</f>
        <v>0</v>
      </c>
      <c r="BF114" s="143">
        <f>IF(N114="snížená",J114,0)</f>
        <v>0</v>
      </c>
      <c r="BG114" s="143">
        <f>IF(N114="zákl. přenesená",J114,0)</f>
        <v>0</v>
      </c>
      <c r="BH114" s="143">
        <f>IF(N114="sníž. přenesená",J114,0)</f>
        <v>0</v>
      </c>
      <c r="BI114" s="143">
        <f>IF(N114="nulová",J114,0)</f>
        <v>0</v>
      </c>
      <c r="BJ114" s="17" t="s">
        <v>79</v>
      </c>
      <c r="BK114" s="143">
        <f>ROUND(I114*H114,2)</f>
        <v>0</v>
      </c>
      <c r="BL114" s="17" t="s">
        <v>142</v>
      </c>
      <c r="BM114" s="142" t="s">
        <v>173</v>
      </c>
    </row>
    <row r="115" spans="2:47" s="1" customFormat="1" ht="11.25">
      <c r="B115" s="32"/>
      <c r="D115" s="144" t="s">
        <v>144</v>
      </c>
      <c r="F115" s="145" t="s">
        <v>174</v>
      </c>
      <c r="I115" s="146"/>
      <c r="L115" s="32"/>
      <c r="M115" s="147"/>
      <c r="T115" s="53"/>
      <c r="AT115" s="17" t="s">
        <v>144</v>
      </c>
      <c r="AU115" s="17" t="s">
        <v>81</v>
      </c>
    </row>
    <row r="116" spans="2:51" s="12" customFormat="1" ht="11.25">
      <c r="B116" s="150"/>
      <c r="D116" s="148" t="s">
        <v>154</v>
      </c>
      <c r="E116" s="151" t="s">
        <v>19</v>
      </c>
      <c r="F116" s="152" t="s">
        <v>175</v>
      </c>
      <c r="H116" s="153">
        <v>1.08</v>
      </c>
      <c r="I116" s="154"/>
      <c r="L116" s="150"/>
      <c r="M116" s="155"/>
      <c r="T116" s="156"/>
      <c r="AT116" s="151" t="s">
        <v>154</v>
      </c>
      <c r="AU116" s="151" t="s">
        <v>81</v>
      </c>
      <c r="AV116" s="12" t="s">
        <v>81</v>
      </c>
      <c r="AW116" s="12" t="s">
        <v>33</v>
      </c>
      <c r="AX116" s="12" t="s">
        <v>79</v>
      </c>
      <c r="AY116" s="151" t="s">
        <v>134</v>
      </c>
    </row>
    <row r="117" spans="2:65" s="1" customFormat="1" ht="24.2" customHeight="1">
      <c r="B117" s="32"/>
      <c r="C117" s="131" t="s">
        <v>176</v>
      </c>
      <c r="D117" s="131" t="s">
        <v>137</v>
      </c>
      <c r="E117" s="132" t="s">
        <v>177</v>
      </c>
      <c r="F117" s="133" t="s">
        <v>178</v>
      </c>
      <c r="G117" s="134" t="s">
        <v>166</v>
      </c>
      <c r="H117" s="135">
        <v>9.754</v>
      </c>
      <c r="I117" s="136"/>
      <c r="J117" s="137">
        <f>ROUND(I117*H117,2)</f>
        <v>0</v>
      </c>
      <c r="K117" s="133" t="s">
        <v>141</v>
      </c>
      <c r="L117" s="32"/>
      <c r="M117" s="138" t="s">
        <v>19</v>
      </c>
      <c r="N117" s="139" t="s">
        <v>43</v>
      </c>
      <c r="P117" s="140">
        <f>O117*H117</f>
        <v>0</v>
      </c>
      <c r="Q117" s="140">
        <v>0</v>
      </c>
      <c r="R117" s="140">
        <f>Q117*H117</f>
        <v>0</v>
      </c>
      <c r="S117" s="140">
        <v>1.95</v>
      </c>
      <c r="T117" s="141">
        <f>S117*H117</f>
        <v>19.0203</v>
      </c>
      <c r="AR117" s="142" t="s">
        <v>142</v>
      </c>
      <c r="AT117" s="142" t="s">
        <v>137</v>
      </c>
      <c r="AU117" s="142" t="s">
        <v>81</v>
      </c>
      <c r="AY117" s="17" t="s">
        <v>134</v>
      </c>
      <c r="BE117" s="143">
        <f>IF(N117="základní",J117,0)</f>
        <v>0</v>
      </c>
      <c r="BF117" s="143">
        <f>IF(N117="snížená",J117,0)</f>
        <v>0</v>
      </c>
      <c r="BG117" s="143">
        <f>IF(N117="zákl. přenesená",J117,0)</f>
        <v>0</v>
      </c>
      <c r="BH117" s="143">
        <f>IF(N117="sníž. přenesená",J117,0)</f>
        <v>0</v>
      </c>
      <c r="BI117" s="143">
        <f>IF(N117="nulová",J117,0)</f>
        <v>0</v>
      </c>
      <c r="BJ117" s="17" t="s">
        <v>79</v>
      </c>
      <c r="BK117" s="143">
        <f>ROUND(I117*H117,2)</f>
        <v>0</v>
      </c>
      <c r="BL117" s="17" t="s">
        <v>142</v>
      </c>
      <c r="BM117" s="142" t="s">
        <v>179</v>
      </c>
    </row>
    <row r="118" spans="2:47" s="1" customFormat="1" ht="11.25">
      <c r="B118" s="32"/>
      <c r="D118" s="144" t="s">
        <v>144</v>
      </c>
      <c r="F118" s="145" t="s">
        <v>180</v>
      </c>
      <c r="I118" s="146"/>
      <c r="L118" s="32"/>
      <c r="M118" s="147"/>
      <c r="T118" s="53"/>
      <c r="AT118" s="17" t="s">
        <v>144</v>
      </c>
      <c r="AU118" s="17" t="s">
        <v>81</v>
      </c>
    </row>
    <row r="119" spans="2:47" s="1" customFormat="1" ht="39">
      <c r="B119" s="32"/>
      <c r="D119" s="148" t="s">
        <v>146</v>
      </c>
      <c r="F119" s="149" t="s">
        <v>181</v>
      </c>
      <c r="I119" s="146"/>
      <c r="L119" s="32"/>
      <c r="M119" s="147"/>
      <c r="T119" s="53"/>
      <c r="AT119" s="17" t="s">
        <v>146</v>
      </c>
      <c r="AU119" s="17" t="s">
        <v>81</v>
      </c>
    </row>
    <row r="120" spans="2:51" s="12" customFormat="1" ht="11.25">
      <c r="B120" s="150"/>
      <c r="D120" s="148" t="s">
        <v>154</v>
      </c>
      <c r="E120" s="151" t="s">
        <v>19</v>
      </c>
      <c r="F120" s="152" t="s">
        <v>182</v>
      </c>
      <c r="H120" s="153">
        <v>5.501</v>
      </c>
      <c r="I120" s="154"/>
      <c r="L120" s="150"/>
      <c r="M120" s="155"/>
      <c r="T120" s="156"/>
      <c r="AT120" s="151" t="s">
        <v>154</v>
      </c>
      <c r="AU120" s="151" t="s">
        <v>81</v>
      </c>
      <c r="AV120" s="12" t="s">
        <v>81</v>
      </c>
      <c r="AW120" s="12" t="s">
        <v>33</v>
      </c>
      <c r="AX120" s="12" t="s">
        <v>72</v>
      </c>
      <c r="AY120" s="151" t="s">
        <v>134</v>
      </c>
    </row>
    <row r="121" spans="2:51" s="12" customFormat="1" ht="11.25">
      <c r="B121" s="150"/>
      <c r="D121" s="148" t="s">
        <v>154</v>
      </c>
      <c r="E121" s="151" t="s">
        <v>19</v>
      </c>
      <c r="F121" s="152" t="s">
        <v>183</v>
      </c>
      <c r="H121" s="153">
        <v>-0.729</v>
      </c>
      <c r="I121" s="154"/>
      <c r="L121" s="150"/>
      <c r="M121" s="155"/>
      <c r="T121" s="156"/>
      <c r="AT121" s="151" t="s">
        <v>154</v>
      </c>
      <c r="AU121" s="151" t="s">
        <v>81</v>
      </c>
      <c r="AV121" s="12" t="s">
        <v>81</v>
      </c>
      <c r="AW121" s="12" t="s">
        <v>33</v>
      </c>
      <c r="AX121" s="12" t="s">
        <v>72</v>
      </c>
      <c r="AY121" s="151" t="s">
        <v>134</v>
      </c>
    </row>
    <row r="122" spans="2:51" s="12" customFormat="1" ht="11.25">
      <c r="B122" s="150"/>
      <c r="D122" s="148" t="s">
        <v>154</v>
      </c>
      <c r="E122" s="151" t="s">
        <v>19</v>
      </c>
      <c r="F122" s="152" t="s">
        <v>184</v>
      </c>
      <c r="H122" s="153">
        <v>4.982</v>
      </c>
      <c r="I122" s="154"/>
      <c r="L122" s="150"/>
      <c r="M122" s="155"/>
      <c r="T122" s="156"/>
      <c r="AT122" s="151" t="s">
        <v>154</v>
      </c>
      <c r="AU122" s="151" t="s">
        <v>81</v>
      </c>
      <c r="AV122" s="12" t="s">
        <v>81</v>
      </c>
      <c r="AW122" s="12" t="s">
        <v>33</v>
      </c>
      <c r="AX122" s="12" t="s">
        <v>72</v>
      </c>
      <c r="AY122" s="151" t="s">
        <v>134</v>
      </c>
    </row>
    <row r="123" spans="2:51" s="13" customFormat="1" ht="11.25">
      <c r="B123" s="157"/>
      <c r="D123" s="148" t="s">
        <v>154</v>
      </c>
      <c r="E123" s="158" t="s">
        <v>19</v>
      </c>
      <c r="F123" s="159" t="s">
        <v>163</v>
      </c>
      <c r="H123" s="160">
        <v>9.754</v>
      </c>
      <c r="I123" s="161"/>
      <c r="L123" s="157"/>
      <c r="M123" s="162"/>
      <c r="T123" s="163"/>
      <c r="AT123" s="158" t="s">
        <v>154</v>
      </c>
      <c r="AU123" s="158" t="s">
        <v>81</v>
      </c>
      <c r="AV123" s="13" t="s">
        <v>142</v>
      </c>
      <c r="AW123" s="13" t="s">
        <v>33</v>
      </c>
      <c r="AX123" s="13" t="s">
        <v>79</v>
      </c>
      <c r="AY123" s="158" t="s">
        <v>134</v>
      </c>
    </row>
    <row r="124" spans="2:65" s="1" customFormat="1" ht="24.2" customHeight="1">
      <c r="B124" s="32"/>
      <c r="C124" s="131" t="s">
        <v>185</v>
      </c>
      <c r="D124" s="131" t="s">
        <v>137</v>
      </c>
      <c r="E124" s="132" t="s">
        <v>186</v>
      </c>
      <c r="F124" s="133" t="s">
        <v>187</v>
      </c>
      <c r="G124" s="134" t="s">
        <v>140</v>
      </c>
      <c r="H124" s="135">
        <v>23.85</v>
      </c>
      <c r="I124" s="136"/>
      <c r="J124" s="137">
        <f>ROUND(I124*H124,2)</f>
        <v>0</v>
      </c>
      <c r="K124" s="133" t="s">
        <v>141</v>
      </c>
      <c r="L124" s="32"/>
      <c r="M124" s="138" t="s">
        <v>19</v>
      </c>
      <c r="N124" s="139" t="s">
        <v>43</v>
      </c>
      <c r="P124" s="140">
        <f>O124*H124</f>
        <v>0</v>
      </c>
      <c r="Q124" s="140">
        <v>0</v>
      </c>
      <c r="R124" s="140">
        <f>Q124*H124</f>
        <v>0</v>
      </c>
      <c r="S124" s="140">
        <v>0.05</v>
      </c>
      <c r="T124" s="141">
        <f>S124*H124</f>
        <v>1.1925000000000001</v>
      </c>
      <c r="AR124" s="142" t="s">
        <v>142</v>
      </c>
      <c r="AT124" s="142" t="s">
        <v>137</v>
      </c>
      <c r="AU124" s="142" t="s">
        <v>81</v>
      </c>
      <c r="AY124" s="17" t="s">
        <v>134</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142</v>
      </c>
      <c r="BM124" s="142" t="s">
        <v>188</v>
      </c>
    </row>
    <row r="125" spans="2:47" s="1" customFormat="1" ht="11.25">
      <c r="B125" s="32"/>
      <c r="D125" s="144" t="s">
        <v>144</v>
      </c>
      <c r="F125" s="145" t="s">
        <v>189</v>
      </c>
      <c r="I125" s="146"/>
      <c r="L125" s="32"/>
      <c r="M125" s="147"/>
      <c r="T125" s="53"/>
      <c r="AT125" s="17" t="s">
        <v>144</v>
      </c>
      <c r="AU125" s="17" t="s">
        <v>81</v>
      </c>
    </row>
    <row r="126" spans="2:47" s="1" customFormat="1" ht="29.25">
      <c r="B126" s="32"/>
      <c r="D126" s="148" t="s">
        <v>146</v>
      </c>
      <c r="F126" s="149" t="s">
        <v>190</v>
      </c>
      <c r="I126" s="146"/>
      <c r="L126" s="32"/>
      <c r="M126" s="147"/>
      <c r="T126" s="53"/>
      <c r="AT126" s="17" t="s">
        <v>146</v>
      </c>
      <c r="AU126" s="17" t="s">
        <v>81</v>
      </c>
    </row>
    <row r="127" spans="2:51" s="12" customFormat="1" ht="11.25">
      <c r="B127" s="150"/>
      <c r="D127" s="148" t="s">
        <v>154</v>
      </c>
      <c r="E127" s="151" t="s">
        <v>19</v>
      </c>
      <c r="F127" s="152" t="s">
        <v>191</v>
      </c>
      <c r="H127" s="153">
        <v>23.85</v>
      </c>
      <c r="I127" s="154"/>
      <c r="L127" s="150"/>
      <c r="M127" s="155"/>
      <c r="T127" s="156"/>
      <c r="AT127" s="151" t="s">
        <v>154</v>
      </c>
      <c r="AU127" s="151" t="s">
        <v>81</v>
      </c>
      <c r="AV127" s="12" t="s">
        <v>81</v>
      </c>
      <c r="AW127" s="12" t="s">
        <v>33</v>
      </c>
      <c r="AX127" s="12" t="s">
        <v>79</v>
      </c>
      <c r="AY127" s="151" t="s">
        <v>134</v>
      </c>
    </row>
    <row r="128" spans="2:63" s="11" customFormat="1" ht="22.9" customHeight="1">
      <c r="B128" s="119"/>
      <c r="D128" s="120" t="s">
        <v>71</v>
      </c>
      <c r="E128" s="129" t="s">
        <v>192</v>
      </c>
      <c r="F128" s="129" t="s">
        <v>193</v>
      </c>
      <c r="I128" s="122"/>
      <c r="J128" s="130">
        <f>BK128</f>
        <v>0</v>
      </c>
      <c r="L128" s="119"/>
      <c r="M128" s="124"/>
      <c r="P128" s="125">
        <f>SUM(P129:P152)</f>
        <v>0</v>
      </c>
      <c r="R128" s="125">
        <f>SUM(R129:R152)</f>
        <v>0</v>
      </c>
      <c r="T128" s="126">
        <f>SUM(T129:T152)</f>
        <v>0</v>
      </c>
      <c r="AR128" s="120" t="s">
        <v>79</v>
      </c>
      <c r="AT128" s="127" t="s">
        <v>71</v>
      </c>
      <c r="AU128" s="127" t="s">
        <v>79</v>
      </c>
      <c r="AY128" s="120" t="s">
        <v>134</v>
      </c>
      <c r="BK128" s="128">
        <f>SUM(BK129:BK152)</f>
        <v>0</v>
      </c>
    </row>
    <row r="129" spans="2:65" s="1" customFormat="1" ht="24.2" customHeight="1">
      <c r="B129" s="32"/>
      <c r="C129" s="131" t="s">
        <v>194</v>
      </c>
      <c r="D129" s="131" t="s">
        <v>137</v>
      </c>
      <c r="E129" s="132" t="s">
        <v>195</v>
      </c>
      <c r="F129" s="133" t="s">
        <v>196</v>
      </c>
      <c r="G129" s="134" t="s">
        <v>197</v>
      </c>
      <c r="H129" s="135">
        <v>39.321</v>
      </c>
      <c r="I129" s="136"/>
      <c r="J129" s="137">
        <f>ROUND(I129*H129,2)</f>
        <v>0</v>
      </c>
      <c r="K129" s="133" t="s">
        <v>141</v>
      </c>
      <c r="L129" s="32"/>
      <c r="M129" s="138" t="s">
        <v>19</v>
      </c>
      <c r="N129" s="139" t="s">
        <v>43</v>
      </c>
      <c r="P129" s="140">
        <f>O129*H129</f>
        <v>0</v>
      </c>
      <c r="Q129" s="140">
        <v>0</v>
      </c>
      <c r="R129" s="140">
        <f>Q129*H129</f>
        <v>0</v>
      </c>
      <c r="S129" s="140">
        <v>0</v>
      </c>
      <c r="T129" s="141">
        <f>S129*H129</f>
        <v>0</v>
      </c>
      <c r="AR129" s="142" t="s">
        <v>142</v>
      </c>
      <c r="AT129" s="142" t="s">
        <v>137</v>
      </c>
      <c r="AU129" s="142" t="s">
        <v>81</v>
      </c>
      <c r="AY129" s="17" t="s">
        <v>134</v>
      </c>
      <c r="BE129" s="143">
        <f>IF(N129="základní",J129,0)</f>
        <v>0</v>
      </c>
      <c r="BF129" s="143">
        <f>IF(N129="snížená",J129,0)</f>
        <v>0</v>
      </c>
      <c r="BG129" s="143">
        <f>IF(N129="zákl. přenesená",J129,0)</f>
        <v>0</v>
      </c>
      <c r="BH129" s="143">
        <f>IF(N129="sníž. přenesená",J129,0)</f>
        <v>0</v>
      </c>
      <c r="BI129" s="143">
        <f>IF(N129="nulová",J129,0)</f>
        <v>0</v>
      </c>
      <c r="BJ129" s="17" t="s">
        <v>79</v>
      </c>
      <c r="BK129" s="143">
        <f>ROUND(I129*H129,2)</f>
        <v>0</v>
      </c>
      <c r="BL129" s="17" t="s">
        <v>142</v>
      </c>
      <c r="BM129" s="142" t="s">
        <v>198</v>
      </c>
    </row>
    <row r="130" spans="2:47" s="1" customFormat="1" ht="11.25">
      <c r="B130" s="32"/>
      <c r="D130" s="144" t="s">
        <v>144</v>
      </c>
      <c r="F130" s="145" t="s">
        <v>199</v>
      </c>
      <c r="I130" s="146"/>
      <c r="L130" s="32"/>
      <c r="M130" s="147"/>
      <c r="T130" s="53"/>
      <c r="AT130" s="17" t="s">
        <v>144</v>
      </c>
      <c r="AU130" s="17" t="s">
        <v>81</v>
      </c>
    </row>
    <row r="131" spans="2:47" s="1" customFormat="1" ht="107.25">
      <c r="B131" s="32"/>
      <c r="D131" s="148" t="s">
        <v>146</v>
      </c>
      <c r="F131" s="149" t="s">
        <v>200</v>
      </c>
      <c r="I131" s="146"/>
      <c r="L131" s="32"/>
      <c r="M131" s="147"/>
      <c r="T131" s="53"/>
      <c r="AT131" s="17" t="s">
        <v>146</v>
      </c>
      <c r="AU131" s="17" t="s">
        <v>81</v>
      </c>
    </row>
    <row r="132" spans="2:47" s="1" customFormat="1" ht="19.5">
      <c r="B132" s="32"/>
      <c r="D132" s="148" t="s">
        <v>148</v>
      </c>
      <c r="F132" s="149" t="s">
        <v>149</v>
      </c>
      <c r="I132" s="146"/>
      <c r="L132" s="32"/>
      <c r="M132" s="147"/>
      <c r="T132" s="53"/>
      <c r="AT132" s="17" t="s">
        <v>148</v>
      </c>
      <c r="AU132" s="17" t="s">
        <v>81</v>
      </c>
    </row>
    <row r="133" spans="2:65" s="1" customFormat="1" ht="16.5" customHeight="1">
      <c r="B133" s="32"/>
      <c r="C133" s="131" t="s">
        <v>135</v>
      </c>
      <c r="D133" s="131" t="s">
        <v>137</v>
      </c>
      <c r="E133" s="132" t="s">
        <v>201</v>
      </c>
      <c r="F133" s="133" t="s">
        <v>202</v>
      </c>
      <c r="G133" s="134" t="s">
        <v>203</v>
      </c>
      <c r="H133" s="135">
        <v>15</v>
      </c>
      <c r="I133" s="136"/>
      <c r="J133" s="137">
        <f>ROUND(I133*H133,2)</f>
        <v>0</v>
      </c>
      <c r="K133" s="133" t="s">
        <v>141</v>
      </c>
      <c r="L133" s="32"/>
      <c r="M133" s="138" t="s">
        <v>19</v>
      </c>
      <c r="N133" s="139" t="s">
        <v>43</v>
      </c>
      <c r="P133" s="140">
        <f>O133*H133</f>
        <v>0</v>
      </c>
      <c r="Q133" s="140">
        <v>0</v>
      </c>
      <c r="R133" s="140">
        <f>Q133*H133</f>
        <v>0</v>
      </c>
      <c r="S133" s="140">
        <v>0</v>
      </c>
      <c r="T133" s="141">
        <f>S133*H133</f>
        <v>0</v>
      </c>
      <c r="AR133" s="142" t="s">
        <v>142</v>
      </c>
      <c r="AT133" s="142" t="s">
        <v>137</v>
      </c>
      <c r="AU133" s="142" t="s">
        <v>81</v>
      </c>
      <c r="AY133" s="17" t="s">
        <v>134</v>
      </c>
      <c r="BE133" s="143">
        <f>IF(N133="základní",J133,0)</f>
        <v>0</v>
      </c>
      <c r="BF133" s="143">
        <f>IF(N133="snížená",J133,0)</f>
        <v>0</v>
      </c>
      <c r="BG133" s="143">
        <f>IF(N133="zákl. přenesená",J133,0)</f>
        <v>0</v>
      </c>
      <c r="BH133" s="143">
        <f>IF(N133="sníž. přenesená",J133,0)</f>
        <v>0</v>
      </c>
      <c r="BI133" s="143">
        <f>IF(N133="nulová",J133,0)</f>
        <v>0</v>
      </c>
      <c r="BJ133" s="17" t="s">
        <v>79</v>
      </c>
      <c r="BK133" s="143">
        <f>ROUND(I133*H133,2)</f>
        <v>0</v>
      </c>
      <c r="BL133" s="17" t="s">
        <v>142</v>
      </c>
      <c r="BM133" s="142" t="s">
        <v>204</v>
      </c>
    </row>
    <row r="134" spans="2:47" s="1" customFormat="1" ht="11.25">
      <c r="B134" s="32"/>
      <c r="D134" s="144" t="s">
        <v>144</v>
      </c>
      <c r="F134" s="145" t="s">
        <v>205</v>
      </c>
      <c r="I134" s="146"/>
      <c r="L134" s="32"/>
      <c r="M134" s="147"/>
      <c r="T134" s="53"/>
      <c r="AT134" s="17" t="s">
        <v>144</v>
      </c>
      <c r="AU134" s="17" t="s">
        <v>81</v>
      </c>
    </row>
    <row r="135" spans="2:47" s="1" customFormat="1" ht="58.5">
      <c r="B135" s="32"/>
      <c r="D135" s="148" t="s">
        <v>146</v>
      </c>
      <c r="F135" s="149" t="s">
        <v>206</v>
      </c>
      <c r="I135" s="146"/>
      <c r="L135" s="32"/>
      <c r="M135" s="147"/>
      <c r="T135" s="53"/>
      <c r="AT135" s="17" t="s">
        <v>146</v>
      </c>
      <c r="AU135" s="17" t="s">
        <v>81</v>
      </c>
    </row>
    <row r="136" spans="2:51" s="12" customFormat="1" ht="11.25">
      <c r="B136" s="150"/>
      <c r="D136" s="148" t="s">
        <v>154</v>
      </c>
      <c r="E136" s="151" t="s">
        <v>19</v>
      </c>
      <c r="F136" s="152" t="s">
        <v>207</v>
      </c>
      <c r="H136" s="153">
        <v>15</v>
      </c>
      <c r="I136" s="154"/>
      <c r="L136" s="150"/>
      <c r="M136" s="155"/>
      <c r="T136" s="156"/>
      <c r="AT136" s="151" t="s">
        <v>154</v>
      </c>
      <c r="AU136" s="151" t="s">
        <v>81</v>
      </c>
      <c r="AV136" s="12" t="s">
        <v>81</v>
      </c>
      <c r="AW136" s="12" t="s">
        <v>33</v>
      </c>
      <c r="AX136" s="12" t="s">
        <v>79</v>
      </c>
      <c r="AY136" s="151" t="s">
        <v>134</v>
      </c>
    </row>
    <row r="137" spans="2:65" s="1" customFormat="1" ht="24.2" customHeight="1">
      <c r="B137" s="32"/>
      <c r="C137" s="131" t="s">
        <v>208</v>
      </c>
      <c r="D137" s="131" t="s">
        <v>137</v>
      </c>
      <c r="E137" s="132" t="s">
        <v>209</v>
      </c>
      <c r="F137" s="133" t="s">
        <v>210</v>
      </c>
      <c r="G137" s="134" t="s">
        <v>203</v>
      </c>
      <c r="H137" s="135">
        <v>465</v>
      </c>
      <c r="I137" s="136"/>
      <c r="J137" s="137">
        <f>ROUND(I137*H137,2)</f>
        <v>0</v>
      </c>
      <c r="K137" s="133" t="s">
        <v>141</v>
      </c>
      <c r="L137" s="32"/>
      <c r="M137" s="138" t="s">
        <v>19</v>
      </c>
      <c r="N137" s="139" t="s">
        <v>43</v>
      </c>
      <c r="P137" s="140">
        <f>O137*H137</f>
        <v>0</v>
      </c>
      <c r="Q137" s="140">
        <v>0</v>
      </c>
      <c r="R137" s="140">
        <f>Q137*H137</f>
        <v>0</v>
      </c>
      <c r="S137" s="140">
        <v>0</v>
      </c>
      <c r="T137" s="141">
        <f>S137*H137</f>
        <v>0</v>
      </c>
      <c r="AR137" s="142" t="s">
        <v>142</v>
      </c>
      <c r="AT137" s="142" t="s">
        <v>137</v>
      </c>
      <c r="AU137" s="142" t="s">
        <v>81</v>
      </c>
      <c r="AY137" s="17" t="s">
        <v>134</v>
      </c>
      <c r="BE137" s="143">
        <f>IF(N137="základní",J137,0)</f>
        <v>0</v>
      </c>
      <c r="BF137" s="143">
        <f>IF(N137="snížená",J137,0)</f>
        <v>0</v>
      </c>
      <c r="BG137" s="143">
        <f>IF(N137="zákl. přenesená",J137,0)</f>
        <v>0</v>
      </c>
      <c r="BH137" s="143">
        <f>IF(N137="sníž. přenesená",J137,0)</f>
        <v>0</v>
      </c>
      <c r="BI137" s="143">
        <f>IF(N137="nulová",J137,0)</f>
        <v>0</v>
      </c>
      <c r="BJ137" s="17" t="s">
        <v>79</v>
      </c>
      <c r="BK137" s="143">
        <f>ROUND(I137*H137,2)</f>
        <v>0</v>
      </c>
      <c r="BL137" s="17" t="s">
        <v>142</v>
      </c>
      <c r="BM137" s="142" t="s">
        <v>211</v>
      </c>
    </row>
    <row r="138" spans="2:47" s="1" customFormat="1" ht="11.25">
      <c r="B138" s="32"/>
      <c r="D138" s="144" t="s">
        <v>144</v>
      </c>
      <c r="F138" s="145" t="s">
        <v>212</v>
      </c>
      <c r="I138" s="146"/>
      <c r="L138" s="32"/>
      <c r="M138" s="147"/>
      <c r="T138" s="53"/>
      <c r="AT138" s="17" t="s">
        <v>144</v>
      </c>
      <c r="AU138" s="17" t="s">
        <v>81</v>
      </c>
    </row>
    <row r="139" spans="2:47" s="1" customFormat="1" ht="58.5">
      <c r="B139" s="32"/>
      <c r="D139" s="148" t="s">
        <v>146</v>
      </c>
      <c r="F139" s="149" t="s">
        <v>206</v>
      </c>
      <c r="I139" s="146"/>
      <c r="L139" s="32"/>
      <c r="M139" s="147"/>
      <c r="T139" s="53"/>
      <c r="AT139" s="17" t="s">
        <v>146</v>
      </c>
      <c r="AU139" s="17" t="s">
        <v>81</v>
      </c>
    </row>
    <row r="140" spans="2:51" s="12" customFormat="1" ht="11.25">
      <c r="B140" s="150"/>
      <c r="D140" s="148" t="s">
        <v>154</v>
      </c>
      <c r="E140" s="151" t="s">
        <v>19</v>
      </c>
      <c r="F140" s="152" t="s">
        <v>213</v>
      </c>
      <c r="H140" s="153">
        <v>465</v>
      </c>
      <c r="I140" s="154"/>
      <c r="L140" s="150"/>
      <c r="M140" s="155"/>
      <c r="T140" s="156"/>
      <c r="AT140" s="151" t="s">
        <v>154</v>
      </c>
      <c r="AU140" s="151" t="s">
        <v>81</v>
      </c>
      <c r="AV140" s="12" t="s">
        <v>81</v>
      </c>
      <c r="AW140" s="12" t="s">
        <v>33</v>
      </c>
      <c r="AX140" s="12" t="s">
        <v>79</v>
      </c>
      <c r="AY140" s="151" t="s">
        <v>134</v>
      </c>
    </row>
    <row r="141" spans="2:65" s="1" customFormat="1" ht="21.75" customHeight="1">
      <c r="B141" s="32"/>
      <c r="C141" s="131" t="s">
        <v>214</v>
      </c>
      <c r="D141" s="131" t="s">
        <v>137</v>
      </c>
      <c r="E141" s="132" t="s">
        <v>215</v>
      </c>
      <c r="F141" s="133" t="s">
        <v>216</v>
      </c>
      <c r="G141" s="134" t="s">
        <v>197</v>
      </c>
      <c r="H141" s="135">
        <v>39.321</v>
      </c>
      <c r="I141" s="136"/>
      <c r="J141" s="137">
        <f>ROUND(I141*H141,2)</f>
        <v>0</v>
      </c>
      <c r="K141" s="133" t="s">
        <v>141</v>
      </c>
      <c r="L141" s="32"/>
      <c r="M141" s="138" t="s">
        <v>19</v>
      </c>
      <c r="N141" s="139" t="s">
        <v>43</v>
      </c>
      <c r="P141" s="140">
        <f>O141*H141</f>
        <v>0</v>
      </c>
      <c r="Q141" s="140">
        <v>0</v>
      </c>
      <c r="R141" s="140">
        <f>Q141*H141</f>
        <v>0</v>
      </c>
      <c r="S141" s="140">
        <v>0</v>
      </c>
      <c r="T141" s="141">
        <f>S141*H141</f>
        <v>0</v>
      </c>
      <c r="AR141" s="142" t="s">
        <v>142</v>
      </c>
      <c r="AT141" s="142" t="s">
        <v>137</v>
      </c>
      <c r="AU141" s="142" t="s">
        <v>81</v>
      </c>
      <c r="AY141" s="17" t="s">
        <v>134</v>
      </c>
      <c r="BE141" s="143">
        <f>IF(N141="základní",J141,0)</f>
        <v>0</v>
      </c>
      <c r="BF141" s="143">
        <f>IF(N141="snížená",J141,0)</f>
        <v>0</v>
      </c>
      <c r="BG141" s="143">
        <f>IF(N141="zákl. přenesená",J141,0)</f>
        <v>0</v>
      </c>
      <c r="BH141" s="143">
        <f>IF(N141="sníž. přenesená",J141,0)</f>
        <v>0</v>
      </c>
      <c r="BI141" s="143">
        <f>IF(N141="nulová",J141,0)</f>
        <v>0</v>
      </c>
      <c r="BJ141" s="17" t="s">
        <v>79</v>
      </c>
      <c r="BK141" s="143">
        <f>ROUND(I141*H141,2)</f>
        <v>0</v>
      </c>
      <c r="BL141" s="17" t="s">
        <v>142</v>
      </c>
      <c r="BM141" s="142" t="s">
        <v>217</v>
      </c>
    </row>
    <row r="142" spans="2:47" s="1" customFormat="1" ht="11.25">
      <c r="B142" s="32"/>
      <c r="D142" s="144" t="s">
        <v>144</v>
      </c>
      <c r="F142" s="145" t="s">
        <v>218</v>
      </c>
      <c r="I142" s="146"/>
      <c r="L142" s="32"/>
      <c r="M142" s="147"/>
      <c r="T142" s="53"/>
      <c r="AT142" s="17" t="s">
        <v>144</v>
      </c>
      <c r="AU142" s="17" t="s">
        <v>81</v>
      </c>
    </row>
    <row r="143" spans="2:47" s="1" customFormat="1" ht="68.25">
      <c r="B143" s="32"/>
      <c r="D143" s="148" t="s">
        <v>146</v>
      </c>
      <c r="F143" s="149" t="s">
        <v>219</v>
      </c>
      <c r="I143" s="146"/>
      <c r="L143" s="32"/>
      <c r="M143" s="147"/>
      <c r="T143" s="53"/>
      <c r="AT143" s="17" t="s">
        <v>146</v>
      </c>
      <c r="AU143" s="17" t="s">
        <v>81</v>
      </c>
    </row>
    <row r="144" spans="2:47" s="1" customFormat="1" ht="19.5">
      <c r="B144" s="32"/>
      <c r="D144" s="148" t="s">
        <v>148</v>
      </c>
      <c r="F144" s="149" t="s">
        <v>149</v>
      </c>
      <c r="I144" s="146"/>
      <c r="L144" s="32"/>
      <c r="M144" s="147"/>
      <c r="T144" s="53"/>
      <c r="AT144" s="17" t="s">
        <v>148</v>
      </c>
      <c r="AU144" s="17" t="s">
        <v>81</v>
      </c>
    </row>
    <row r="145" spans="2:65" s="1" customFormat="1" ht="24.2" customHeight="1">
      <c r="B145" s="32"/>
      <c r="C145" s="131" t="s">
        <v>220</v>
      </c>
      <c r="D145" s="131" t="s">
        <v>137</v>
      </c>
      <c r="E145" s="132" t="s">
        <v>221</v>
      </c>
      <c r="F145" s="133" t="s">
        <v>222</v>
      </c>
      <c r="G145" s="134" t="s">
        <v>197</v>
      </c>
      <c r="H145" s="135">
        <v>393.21</v>
      </c>
      <c r="I145" s="136"/>
      <c r="J145" s="137">
        <f>ROUND(I145*H145,2)</f>
        <v>0</v>
      </c>
      <c r="K145" s="133" t="s">
        <v>141</v>
      </c>
      <c r="L145" s="32"/>
      <c r="M145" s="138" t="s">
        <v>19</v>
      </c>
      <c r="N145" s="139" t="s">
        <v>43</v>
      </c>
      <c r="P145" s="140">
        <f>O145*H145</f>
        <v>0</v>
      </c>
      <c r="Q145" s="140">
        <v>0</v>
      </c>
      <c r="R145" s="140">
        <f>Q145*H145</f>
        <v>0</v>
      </c>
      <c r="S145" s="140">
        <v>0</v>
      </c>
      <c r="T145" s="141">
        <f>S145*H145</f>
        <v>0</v>
      </c>
      <c r="AR145" s="142" t="s">
        <v>142</v>
      </c>
      <c r="AT145" s="142" t="s">
        <v>137</v>
      </c>
      <c r="AU145" s="142" t="s">
        <v>81</v>
      </c>
      <c r="AY145" s="17" t="s">
        <v>134</v>
      </c>
      <c r="BE145" s="143">
        <f>IF(N145="základní",J145,0)</f>
        <v>0</v>
      </c>
      <c r="BF145" s="143">
        <f>IF(N145="snížená",J145,0)</f>
        <v>0</v>
      </c>
      <c r="BG145" s="143">
        <f>IF(N145="zákl. přenesená",J145,0)</f>
        <v>0</v>
      </c>
      <c r="BH145" s="143">
        <f>IF(N145="sníž. přenesená",J145,0)</f>
        <v>0</v>
      </c>
      <c r="BI145" s="143">
        <f>IF(N145="nulová",J145,0)</f>
        <v>0</v>
      </c>
      <c r="BJ145" s="17" t="s">
        <v>79</v>
      </c>
      <c r="BK145" s="143">
        <f>ROUND(I145*H145,2)</f>
        <v>0</v>
      </c>
      <c r="BL145" s="17" t="s">
        <v>142</v>
      </c>
      <c r="BM145" s="142" t="s">
        <v>223</v>
      </c>
    </row>
    <row r="146" spans="2:47" s="1" customFormat="1" ht="11.25">
      <c r="B146" s="32"/>
      <c r="D146" s="144" t="s">
        <v>144</v>
      </c>
      <c r="F146" s="145" t="s">
        <v>224</v>
      </c>
      <c r="I146" s="146"/>
      <c r="L146" s="32"/>
      <c r="M146" s="147"/>
      <c r="T146" s="53"/>
      <c r="AT146" s="17" t="s">
        <v>144</v>
      </c>
      <c r="AU146" s="17" t="s">
        <v>81</v>
      </c>
    </row>
    <row r="147" spans="2:47" s="1" customFormat="1" ht="68.25">
      <c r="B147" s="32"/>
      <c r="D147" s="148" t="s">
        <v>146</v>
      </c>
      <c r="F147" s="149" t="s">
        <v>219</v>
      </c>
      <c r="I147" s="146"/>
      <c r="L147" s="32"/>
      <c r="M147" s="147"/>
      <c r="T147" s="53"/>
      <c r="AT147" s="17" t="s">
        <v>146</v>
      </c>
      <c r="AU147" s="17" t="s">
        <v>81</v>
      </c>
    </row>
    <row r="148" spans="2:47" s="1" customFormat="1" ht="19.5">
      <c r="B148" s="32"/>
      <c r="D148" s="148" t="s">
        <v>148</v>
      </c>
      <c r="F148" s="149" t="s">
        <v>149</v>
      </c>
      <c r="I148" s="146"/>
      <c r="L148" s="32"/>
      <c r="M148" s="147"/>
      <c r="T148" s="53"/>
      <c r="AT148" s="17" t="s">
        <v>148</v>
      </c>
      <c r="AU148" s="17" t="s">
        <v>81</v>
      </c>
    </row>
    <row r="149" spans="2:51" s="12" customFormat="1" ht="11.25">
      <c r="B149" s="150"/>
      <c r="D149" s="148" t="s">
        <v>154</v>
      </c>
      <c r="F149" s="152" t="s">
        <v>225</v>
      </c>
      <c r="H149" s="153">
        <v>393.21</v>
      </c>
      <c r="I149" s="154"/>
      <c r="L149" s="150"/>
      <c r="M149" s="155"/>
      <c r="T149" s="156"/>
      <c r="AT149" s="151" t="s">
        <v>154</v>
      </c>
      <c r="AU149" s="151" t="s">
        <v>81</v>
      </c>
      <c r="AV149" s="12" t="s">
        <v>81</v>
      </c>
      <c r="AW149" s="12" t="s">
        <v>4</v>
      </c>
      <c r="AX149" s="12" t="s">
        <v>79</v>
      </c>
      <c r="AY149" s="151" t="s">
        <v>134</v>
      </c>
    </row>
    <row r="150" spans="2:65" s="1" customFormat="1" ht="24.2" customHeight="1">
      <c r="B150" s="32"/>
      <c r="C150" s="131" t="s">
        <v>226</v>
      </c>
      <c r="D150" s="131" t="s">
        <v>137</v>
      </c>
      <c r="E150" s="132" t="s">
        <v>227</v>
      </c>
      <c r="F150" s="133" t="s">
        <v>228</v>
      </c>
      <c r="G150" s="134" t="s">
        <v>197</v>
      </c>
      <c r="H150" s="135">
        <v>39.321</v>
      </c>
      <c r="I150" s="136"/>
      <c r="J150" s="137">
        <f>ROUND(I150*H150,2)</f>
        <v>0</v>
      </c>
      <c r="K150" s="133" t="s">
        <v>141</v>
      </c>
      <c r="L150" s="32"/>
      <c r="M150" s="138" t="s">
        <v>19</v>
      </c>
      <c r="N150" s="139" t="s">
        <v>43</v>
      </c>
      <c r="P150" s="140">
        <f>O150*H150</f>
        <v>0</v>
      </c>
      <c r="Q150" s="140">
        <v>0</v>
      </c>
      <c r="R150" s="140">
        <f>Q150*H150</f>
        <v>0</v>
      </c>
      <c r="S150" s="140">
        <v>0</v>
      </c>
      <c r="T150" s="141">
        <f>S150*H150</f>
        <v>0</v>
      </c>
      <c r="AR150" s="142" t="s">
        <v>142</v>
      </c>
      <c r="AT150" s="142" t="s">
        <v>137</v>
      </c>
      <c r="AU150" s="142" t="s">
        <v>81</v>
      </c>
      <c r="AY150" s="17" t="s">
        <v>134</v>
      </c>
      <c r="BE150" s="143">
        <f>IF(N150="základní",J150,0)</f>
        <v>0</v>
      </c>
      <c r="BF150" s="143">
        <f>IF(N150="snížená",J150,0)</f>
        <v>0</v>
      </c>
      <c r="BG150" s="143">
        <f>IF(N150="zákl. přenesená",J150,0)</f>
        <v>0</v>
      </c>
      <c r="BH150" s="143">
        <f>IF(N150="sníž. přenesená",J150,0)</f>
        <v>0</v>
      </c>
      <c r="BI150" s="143">
        <f>IF(N150="nulová",J150,0)</f>
        <v>0</v>
      </c>
      <c r="BJ150" s="17" t="s">
        <v>79</v>
      </c>
      <c r="BK150" s="143">
        <f>ROUND(I150*H150,2)</f>
        <v>0</v>
      </c>
      <c r="BL150" s="17" t="s">
        <v>142</v>
      </c>
      <c r="BM150" s="142" t="s">
        <v>229</v>
      </c>
    </row>
    <row r="151" spans="2:47" s="1" customFormat="1" ht="11.25">
      <c r="B151" s="32"/>
      <c r="D151" s="144" t="s">
        <v>144</v>
      </c>
      <c r="F151" s="145" t="s">
        <v>230</v>
      </c>
      <c r="I151" s="146"/>
      <c r="L151" s="32"/>
      <c r="M151" s="147"/>
      <c r="T151" s="53"/>
      <c r="AT151" s="17" t="s">
        <v>144</v>
      </c>
      <c r="AU151" s="17" t="s">
        <v>81</v>
      </c>
    </row>
    <row r="152" spans="2:47" s="1" customFormat="1" ht="19.5">
      <c r="B152" s="32"/>
      <c r="D152" s="148" t="s">
        <v>148</v>
      </c>
      <c r="F152" s="149" t="s">
        <v>149</v>
      </c>
      <c r="I152" s="146"/>
      <c r="L152" s="32"/>
      <c r="M152" s="147"/>
      <c r="T152" s="53"/>
      <c r="AT152" s="17" t="s">
        <v>148</v>
      </c>
      <c r="AU152" s="17" t="s">
        <v>81</v>
      </c>
    </row>
    <row r="153" spans="2:63" s="11" customFormat="1" ht="25.9" customHeight="1">
      <c r="B153" s="119"/>
      <c r="D153" s="120" t="s">
        <v>71</v>
      </c>
      <c r="E153" s="121" t="s">
        <v>231</v>
      </c>
      <c r="F153" s="121" t="s">
        <v>232</v>
      </c>
      <c r="I153" s="122"/>
      <c r="J153" s="123">
        <f>BK153</f>
        <v>0</v>
      </c>
      <c r="L153" s="119"/>
      <c r="M153" s="124"/>
      <c r="P153" s="125">
        <f>P154+P162+P168+P172+P183+P216+P235</f>
        <v>0</v>
      </c>
      <c r="R153" s="125">
        <f>R154+R162+R168+R172+R183+R216+R235</f>
        <v>0</v>
      </c>
      <c r="T153" s="126">
        <f>T154+T162+T168+T172+T183+T216+T235</f>
        <v>10.781391499999998</v>
      </c>
      <c r="AR153" s="120" t="s">
        <v>81</v>
      </c>
      <c r="AT153" s="127" t="s">
        <v>71</v>
      </c>
      <c r="AU153" s="127" t="s">
        <v>72</v>
      </c>
      <c r="AY153" s="120" t="s">
        <v>134</v>
      </c>
      <c r="BK153" s="128">
        <f>BK154+BK162+BK168+BK172+BK183+BK216+BK235</f>
        <v>0</v>
      </c>
    </row>
    <row r="154" spans="2:63" s="11" customFormat="1" ht="22.9" customHeight="1">
      <c r="B154" s="119"/>
      <c r="D154" s="120" t="s">
        <v>71</v>
      </c>
      <c r="E154" s="129" t="s">
        <v>233</v>
      </c>
      <c r="F154" s="129" t="s">
        <v>234</v>
      </c>
      <c r="I154" s="122"/>
      <c r="J154" s="130">
        <f>BK154</f>
        <v>0</v>
      </c>
      <c r="L154" s="119"/>
      <c r="M154" s="124"/>
      <c r="P154" s="125">
        <f>SUM(P155:P161)</f>
        <v>0</v>
      </c>
      <c r="R154" s="125">
        <f>SUM(R155:R161)</f>
        <v>0</v>
      </c>
      <c r="T154" s="126">
        <f>SUM(T155:T161)</f>
        <v>0.0063175</v>
      </c>
      <c r="AR154" s="120" t="s">
        <v>81</v>
      </c>
      <c r="AT154" s="127" t="s">
        <v>71</v>
      </c>
      <c r="AU154" s="127" t="s">
        <v>79</v>
      </c>
      <c r="AY154" s="120" t="s">
        <v>134</v>
      </c>
      <c r="BK154" s="128">
        <f>SUM(BK155:BK161)</f>
        <v>0</v>
      </c>
    </row>
    <row r="155" spans="2:65" s="1" customFormat="1" ht="24.2" customHeight="1">
      <c r="B155" s="32"/>
      <c r="C155" s="131" t="s">
        <v>235</v>
      </c>
      <c r="D155" s="131" t="s">
        <v>137</v>
      </c>
      <c r="E155" s="132" t="s">
        <v>236</v>
      </c>
      <c r="F155" s="133" t="s">
        <v>237</v>
      </c>
      <c r="G155" s="134" t="s">
        <v>140</v>
      </c>
      <c r="H155" s="135">
        <v>3.61</v>
      </c>
      <c r="I155" s="136"/>
      <c r="J155" s="137">
        <f>ROUND(I155*H155,2)</f>
        <v>0</v>
      </c>
      <c r="K155" s="133" t="s">
        <v>141</v>
      </c>
      <c r="L155" s="32"/>
      <c r="M155" s="138" t="s">
        <v>19</v>
      </c>
      <c r="N155" s="139" t="s">
        <v>43</v>
      </c>
      <c r="P155" s="140">
        <f>O155*H155</f>
        <v>0</v>
      </c>
      <c r="Q155" s="140">
        <v>0</v>
      </c>
      <c r="R155" s="140">
        <f>Q155*H155</f>
        <v>0</v>
      </c>
      <c r="S155" s="140">
        <v>0.00175</v>
      </c>
      <c r="T155" s="141">
        <f>S155*H155</f>
        <v>0.0063175</v>
      </c>
      <c r="AR155" s="142" t="s">
        <v>238</v>
      </c>
      <c r="AT155" s="142" t="s">
        <v>137</v>
      </c>
      <c r="AU155" s="142" t="s">
        <v>81</v>
      </c>
      <c r="AY155" s="17" t="s">
        <v>134</v>
      </c>
      <c r="BE155" s="143">
        <f>IF(N155="základní",J155,0)</f>
        <v>0</v>
      </c>
      <c r="BF155" s="143">
        <f>IF(N155="snížená",J155,0)</f>
        <v>0</v>
      </c>
      <c r="BG155" s="143">
        <f>IF(N155="zákl. přenesená",J155,0)</f>
        <v>0</v>
      </c>
      <c r="BH155" s="143">
        <f>IF(N155="sníž. přenesená",J155,0)</f>
        <v>0</v>
      </c>
      <c r="BI155" s="143">
        <f>IF(N155="nulová",J155,0)</f>
        <v>0</v>
      </c>
      <c r="BJ155" s="17" t="s">
        <v>79</v>
      </c>
      <c r="BK155" s="143">
        <f>ROUND(I155*H155,2)</f>
        <v>0</v>
      </c>
      <c r="BL155" s="17" t="s">
        <v>238</v>
      </c>
      <c r="BM155" s="142" t="s">
        <v>239</v>
      </c>
    </row>
    <row r="156" spans="2:47" s="1" customFormat="1" ht="11.25">
      <c r="B156" s="32"/>
      <c r="D156" s="144" t="s">
        <v>144</v>
      </c>
      <c r="F156" s="145" t="s">
        <v>240</v>
      </c>
      <c r="I156" s="146"/>
      <c r="L156" s="32"/>
      <c r="M156" s="147"/>
      <c r="T156" s="53"/>
      <c r="AT156" s="17" t="s">
        <v>144</v>
      </c>
      <c r="AU156" s="17" t="s">
        <v>81</v>
      </c>
    </row>
    <row r="157" spans="2:47" s="1" customFormat="1" ht="58.5">
      <c r="B157" s="32"/>
      <c r="D157" s="148" t="s">
        <v>146</v>
      </c>
      <c r="F157" s="149" t="s">
        <v>241</v>
      </c>
      <c r="I157" s="146"/>
      <c r="L157" s="32"/>
      <c r="M157" s="147"/>
      <c r="T157" s="53"/>
      <c r="AT157" s="17" t="s">
        <v>146</v>
      </c>
      <c r="AU157" s="17" t="s">
        <v>81</v>
      </c>
    </row>
    <row r="158" spans="2:51" s="12" customFormat="1" ht="11.25">
      <c r="B158" s="150"/>
      <c r="D158" s="148" t="s">
        <v>154</v>
      </c>
      <c r="E158" s="151" t="s">
        <v>19</v>
      </c>
      <c r="F158" s="152" t="s">
        <v>242</v>
      </c>
      <c r="H158" s="153">
        <v>3.61</v>
      </c>
      <c r="I158" s="154"/>
      <c r="L158" s="150"/>
      <c r="M158" s="155"/>
      <c r="T158" s="156"/>
      <c r="AT158" s="151" t="s">
        <v>154</v>
      </c>
      <c r="AU158" s="151" t="s">
        <v>81</v>
      </c>
      <c r="AV158" s="12" t="s">
        <v>81</v>
      </c>
      <c r="AW158" s="12" t="s">
        <v>33</v>
      </c>
      <c r="AX158" s="12" t="s">
        <v>79</v>
      </c>
      <c r="AY158" s="151" t="s">
        <v>134</v>
      </c>
    </row>
    <row r="159" spans="2:65" s="1" customFormat="1" ht="24.2" customHeight="1">
      <c r="B159" s="32"/>
      <c r="C159" s="131" t="s">
        <v>8</v>
      </c>
      <c r="D159" s="131" t="s">
        <v>137</v>
      </c>
      <c r="E159" s="132" t="s">
        <v>243</v>
      </c>
      <c r="F159" s="133" t="s">
        <v>244</v>
      </c>
      <c r="G159" s="134" t="s">
        <v>245</v>
      </c>
      <c r="H159" s="164"/>
      <c r="I159" s="136"/>
      <c r="J159" s="137">
        <f>ROUND(I159*H159,2)</f>
        <v>0</v>
      </c>
      <c r="K159" s="133" t="s">
        <v>141</v>
      </c>
      <c r="L159" s="32"/>
      <c r="M159" s="138" t="s">
        <v>19</v>
      </c>
      <c r="N159" s="139" t="s">
        <v>43</v>
      </c>
      <c r="P159" s="140">
        <f>O159*H159</f>
        <v>0</v>
      </c>
      <c r="Q159" s="140">
        <v>0</v>
      </c>
      <c r="R159" s="140">
        <f>Q159*H159</f>
        <v>0</v>
      </c>
      <c r="S159" s="140">
        <v>0</v>
      </c>
      <c r="T159" s="141">
        <f>S159*H159</f>
        <v>0</v>
      </c>
      <c r="AR159" s="142" t="s">
        <v>238</v>
      </c>
      <c r="AT159" s="142" t="s">
        <v>137</v>
      </c>
      <c r="AU159" s="142" t="s">
        <v>81</v>
      </c>
      <c r="AY159" s="17" t="s">
        <v>134</v>
      </c>
      <c r="BE159" s="143">
        <f>IF(N159="základní",J159,0)</f>
        <v>0</v>
      </c>
      <c r="BF159" s="143">
        <f>IF(N159="snížená",J159,0)</f>
        <v>0</v>
      </c>
      <c r="BG159" s="143">
        <f>IF(N159="zákl. přenesená",J159,0)</f>
        <v>0</v>
      </c>
      <c r="BH159" s="143">
        <f>IF(N159="sníž. přenesená",J159,0)</f>
        <v>0</v>
      </c>
      <c r="BI159" s="143">
        <f>IF(N159="nulová",J159,0)</f>
        <v>0</v>
      </c>
      <c r="BJ159" s="17" t="s">
        <v>79</v>
      </c>
      <c r="BK159" s="143">
        <f>ROUND(I159*H159,2)</f>
        <v>0</v>
      </c>
      <c r="BL159" s="17" t="s">
        <v>238</v>
      </c>
      <c r="BM159" s="142" t="s">
        <v>246</v>
      </c>
    </row>
    <row r="160" spans="2:47" s="1" customFormat="1" ht="11.25">
      <c r="B160" s="32"/>
      <c r="D160" s="144" t="s">
        <v>144</v>
      </c>
      <c r="F160" s="145" t="s">
        <v>247</v>
      </c>
      <c r="I160" s="146"/>
      <c r="L160" s="32"/>
      <c r="M160" s="147"/>
      <c r="T160" s="53"/>
      <c r="AT160" s="17" t="s">
        <v>144</v>
      </c>
      <c r="AU160" s="17" t="s">
        <v>81</v>
      </c>
    </row>
    <row r="161" spans="2:47" s="1" customFormat="1" ht="78">
      <c r="B161" s="32"/>
      <c r="D161" s="148" t="s">
        <v>146</v>
      </c>
      <c r="F161" s="149" t="s">
        <v>248</v>
      </c>
      <c r="I161" s="146"/>
      <c r="L161" s="32"/>
      <c r="M161" s="147"/>
      <c r="T161" s="53"/>
      <c r="AT161" s="17" t="s">
        <v>146</v>
      </c>
      <c r="AU161" s="17" t="s">
        <v>81</v>
      </c>
    </row>
    <row r="162" spans="2:63" s="11" customFormat="1" ht="22.9" customHeight="1">
      <c r="B162" s="119"/>
      <c r="D162" s="120" t="s">
        <v>71</v>
      </c>
      <c r="E162" s="129" t="s">
        <v>249</v>
      </c>
      <c r="F162" s="129" t="s">
        <v>250</v>
      </c>
      <c r="I162" s="122"/>
      <c r="J162" s="130">
        <f>BK162</f>
        <v>0</v>
      </c>
      <c r="L162" s="119"/>
      <c r="M162" s="124"/>
      <c r="P162" s="125">
        <f>SUM(P163:P167)</f>
        <v>0</v>
      </c>
      <c r="R162" s="125">
        <f>SUM(R163:R167)</f>
        <v>0</v>
      </c>
      <c r="T162" s="126">
        <f>SUM(T163:T167)</f>
        <v>0</v>
      </c>
      <c r="AR162" s="120" t="s">
        <v>81</v>
      </c>
      <c r="AT162" s="127" t="s">
        <v>71</v>
      </c>
      <c r="AU162" s="127" t="s">
        <v>79</v>
      </c>
      <c r="AY162" s="120" t="s">
        <v>134</v>
      </c>
      <c r="BK162" s="128">
        <f>SUM(BK163:BK167)</f>
        <v>0</v>
      </c>
    </row>
    <row r="163" spans="2:65" s="1" customFormat="1" ht="21.75" customHeight="1">
      <c r="B163" s="32"/>
      <c r="C163" s="131" t="s">
        <v>238</v>
      </c>
      <c r="D163" s="131" t="s">
        <v>137</v>
      </c>
      <c r="E163" s="132" t="s">
        <v>251</v>
      </c>
      <c r="F163" s="133" t="s">
        <v>252</v>
      </c>
      <c r="G163" s="134" t="s">
        <v>253</v>
      </c>
      <c r="H163" s="135">
        <v>3</v>
      </c>
      <c r="I163" s="136"/>
      <c r="J163" s="137">
        <f>ROUND(I163*H163,2)</f>
        <v>0</v>
      </c>
      <c r="K163" s="133" t="s">
        <v>19</v>
      </c>
      <c r="L163" s="32"/>
      <c r="M163" s="138" t="s">
        <v>19</v>
      </c>
      <c r="N163" s="139" t="s">
        <v>43</v>
      </c>
      <c r="P163" s="140">
        <f>O163*H163</f>
        <v>0</v>
      </c>
      <c r="Q163" s="140">
        <v>0</v>
      </c>
      <c r="R163" s="140">
        <f>Q163*H163</f>
        <v>0</v>
      </c>
      <c r="S163" s="140">
        <v>0</v>
      </c>
      <c r="T163" s="141">
        <f>S163*H163</f>
        <v>0</v>
      </c>
      <c r="AR163" s="142" t="s">
        <v>238</v>
      </c>
      <c r="AT163" s="142" t="s">
        <v>137</v>
      </c>
      <c r="AU163" s="142" t="s">
        <v>81</v>
      </c>
      <c r="AY163" s="17" t="s">
        <v>134</v>
      </c>
      <c r="BE163" s="143">
        <f>IF(N163="základní",J163,0)</f>
        <v>0</v>
      </c>
      <c r="BF163" s="143">
        <f>IF(N163="snížená",J163,0)</f>
        <v>0</v>
      </c>
      <c r="BG163" s="143">
        <f>IF(N163="zákl. přenesená",J163,0)</f>
        <v>0</v>
      </c>
      <c r="BH163" s="143">
        <f>IF(N163="sníž. přenesená",J163,0)</f>
        <v>0</v>
      </c>
      <c r="BI163" s="143">
        <f>IF(N163="nulová",J163,0)</f>
        <v>0</v>
      </c>
      <c r="BJ163" s="17" t="s">
        <v>79</v>
      </c>
      <c r="BK163" s="143">
        <f>ROUND(I163*H163,2)</f>
        <v>0</v>
      </c>
      <c r="BL163" s="17" t="s">
        <v>238</v>
      </c>
      <c r="BM163" s="142" t="s">
        <v>254</v>
      </c>
    </row>
    <row r="164" spans="2:47" s="1" customFormat="1" ht="29.25">
      <c r="B164" s="32"/>
      <c r="D164" s="148" t="s">
        <v>148</v>
      </c>
      <c r="F164" s="149" t="s">
        <v>255</v>
      </c>
      <c r="I164" s="146"/>
      <c r="L164" s="32"/>
      <c r="M164" s="147"/>
      <c r="T164" s="53"/>
      <c r="AT164" s="17" t="s">
        <v>148</v>
      </c>
      <c r="AU164" s="17" t="s">
        <v>81</v>
      </c>
    </row>
    <row r="165" spans="2:51" s="12" customFormat="1" ht="11.25">
      <c r="B165" s="150"/>
      <c r="D165" s="148" t="s">
        <v>154</v>
      </c>
      <c r="E165" s="151" t="s">
        <v>19</v>
      </c>
      <c r="F165" s="152" t="s">
        <v>256</v>
      </c>
      <c r="H165" s="153">
        <v>1</v>
      </c>
      <c r="I165" s="154"/>
      <c r="L165" s="150"/>
      <c r="M165" s="155"/>
      <c r="T165" s="156"/>
      <c r="AT165" s="151" t="s">
        <v>154</v>
      </c>
      <c r="AU165" s="151" t="s">
        <v>81</v>
      </c>
      <c r="AV165" s="12" t="s">
        <v>81</v>
      </c>
      <c r="AW165" s="12" t="s">
        <v>33</v>
      </c>
      <c r="AX165" s="12" t="s">
        <v>72</v>
      </c>
      <c r="AY165" s="151" t="s">
        <v>134</v>
      </c>
    </row>
    <row r="166" spans="2:51" s="12" customFormat="1" ht="11.25">
      <c r="B166" s="150"/>
      <c r="D166" s="148" t="s">
        <v>154</v>
      </c>
      <c r="E166" s="151" t="s">
        <v>19</v>
      </c>
      <c r="F166" s="152" t="s">
        <v>257</v>
      </c>
      <c r="H166" s="153">
        <v>2</v>
      </c>
      <c r="I166" s="154"/>
      <c r="L166" s="150"/>
      <c r="M166" s="155"/>
      <c r="T166" s="156"/>
      <c r="AT166" s="151" t="s">
        <v>154</v>
      </c>
      <c r="AU166" s="151" t="s">
        <v>81</v>
      </c>
      <c r="AV166" s="12" t="s">
        <v>81</v>
      </c>
      <c r="AW166" s="12" t="s">
        <v>33</v>
      </c>
      <c r="AX166" s="12" t="s">
        <v>72</v>
      </c>
      <c r="AY166" s="151" t="s">
        <v>134</v>
      </c>
    </row>
    <row r="167" spans="2:51" s="13" customFormat="1" ht="11.25">
      <c r="B167" s="157"/>
      <c r="D167" s="148" t="s">
        <v>154</v>
      </c>
      <c r="E167" s="158" t="s">
        <v>19</v>
      </c>
      <c r="F167" s="159" t="s">
        <v>163</v>
      </c>
      <c r="H167" s="160">
        <v>3</v>
      </c>
      <c r="I167" s="161"/>
      <c r="L167" s="157"/>
      <c r="M167" s="162"/>
      <c r="T167" s="163"/>
      <c r="AT167" s="158" t="s">
        <v>154</v>
      </c>
      <c r="AU167" s="158" t="s">
        <v>81</v>
      </c>
      <c r="AV167" s="13" t="s">
        <v>142</v>
      </c>
      <c r="AW167" s="13" t="s">
        <v>33</v>
      </c>
      <c r="AX167" s="13" t="s">
        <v>79</v>
      </c>
      <c r="AY167" s="158" t="s">
        <v>134</v>
      </c>
    </row>
    <row r="168" spans="2:63" s="11" customFormat="1" ht="22.9" customHeight="1">
      <c r="B168" s="119"/>
      <c r="D168" s="120" t="s">
        <v>71</v>
      </c>
      <c r="E168" s="129" t="s">
        <v>258</v>
      </c>
      <c r="F168" s="129" t="s">
        <v>259</v>
      </c>
      <c r="I168" s="122"/>
      <c r="J168" s="130">
        <f>BK168</f>
        <v>0</v>
      </c>
      <c r="L168" s="119"/>
      <c r="M168" s="124"/>
      <c r="P168" s="125">
        <f>SUM(P169:P171)</f>
        <v>0</v>
      </c>
      <c r="R168" s="125">
        <f>SUM(R169:R171)</f>
        <v>0</v>
      </c>
      <c r="T168" s="126">
        <f>SUM(T169:T171)</f>
        <v>0.005</v>
      </c>
      <c r="AR168" s="120" t="s">
        <v>81</v>
      </c>
      <c r="AT168" s="127" t="s">
        <v>71</v>
      </c>
      <c r="AU168" s="127" t="s">
        <v>79</v>
      </c>
      <c r="AY168" s="120" t="s">
        <v>134</v>
      </c>
      <c r="BK168" s="128">
        <f>SUM(BK169:BK171)</f>
        <v>0</v>
      </c>
    </row>
    <row r="169" spans="2:65" s="1" customFormat="1" ht="16.5" customHeight="1">
      <c r="B169" s="32"/>
      <c r="C169" s="131" t="s">
        <v>260</v>
      </c>
      <c r="D169" s="131" t="s">
        <v>137</v>
      </c>
      <c r="E169" s="132" t="s">
        <v>261</v>
      </c>
      <c r="F169" s="133" t="s">
        <v>262</v>
      </c>
      <c r="G169" s="134" t="s">
        <v>253</v>
      </c>
      <c r="H169" s="135">
        <v>2</v>
      </c>
      <c r="I169" s="136"/>
      <c r="J169" s="137">
        <f>ROUND(I169*H169,2)</f>
        <v>0</v>
      </c>
      <c r="K169" s="133" t="s">
        <v>141</v>
      </c>
      <c r="L169" s="32"/>
      <c r="M169" s="138" t="s">
        <v>19</v>
      </c>
      <c r="N169" s="139" t="s">
        <v>43</v>
      </c>
      <c r="P169" s="140">
        <f>O169*H169</f>
        <v>0</v>
      </c>
      <c r="Q169" s="140">
        <v>0</v>
      </c>
      <c r="R169" s="140">
        <f>Q169*H169</f>
        <v>0</v>
      </c>
      <c r="S169" s="140">
        <v>0.0025</v>
      </c>
      <c r="T169" s="141">
        <f>S169*H169</f>
        <v>0.005</v>
      </c>
      <c r="AR169" s="142" t="s">
        <v>238</v>
      </c>
      <c r="AT169" s="142" t="s">
        <v>137</v>
      </c>
      <c r="AU169" s="142" t="s">
        <v>81</v>
      </c>
      <c r="AY169" s="17" t="s">
        <v>134</v>
      </c>
      <c r="BE169" s="143">
        <f>IF(N169="základní",J169,0)</f>
        <v>0</v>
      </c>
      <c r="BF169" s="143">
        <f>IF(N169="snížená",J169,0)</f>
        <v>0</v>
      </c>
      <c r="BG169" s="143">
        <f>IF(N169="zákl. přenesená",J169,0)</f>
        <v>0</v>
      </c>
      <c r="BH169" s="143">
        <f>IF(N169="sníž. přenesená",J169,0)</f>
        <v>0</v>
      </c>
      <c r="BI169" s="143">
        <f>IF(N169="nulová",J169,0)</f>
        <v>0</v>
      </c>
      <c r="BJ169" s="17" t="s">
        <v>79</v>
      </c>
      <c r="BK169" s="143">
        <f>ROUND(I169*H169,2)</f>
        <v>0</v>
      </c>
      <c r="BL169" s="17" t="s">
        <v>238</v>
      </c>
      <c r="BM169" s="142" t="s">
        <v>263</v>
      </c>
    </row>
    <row r="170" spans="2:47" s="1" customFormat="1" ht="11.25">
      <c r="B170" s="32"/>
      <c r="D170" s="144" t="s">
        <v>144</v>
      </c>
      <c r="F170" s="145" t="s">
        <v>264</v>
      </c>
      <c r="I170" s="146"/>
      <c r="L170" s="32"/>
      <c r="M170" s="147"/>
      <c r="T170" s="53"/>
      <c r="AT170" s="17" t="s">
        <v>144</v>
      </c>
      <c r="AU170" s="17" t="s">
        <v>81</v>
      </c>
    </row>
    <row r="171" spans="2:51" s="12" customFormat="1" ht="11.25">
      <c r="B171" s="150"/>
      <c r="D171" s="148" t="s">
        <v>154</v>
      </c>
      <c r="E171" s="151" t="s">
        <v>19</v>
      </c>
      <c r="F171" s="152" t="s">
        <v>265</v>
      </c>
      <c r="H171" s="153">
        <v>2</v>
      </c>
      <c r="I171" s="154"/>
      <c r="L171" s="150"/>
      <c r="M171" s="155"/>
      <c r="T171" s="156"/>
      <c r="AT171" s="151" t="s">
        <v>154</v>
      </c>
      <c r="AU171" s="151" t="s">
        <v>81</v>
      </c>
      <c r="AV171" s="12" t="s">
        <v>81</v>
      </c>
      <c r="AW171" s="12" t="s">
        <v>33</v>
      </c>
      <c r="AX171" s="12" t="s">
        <v>79</v>
      </c>
      <c r="AY171" s="151" t="s">
        <v>134</v>
      </c>
    </row>
    <row r="172" spans="2:63" s="11" customFormat="1" ht="22.9" customHeight="1">
      <c r="B172" s="119"/>
      <c r="D172" s="120" t="s">
        <v>71</v>
      </c>
      <c r="E172" s="129" t="s">
        <v>266</v>
      </c>
      <c r="F172" s="129" t="s">
        <v>267</v>
      </c>
      <c r="I172" s="122"/>
      <c r="J172" s="130">
        <f>BK172</f>
        <v>0</v>
      </c>
      <c r="L172" s="119"/>
      <c r="M172" s="124"/>
      <c r="P172" s="125">
        <f>SUM(P173:P182)</f>
        <v>0</v>
      </c>
      <c r="R172" s="125">
        <f>SUM(R173:R182)</f>
        <v>0</v>
      </c>
      <c r="T172" s="126">
        <f>SUM(T173:T182)</f>
        <v>0.5383500000000001</v>
      </c>
      <c r="AR172" s="120" t="s">
        <v>81</v>
      </c>
      <c r="AT172" s="127" t="s">
        <v>71</v>
      </c>
      <c r="AU172" s="127" t="s">
        <v>79</v>
      </c>
      <c r="AY172" s="120" t="s">
        <v>134</v>
      </c>
      <c r="BK172" s="128">
        <f>SUM(BK173:BK182)</f>
        <v>0</v>
      </c>
    </row>
    <row r="173" spans="2:65" s="1" customFormat="1" ht="16.5" customHeight="1">
      <c r="B173" s="32"/>
      <c r="C173" s="131" t="s">
        <v>268</v>
      </c>
      <c r="D173" s="131" t="s">
        <v>137</v>
      </c>
      <c r="E173" s="132" t="s">
        <v>269</v>
      </c>
      <c r="F173" s="133" t="s">
        <v>270</v>
      </c>
      <c r="G173" s="134" t="s">
        <v>140</v>
      </c>
      <c r="H173" s="135">
        <v>23.85</v>
      </c>
      <c r="I173" s="136"/>
      <c r="J173" s="137">
        <f>ROUND(I173*H173,2)</f>
        <v>0</v>
      </c>
      <c r="K173" s="133" t="s">
        <v>141</v>
      </c>
      <c r="L173" s="32"/>
      <c r="M173" s="138" t="s">
        <v>19</v>
      </c>
      <c r="N173" s="139" t="s">
        <v>43</v>
      </c>
      <c r="P173" s="140">
        <f>O173*H173</f>
        <v>0</v>
      </c>
      <c r="Q173" s="140">
        <v>0</v>
      </c>
      <c r="R173" s="140">
        <f>Q173*H173</f>
        <v>0</v>
      </c>
      <c r="S173" s="140">
        <v>0.016</v>
      </c>
      <c r="T173" s="141">
        <f>S173*H173</f>
        <v>0.38160000000000005</v>
      </c>
      <c r="AR173" s="142" t="s">
        <v>238</v>
      </c>
      <c r="AT173" s="142" t="s">
        <v>137</v>
      </c>
      <c r="AU173" s="142" t="s">
        <v>81</v>
      </c>
      <c r="AY173" s="17" t="s">
        <v>134</v>
      </c>
      <c r="BE173" s="143">
        <f>IF(N173="základní",J173,0)</f>
        <v>0</v>
      </c>
      <c r="BF173" s="143">
        <f>IF(N173="snížená",J173,0)</f>
        <v>0</v>
      </c>
      <c r="BG173" s="143">
        <f>IF(N173="zákl. přenesená",J173,0)</f>
        <v>0</v>
      </c>
      <c r="BH173" s="143">
        <f>IF(N173="sníž. přenesená",J173,0)</f>
        <v>0</v>
      </c>
      <c r="BI173" s="143">
        <f>IF(N173="nulová",J173,0)</f>
        <v>0</v>
      </c>
      <c r="BJ173" s="17" t="s">
        <v>79</v>
      </c>
      <c r="BK173" s="143">
        <f>ROUND(I173*H173,2)</f>
        <v>0</v>
      </c>
      <c r="BL173" s="17" t="s">
        <v>238</v>
      </c>
      <c r="BM173" s="142" t="s">
        <v>271</v>
      </c>
    </row>
    <row r="174" spans="2:47" s="1" customFormat="1" ht="11.25">
      <c r="B174" s="32"/>
      <c r="D174" s="144" t="s">
        <v>144</v>
      </c>
      <c r="F174" s="145" t="s">
        <v>272</v>
      </c>
      <c r="I174" s="146"/>
      <c r="L174" s="32"/>
      <c r="M174" s="147"/>
      <c r="T174" s="53"/>
      <c r="AT174" s="17" t="s">
        <v>144</v>
      </c>
      <c r="AU174" s="17" t="s">
        <v>81</v>
      </c>
    </row>
    <row r="175" spans="2:51" s="12" customFormat="1" ht="11.25">
      <c r="B175" s="150"/>
      <c r="D175" s="148" t="s">
        <v>154</v>
      </c>
      <c r="E175" s="151" t="s">
        <v>19</v>
      </c>
      <c r="F175" s="152" t="s">
        <v>191</v>
      </c>
      <c r="H175" s="153">
        <v>23.85</v>
      </c>
      <c r="I175" s="154"/>
      <c r="L175" s="150"/>
      <c r="M175" s="155"/>
      <c r="T175" s="156"/>
      <c r="AT175" s="151" t="s">
        <v>154</v>
      </c>
      <c r="AU175" s="151" t="s">
        <v>81</v>
      </c>
      <c r="AV175" s="12" t="s">
        <v>81</v>
      </c>
      <c r="AW175" s="12" t="s">
        <v>33</v>
      </c>
      <c r="AX175" s="12" t="s">
        <v>79</v>
      </c>
      <c r="AY175" s="151" t="s">
        <v>134</v>
      </c>
    </row>
    <row r="176" spans="2:65" s="1" customFormat="1" ht="24.2" customHeight="1">
      <c r="B176" s="32"/>
      <c r="C176" s="131" t="s">
        <v>273</v>
      </c>
      <c r="D176" s="131" t="s">
        <v>137</v>
      </c>
      <c r="E176" s="132" t="s">
        <v>274</v>
      </c>
      <c r="F176" s="133" t="s">
        <v>275</v>
      </c>
      <c r="G176" s="134" t="s">
        <v>203</v>
      </c>
      <c r="H176" s="135">
        <v>9.5</v>
      </c>
      <c r="I176" s="136"/>
      <c r="J176" s="137">
        <f>ROUND(I176*H176,2)</f>
        <v>0</v>
      </c>
      <c r="K176" s="133" t="s">
        <v>141</v>
      </c>
      <c r="L176" s="32"/>
      <c r="M176" s="138" t="s">
        <v>19</v>
      </c>
      <c r="N176" s="139" t="s">
        <v>43</v>
      </c>
      <c r="P176" s="140">
        <f>O176*H176</f>
        <v>0</v>
      </c>
      <c r="Q176" s="140">
        <v>0</v>
      </c>
      <c r="R176" s="140">
        <f>Q176*H176</f>
        <v>0</v>
      </c>
      <c r="S176" s="140">
        <v>0.0165</v>
      </c>
      <c r="T176" s="141">
        <f>S176*H176</f>
        <v>0.15675</v>
      </c>
      <c r="AR176" s="142" t="s">
        <v>238</v>
      </c>
      <c r="AT176" s="142" t="s">
        <v>137</v>
      </c>
      <c r="AU176" s="142" t="s">
        <v>81</v>
      </c>
      <c r="AY176" s="17" t="s">
        <v>134</v>
      </c>
      <c r="BE176" s="143">
        <f>IF(N176="základní",J176,0)</f>
        <v>0</v>
      </c>
      <c r="BF176" s="143">
        <f>IF(N176="snížená",J176,0)</f>
        <v>0</v>
      </c>
      <c r="BG176" s="143">
        <f>IF(N176="zákl. přenesená",J176,0)</f>
        <v>0</v>
      </c>
      <c r="BH176" s="143">
        <f>IF(N176="sníž. přenesená",J176,0)</f>
        <v>0</v>
      </c>
      <c r="BI176" s="143">
        <f>IF(N176="nulová",J176,0)</f>
        <v>0</v>
      </c>
      <c r="BJ176" s="17" t="s">
        <v>79</v>
      </c>
      <c r="BK176" s="143">
        <f>ROUND(I176*H176,2)</f>
        <v>0</v>
      </c>
      <c r="BL176" s="17" t="s">
        <v>238</v>
      </c>
      <c r="BM176" s="142" t="s">
        <v>276</v>
      </c>
    </row>
    <row r="177" spans="2:47" s="1" customFormat="1" ht="11.25">
      <c r="B177" s="32"/>
      <c r="D177" s="144" t="s">
        <v>144</v>
      </c>
      <c r="F177" s="145" t="s">
        <v>277</v>
      </c>
      <c r="I177" s="146"/>
      <c r="L177" s="32"/>
      <c r="M177" s="147"/>
      <c r="T177" s="53"/>
      <c r="AT177" s="17" t="s">
        <v>144</v>
      </c>
      <c r="AU177" s="17" t="s">
        <v>81</v>
      </c>
    </row>
    <row r="178" spans="2:47" s="1" customFormat="1" ht="39">
      <c r="B178" s="32"/>
      <c r="D178" s="148" t="s">
        <v>146</v>
      </c>
      <c r="F178" s="149" t="s">
        <v>278</v>
      </c>
      <c r="I178" s="146"/>
      <c r="L178" s="32"/>
      <c r="M178" s="147"/>
      <c r="T178" s="53"/>
      <c r="AT178" s="17" t="s">
        <v>146</v>
      </c>
      <c r="AU178" s="17" t="s">
        <v>81</v>
      </c>
    </row>
    <row r="179" spans="2:51" s="12" customFormat="1" ht="11.25">
      <c r="B179" s="150"/>
      <c r="D179" s="148" t="s">
        <v>154</v>
      </c>
      <c r="E179" s="151" t="s">
        <v>19</v>
      </c>
      <c r="F179" s="152" t="s">
        <v>279</v>
      </c>
      <c r="H179" s="153">
        <v>9.5</v>
      </c>
      <c r="I179" s="154"/>
      <c r="L179" s="150"/>
      <c r="M179" s="155"/>
      <c r="T179" s="156"/>
      <c r="AT179" s="151" t="s">
        <v>154</v>
      </c>
      <c r="AU179" s="151" t="s">
        <v>81</v>
      </c>
      <c r="AV179" s="12" t="s">
        <v>81</v>
      </c>
      <c r="AW179" s="12" t="s">
        <v>33</v>
      </c>
      <c r="AX179" s="12" t="s">
        <v>79</v>
      </c>
      <c r="AY179" s="151" t="s">
        <v>134</v>
      </c>
    </row>
    <row r="180" spans="2:65" s="1" customFormat="1" ht="24.2" customHeight="1">
      <c r="B180" s="32"/>
      <c r="C180" s="131" t="s">
        <v>280</v>
      </c>
      <c r="D180" s="131" t="s">
        <v>137</v>
      </c>
      <c r="E180" s="132" t="s">
        <v>281</v>
      </c>
      <c r="F180" s="133" t="s">
        <v>282</v>
      </c>
      <c r="G180" s="134" t="s">
        <v>245</v>
      </c>
      <c r="H180" s="164"/>
      <c r="I180" s="136"/>
      <c r="J180" s="137">
        <f>ROUND(I180*H180,2)</f>
        <v>0</v>
      </c>
      <c r="K180" s="133" t="s">
        <v>141</v>
      </c>
      <c r="L180" s="32"/>
      <c r="M180" s="138" t="s">
        <v>19</v>
      </c>
      <c r="N180" s="139" t="s">
        <v>43</v>
      </c>
      <c r="P180" s="140">
        <f>O180*H180</f>
        <v>0</v>
      </c>
      <c r="Q180" s="140">
        <v>0</v>
      </c>
      <c r="R180" s="140">
        <f>Q180*H180</f>
        <v>0</v>
      </c>
      <c r="S180" s="140">
        <v>0</v>
      </c>
      <c r="T180" s="141">
        <f>S180*H180</f>
        <v>0</v>
      </c>
      <c r="AR180" s="142" t="s">
        <v>238</v>
      </c>
      <c r="AT180" s="142" t="s">
        <v>137</v>
      </c>
      <c r="AU180" s="142" t="s">
        <v>81</v>
      </c>
      <c r="AY180" s="17" t="s">
        <v>134</v>
      </c>
      <c r="BE180" s="143">
        <f>IF(N180="základní",J180,0)</f>
        <v>0</v>
      </c>
      <c r="BF180" s="143">
        <f>IF(N180="snížená",J180,0)</f>
        <v>0</v>
      </c>
      <c r="BG180" s="143">
        <f>IF(N180="zákl. přenesená",J180,0)</f>
        <v>0</v>
      </c>
      <c r="BH180" s="143">
        <f>IF(N180="sníž. přenesená",J180,0)</f>
        <v>0</v>
      </c>
      <c r="BI180" s="143">
        <f>IF(N180="nulová",J180,0)</f>
        <v>0</v>
      </c>
      <c r="BJ180" s="17" t="s">
        <v>79</v>
      </c>
      <c r="BK180" s="143">
        <f>ROUND(I180*H180,2)</f>
        <v>0</v>
      </c>
      <c r="BL180" s="17" t="s">
        <v>238</v>
      </c>
      <c r="BM180" s="142" t="s">
        <v>283</v>
      </c>
    </row>
    <row r="181" spans="2:47" s="1" customFormat="1" ht="11.25">
      <c r="B181" s="32"/>
      <c r="D181" s="144" t="s">
        <v>144</v>
      </c>
      <c r="F181" s="145" t="s">
        <v>284</v>
      </c>
      <c r="I181" s="146"/>
      <c r="L181" s="32"/>
      <c r="M181" s="147"/>
      <c r="T181" s="53"/>
      <c r="AT181" s="17" t="s">
        <v>144</v>
      </c>
      <c r="AU181" s="17" t="s">
        <v>81</v>
      </c>
    </row>
    <row r="182" spans="2:47" s="1" customFormat="1" ht="78">
      <c r="B182" s="32"/>
      <c r="D182" s="148" t="s">
        <v>146</v>
      </c>
      <c r="F182" s="149" t="s">
        <v>285</v>
      </c>
      <c r="I182" s="146"/>
      <c r="L182" s="32"/>
      <c r="M182" s="147"/>
      <c r="T182" s="53"/>
      <c r="AT182" s="17" t="s">
        <v>146</v>
      </c>
      <c r="AU182" s="17" t="s">
        <v>81</v>
      </c>
    </row>
    <row r="183" spans="2:63" s="11" customFormat="1" ht="22.9" customHeight="1">
      <c r="B183" s="119"/>
      <c r="D183" s="120" t="s">
        <v>71</v>
      </c>
      <c r="E183" s="129" t="s">
        <v>286</v>
      </c>
      <c r="F183" s="129" t="s">
        <v>287</v>
      </c>
      <c r="I183" s="122"/>
      <c r="J183" s="130">
        <f>BK183</f>
        <v>0</v>
      </c>
      <c r="L183" s="119"/>
      <c r="M183" s="124"/>
      <c r="P183" s="125">
        <f>SUM(P184:P215)</f>
        <v>0</v>
      </c>
      <c r="R183" s="125">
        <f>SUM(R184:R215)</f>
        <v>0</v>
      </c>
      <c r="T183" s="126">
        <f>SUM(T184:T215)</f>
        <v>5.332203999999999</v>
      </c>
      <c r="AR183" s="120" t="s">
        <v>81</v>
      </c>
      <c r="AT183" s="127" t="s">
        <v>71</v>
      </c>
      <c r="AU183" s="127" t="s">
        <v>79</v>
      </c>
      <c r="AY183" s="120" t="s">
        <v>134</v>
      </c>
      <c r="BK183" s="128">
        <f>SUM(BK184:BK215)</f>
        <v>0</v>
      </c>
    </row>
    <row r="184" spans="2:65" s="1" customFormat="1" ht="16.5" customHeight="1">
      <c r="B184" s="32"/>
      <c r="C184" s="131" t="s">
        <v>7</v>
      </c>
      <c r="D184" s="131" t="s">
        <v>137</v>
      </c>
      <c r="E184" s="132" t="s">
        <v>288</v>
      </c>
      <c r="F184" s="133" t="s">
        <v>289</v>
      </c>
      <c r="G184" s="134" t="s">
        <v>203</v>
      </c>
      <c r="H184" s="135">
        <v>5.3</v>
      </c>
      <c r="I184" s="136"/>
      <c r="J184" s="137">
        <f>ROUND(I184*H184,2)</f>
        <v>0</v>
      </c>
      <c r="K184" s="133" t="s">
        <v>141</v>
      </c>
      <c r="L184" s="32"/>
      <c r="M184" s="138" t="s">
        <v>19</v>
      </c>
      <c r="N184" s="139" t="s">
        <v>43</v>
      </c>
      <c r="P184" s="140">
        <f>O184*H184</f>
        <v>0</v>
      </c>
      <c r="Q184" s="140">
        <v>0</v>
      </c>
      <c r="R184" s="140">
        <f>Q184*H184</f>
        <v>0</v>
      </c>
      <c r="S184" s="140">
        <v>0.01207</v>
      </c>
      <c r="T184" s="141">
        <f>S184*H184</f>
        <v>0.063971</v>
      </c>
      <c r="AR184" s="142" t="s">
        <v>238</v>
      </c>
      <c r="AT184" s="142" t="s">
        <v>137</v>
      </c>
      <c r="AU184" s="142" t="s">
        <v>81</v>
      </c>
      <c r="AY184" s="17" t="s">
        <v>134</v>
      </c>
      <c r="BE184" s="143">
        <f>IF(N184="základní",J184,0)</f>
        <v>0</v>
      </c>
      <c r="BF184" s="143">
        <f>IF(N184="snížená",J184,0)</f>
        <v>0</v>
      </c>
      <c r="BG184" s="143">
        <f>IF(N184="zákl. přenesená",J184,0)</f>
        <v>0</v>
      </c>
      <c r="BH184" s="143">
        <f>IF(N184="sníž. přenesená",J184,0)</f>
        <v>0</v>
      </c>
      <c r="BI184" s="143">
        <f>IF(N184="nulová",J184,0)</f>
        <v>0</v>
      </c>
      <c r="BJ184" s="17" t="s">
        <v>79</v>
      </c>
      <c r="BK184" s="143">
        <f>ROUND(I184*H184,2)</f>
        <v>0</v>
      </c>
      <c r="BL184" s="17" t="s">
        <v>238</v>
      </c>
      <c r="BM184" s="142" t="s">
        <v>290</v>
      </c>
    </row>
    <row r="185" spans="2:47" s="1" customFormat="1" ht="11.25">
      <c r="B185" s="32"/>
      <c r="D185" s="144" t="s">
        <v>144</v>
      </c>
      <c r="F185" s="145" t="s">
        <v>291</v>
      </c>
      <c r="I185" s="146"/>
      <c r="L185" s="32"/>
      <c r="M185" s="147"/>
      <c r="T185" s="53"/>
      <c r="AT185" s="17" t="s">
        <v>144</v>
      </c>
      <c r="AU185" s="17" t="s">
        <v>81</v>
      </c>
    </row>
    <row r="186" spans="2:51" s="12" customFormat="1" ht="11.25">
      <c r="B186" s="150"/>
      <c r="D186" s="148" t="s">
        <v>154</v>
      </c>
      <c r="E186" s="151" t="s">
        <v>19</v>
      </c>
      <c r="F186" s="152" t="s">
        <v>292</v>
      </c>
      <c r="H186" s="153">
        <v>5.3</v>
      </c>
      <c r="I186" s="154"/>
      <c r="L186" s="150"/>
      <c r="M186" s="155"/>
      <c r="T186" s="156"/>
      <c r="AT186" s="151" t="s">
        <v>154</v>
      </c>
      <c r="AU186" s="151" t="s">
        <v>81</v>
      </c>
      <c r="AV186" s="12" t="s">
        <v>81</v>
      </c>
      <c r="AW186" s="12" t="s">
        <v>33</v>
      </c>
      <c r="AX186" s="12" t="s">
        <v>79</v>
      </c>
      <c r="AY186" s="151" t="s">
        <v>134</v>
      </c>
    </row>
    <row r="187" spans="2:65" s="1" customFormat="1" ht="16.5" customHeight="1">
      <c r="B187" s="32"/>
      <c r="C187" s="131" t="s">
        <v>293</v>
      </c>
      <c r="D187" s="131" t="s">
        <v>137</v>
      </c>
      <c r="E187" s="132" t="s">
        <v>294</v>
      </c>
      <c r="F187" s="133" t="s">
        <v>295</v>
      </c>
      <c r="G187" s="134" t="s">
        <v>140</v>
      </c>
      <c r="H187" s="135">
        <v>23.85</v>
      </c>
      <c r="I187" s="136"/>
      <c r="J187" s="137">
        <f>ROUND(I187*H187,2)</f>
        <v>0</v>
      </c>
      <c r="K187" s="133" t="s">
        <v>141</v>
      </c>
      <c r="L187" s="32"/>
      <c r="M187" s="138" t="s">
        <v>19</v>
      </c>
      <c r="N187" s="139" t="s">
        <v>43</v>
      </c>
      <c r="P187" s="140">
        <f>O187*H187</f>
        <v>0</v>
      </c>
      <c r="Q187" s="140">
        <v>0</v>
      </c>
      <c r="R187" s="140">
        <f>Q187*H187</f>
        <v>0</v>
      </c>
      <c r="S187" s="140">
        <v>0.01098</v>
      </c>
      <c r="T187" s="141">
        <f>S187*H187</f>
        <v>0.261873</v>
      </c>
      <c r="AR187" s="142" t="s">
        <v>238</v>
      </c>
      <c r="AT187" s="142" t="s">
        <v>137</v>
      </c>
      <c r="AU187" s="142" t="s">
        <v>81</v>
      </c>
      <c r="AY187" s="17" t="s">
        <v>134</v>
      </c>
      <c r="BE187" s="143">
        <f>IF(N187="základní",J187,0)</f>
        <v>0</v>
      </c>
      <c r="BF187" s="143">
        <f>IF(N187="snížená",J187,0)</f>
        <v>0</v>
      </c>
      <c r="BG187" s="143">
        <f>IF(N187="zákl. přenesená",J187,0)</f>
        <v>0</v>
      </c>
      <c r="BH187" s="143">
        <f>IF(N187="sníž. přenesená",J187,0)</f>
        <v>0</v>
      </c>
      <c r="BI187" s="143">
        <f>IF(N187="nulová",J187,0)</f>
        <v>0</v>
      </c>
      <c r="BJ187" s="17" t="s">
        <v>79</v>
      </c>
      <c r="BK187" s="143">
        <f>ROUND(I187*H187,2)</f>
        <v>0</v>
      </c>
      <c r="BL187" s="17" t="s">
        <v>238</v>
      </c>
      <c r="BM187" s="142" t="s">
        <v>296</v>
      </c>
    </row>
    <row r="188" spans="2:47" s="1" customFormat="1" ht="11.25">
      <c r="B188" s="32"/>
      <c r="D188" s="144" t="s">
        <v>144</v>
      </c>
      <c r="F188" s="145" t="s">
        <v>297</v>
      </c>
      <c r="I188" s="146"/>
      <c r="L188" s="32"/>
      <c r="M188" s="147"/>
      <c r="T188" s="53"/>
      <c r="AT188" s="17" t="s">
        <v>144</v>
      </c>
      <c r="AU188" s="17" t="s">
        <v>81</v>
      </c>
    </row>
    <row r="189" spans="2:51" s="12" customFormat="1" ht="11.25">
      <c r="B189" s="150"/>
      <c r="D189" s="148" t="s">
        <v>154</v>
      </c>
      <c r="E189" s="151" t="s">
        <v>19</v>
      </c>
      <c r="F189" s="152" t="s">
        <v>191</v>
      </c>
      <c r="H189" s="153">
        <v>23.85</v>
      </c>
      <c r="I189" s="154"/>
      <c r="L189" s="150"/>
      <c r="M189" s="155"/>
      <c r="T189" s="156"/>
      <c r="AT189" s="151" t="s">
        <v>154</v>
      </c>
      <c r="AU189" s="151" t="s">
        <v>81</v>
      </c>
      <c r="AV189" s="12" t="s">
        <v>81</v>
      </c>
      <c r="AW189" s="12" t="s">
        <v>33</v>
      </c>
      <c r="AX189" s="12" t="s">
        <v>79</v>
      </c>
      <c r="AY189" s="151" t="s">
        <v>134</v>
      </c>
    </row>
    <row r="190" spans="2:65" s="1" customFormat="1" ht="16.5" customHeight="1">
      <c r="B190" s="32"/>
      <c r="C190" s="131" t="s">
        <v>298</v>
      </c>
      <c r="D190" s="131" t="s">
        <v>137</v>
      </c>
      <c r="E190" s="132" t="s">
        <v>299</v>
      </c>
      <c r="F190" s="133" t="s">
        <v>300</v>
      </c>
      <c r="G190" s="134" t="s">
        <v>253</v>
      </c>
      <c r="H190" s="135">
        <v>1</v>
      </c>
      <c r="I190" s="136"/>
      <c r="J190" s="137">
        <f>ROUND(I190*H190,2)</f>
        <v>0</v>
      </c>
      <c r="K190" s="133" t="s">
        <v>19</v>
      </c>
      <c r="L190" s="32"/>
      <c r="M190" s="138" t="s">
        <v>19</v>
      </c>
      <c r="N190" s="139" t="s">
        <v>43</v>
      </c>
      <c r="P190" s="140">
        <f>O190*H190</f>
        <v>0</v>
      </c>
      <c r="Q190" s="140">
        <v>0</v>
      </c>
      <c r="R190" s="140">
        <f>Q190*H190</f>
        <v>0</v>
      </c>
      <c r="S190" s="140">
        <v>0.0881</v>
      </c>
      <c r="T190" s="141">
        <f>S190*H190</f>
        <v>0.0881</v>
      </c>
      <c r="AR190" s="142" t="s">
        <v>238</v>
      </c>
      <c r="AT190" s="142" t="s">
        <v>137</v>
      </c>
      <c r="AU190" s="142" t="s">
        <v>81</v>
      </c>
      <c r="AY190" s="17" t="s">
        <v>134</v>
      </c>
      <c r="BE190" s="143">
        <f>IF(N190="základní",J190,0)</f>
        <v>0</v>
      </c>
      <c r="BF190" s="143">
        <f>IF(N190="snížená",J190,0)</f>
        <v>0</v>
      </c>
      <c r="BG190" s="143">
        <f>IF(N190="zákl. přenesená",J190,0)</f>
        <v>0</v>
      </c>
      <c r="BH190" s="143">
        <f>IF(N190="sníž. přenesená",J190,0)</f>
        <v>0</v>
      </c>
      <c r="BI190" s="143">
        <f>IF(N190="nulová",J190,0)</f>
        <v>0</v>
      </c>
      <c r="BJ190" s="17" t="s">
        <v>79</v>
      </c>
      <c r="BK190" s="143">
        <f>ROUND(I190*H190,2)</f>
        <v>0</v>
      </c>
      <c r="BL190" s="17" t="s">
        <v>238</v>
      </c>
      <c r="BM190" s="142" t="s">
        <v>301</v>
      </c>
    </row>
    <row r="191" spans="2:51" s="14" customFormat="1" ht="11.25">
      <c r="B191" s="165"/>
      <c r="D191" s="148" t="s">
        <v>154</v>
      </c>
      <c r="E191" s="166" t="s">
        <v>19</v>
      </c>
      <c r="F191" s="167" t="s">
        <v>302</v>
      </c>
      <c r="H191" s="166" t="s">
        <v>19</v>
      </c>
      <c r="I191" s="168"/>
      <c r="L191" s="165"/>
      <c r="M191" s="169"/>
      <c r="T191" s="170"/>
      <c r="AT191" s="166" t="s">
        <v>154</v>
      </c>
      <c r="AU191" s="166" t="s">
        <v>81</v>
      </c>
      <c r="AV191" s="14" t="s">
        <v>79</v>
      </c>
      <c r="AW191" s="14" t="s">
        <v>33</v>
      </c>
      <c r="AX191" s="14" t="s">
        <v>72</v>
      </c>
      <c r="AY191" s="166" t="s">
        <v>134</v>
      </c>
    </row>
    <row r="192" spans="2:51" s="12" customFormat="1" ht="11.25">
      <c r="B192" s="150"/>
      <c r="D192" s="148" t="s">
        <v>154</v>
      </c>
      <c r="E192" s="151" t="s">
        <v>19</v>
      </c>
      <c r="F192" s="152" t="s">
        <v>303</v>
      </c>
      <c r="H192" s="153">
        <v>1</v>
      </c>
      <c r="I192" s="154"/>
      <c r="L192" s="150"/>
      <c r="M192" s="155"/>
      <c r="T192" s="156"/>
      <c r="AT192" s="151" t="s">
        <v>154</v>
      </c>
      <c r="AU192" s="151" t="s">
        <v>81</v>
      </c>
      <c r="AV192" s="12" t="s">
        <v>81</v>
      </c>
      <c r="AW192" s="12" t="s">
        <v>33</v>
      </c>
      <c r="AX192" s="12" t="s">
        <v>79</v>
      </c>
      <c r="AY192" s="151" t="s">
        <v>134</v>
      </c>
    </row>
    <row r="193" spans="2:65" s="1" customFormat="1" ht="16.5" customHeight="1">
      <c r="B193" s="32"/>
      <c r="C193" s="131" t="s">
        <v>304</v>
      </c>
      <c r="D193" s="131" t="s">
        <v>137</v>
      </c>
      <c r="E193" s="132" t="s">
        <v>305</v>
      </c>
      <c r="F193" s="133" t="s">
        <v>300</v>
      </c>
      <c r="G193" s="134" t="s">
        <v>203</v>
      </c>
      <c r="H193" s="135">
        <v>21</v>
      </c>
      <c r="I193" s="136"/>
      <c r="J193" s="137">
        <f>ROUND(I193*H193,2)</f>
        <v>0</v>
      </c>
      <c r="K193" s="133" t="s">
        <v>19</v>
      </c>
      <c r="L193" s="32"/>
      <c r="M193" s="138" t="s">
        <v>19</v>
      </c>
      <c r="N193" s="139" t="s">
        <v>43</v>
      </c>
      <c r="P193" s="140">
        <f>O193*H193</f>
        <v>0</v>
      </c>
      <c r="Q193" s="140">
        <v>0</v>
      </c>
      <c r="R193" s="140">
        <f>Q193*H193</f>
        <v>0</v>
      </c>
      <c r="S193" s="140">
        <v>0.0881</v>
      </c>
      <c r="T193" s="141">
        <f>S193*H193</f>
        <v>1.8500999999999999</v>
      </c>
      <c r="AR193" s="142" t="s">
        <v>238</v>
      </c>
      <c r="AT193" s="142" t="s">
        <v>137</v>
      </c>
      <c r="AU193" s="142" t="s">
        <v>81</v>
      </c>
      <c r="AY193" s="17" t="s">
        <v>134</v>
      </c>
      <c r="BE193" s="143">
        <f>IF(N193="základní",J193,0)</f>
        <v>0</v>
      </c>
      <c r="BF193" s="143">
        <f>IF(N193="snížená",J193,0)</f>
        <v>0</v>
      </c>
      <c r="BG193" s="143">
        <f>IF(N193="zákl. přenesená",J193,0)</f>
        <v>0</v>
      </c>
      <c r="BH193" s="143">
        <f>IF(N193="sníž. přenesená",J193,0)</f>
        <v>0</v>
      </c>
      <c r="BI193" s="143">
        <f>IF(N193="nulová",J193,0)</f>
        <v>0</v>
      </c>
      <c r="BJ193" s="17" t="s">
        <v>79</v>
      </c>
      <c r="BK193" s="143">
        <f>ROUND(I193*H193,2)</f>
        <v>0</v>
      </c>
      <c r="BL193" s="17" t="s">
        <v>238</v>
      </c>
      <c r="BM193" s="142" t="s">
        <v>306</v>
      </c>
    </row>
    <row r="194" spans="2:51" s="12" customFormat="1" ht="11.25">
      <c r="B194" s="150"/>
      <c r="D194" s="148" t="s">
        <v>154</v>
      </c>
      <c r="E194" s="151" t="s">
        <v>19</v>
      </c>
      <c r="F194" s="152" t="s">
        <v>307</v>
      </c>
      <c r="H194" s="153">
        <v>21</v>
      </c>
      <c r="I194" s="154"/>
      <c r="L194" s="150"/>
      <c r="M194" s="155"/>
      <c r="T194" s="156"/>
      <c r="AT194" s="151" t="s">
        <v>154</v>
      </c>
      <c r="AU194" s="151" t="s">
        <v>81</v>
      </c>
      <c r="AV194" s="12" t="s">
        <v>81</v>
      </c>
      <c r="AW194" s="12" t="s">
        <v>33</v>
      </c>
      <c r="AX194" s="12" t="s">
        <v>79</v>
      </c>
      <c r="AY194" s="151" t="s">
        <v>134</v>
      </c>
    </row>
    <row r="195" spans="2:65" s="1" customFormat="1" ht="16.5" customHeight="1">
      <c r="B195" s="32"/>
      <c r="C195" s="131" t="s">
        <v>308</v>
      </c>
      <c r="D195" s="131" t="s">
        <v>137</v>
      </c>
      <c r="E195" s="132" t="s">
        <v>309</v>
      </c>
      <c r="F195" s="133" t="s">
        <v>300</v>
      </c>
      <c r="G195" s="134" t="s">
        <v>253</v>
      </c>
      <c r="H195" s="135">
        <v>1</v>
      </c>
      <c r="I195" s="136"/>
      <c r="J195" s="137">
        <f>ROUND(I195*H195,2)</f>
        <v>0</v>
      </c>
      <c r="K195" s="133" t="s">
        <v>19</v>
      </c>
      <c r="L195" s="32"/>
      <c r="M195" s="138" t="s">
        <v>19</v>
      </c>
      <c r="N195" s="139" t="s">
        <v>43</v>
      </c>
      <c r="P195" s="140">
        <f>O195*H195</f>
        <v>0</v>
      </c>
      <c r="Q195" s="140">
        <v>0</v>
      </c>
      <c r="R195" s="140">
        <f>Q195*H195</f>
        <v>0</v>
      </c>
      <c r="S195" s="140">
        <v>0.0881</v>
      </c>
      <c r="T195" s="141">
        <f>S195*H195</f>
        <v>0.0881</v>
      </c>
      <c r="AR195" s="142" t="s">
        <v>238</v>
      </c>
      <c r="AT195" s="142" t="s">
        <v>137</v>
      </c>
      <c r="AU195" s="142" t="s">
        <v>81</v>
      </c>
      <c r="AY195" s="17" t="s">
        <v>134</v>
      </c>
      <c r="BE195" s="143">
        <f>IF(N195="základní",J195,0)</f>
        <v>0</v>
      </c>
      <c r="BF195" s="143">
        <f>IF(N195="snížená",J195,0)</f>
        <v>0</v>
      </c>
      <c r="BG195" s="143">
        <f>IF(N195="zákl. přenesená",J195,0)</f>
        <v>0</v>
      </c>
      <c r="BH195" s="143">
        <f>IF(N195="sníž. přenesená",J195,0)</f>
        <v>0</v>
      </c>
      <c r="BI195" s="143">
        <f>IF(N195="nulová",J195,0)</f>
        <v>0</v>
      </c>
      <c r="BJ195" s="17" t="s">
        <v>79</v>
      </c>
      <c r="BK195" s="143">
        <f>ROUND(I195*H195,2)</f>
        <v>0</v>
      </c>
      <c r="BL195" s="17" t="s">
        <v>238</v>
      </c>
      <c r="BM195" s="142" t="s">
        <v>310</v>
      </c>
    </row>
    <row r="196" spans="2:51" s="12" customFormat="1" ht="11.25">
      <c r="B196" s="150"/>
      <c r="D196" s="148" t="s">
        <v>154</v>
      </c>
      <c r="E196" s="151" t="s">
        <v>19</v>
      </c>
      <c r="F196" s="152" t="s">
        <v>311</v>
      </c>
      <c r="H196" s="153">
        <v>1</v>
      </c>
      <c r="I196" s="154"/>
      <c r="L196" s="150"/>
      <c r="M196" s="155"/>
      <c r="T196" s="156"/>
      <c r="AT196" s="151" t="s">
        <v>154</v>
      </c>
      <c r="AU196" s="151" t="s">
        <v>81</v>
      </c>
      <c r="AV196" s="12" t="s">
        <v>81</v>
      </c>
      <c r="AW196" s="12" t="s">
        <v>33</v>
      </c>
      <c r="AX196" s="12" t="s">
        <v>79</v>
      </c>
      <c r="AY196" s="151" t="s">
        <v>134</v>
      </c>
    </row>
    <row r="197" spans="2:65" s="1" customFormat="1" ht="16.5" customHeight="1">
      <c r="B197" s="32"/>
      <c r="C197" s="131" t="s">
        <v>312</v>
      </c>
      <c r="D197" s="131" t="s">
        <v>137</v>
      </c>
      <c r="E197" s="132" t="s">
        <v>313</v>
      </c>
      <c r="F197" s="133" t="s">
        <v>300</v>
      </c>
      <c r="G197" s="134" t="s">
        <v>140</v>
      </c>
      <c r="H197" s="135">
        <v>12</v>
      </c>
      <c r="I197" s="136"/>
      <c r="J197" s="137">
        <f>ROUND(I197*H197,2)</f>
        <v>0</v>
      </c>
      <c r="K197" s="133" t="s">
        <v>19</v>
      </c>
      <c r="L197" s="32"/>
      <c r="M197" s="138" t="s">
        <v>19</v>
      </c>
      <c r="N197" s="139" t="s">
        <v>43</v>
      </c>
      <c r="P197" s="140">
        <f>O197*H197</f>
        <v>0</v>
      </c>
      <c r="Q197" s="140">
        <v>0</v>
      </c>
      <c r="R197" s="140">
        <f>Q197*H197</f>
        <v>0</v>
      </c>
      <c r="S197" s="140">
        <v>0.0881</v>
      </c>
      <c r="T197" s="141">
        <f>S197*H197</f>
        <v>1.0572</v>
      </c>
      <c r="AR197" s="142" t="s">
        <v>238</v>
      </c>
      <c r="AT197" s="142" t="s">
        <v>137</v>
      </c>
      <c r="AU197" s="142" t="s">
        <v>81</v>
      </c>
      <c r="AY197" s="17" t="s">
        <v>134</v>
      </c>
      <c r="BE197" s="143">
        <f>IF(N197="základní",J197,0)</f>
        <v>0</v>
      </c>
      <c r="BF197" s="143">
        <f>IF(N197="snížená",J197,0)</f>
        <v>0</v>
      </c>
      <c r="BG197" s="143">
        <f>IF(N197="zákl. přenesená",J197,0)</f>
        <v>0</v>
      </c>
      <c r="BH197" s="143">
        <f>IF(N197="sníž. přenesená",J197,0)</f>
        <v>0</v>
      </c>
      <c r="BI197" s="143">
        <f>IF(N197="nulová",J197,0)</f>
        <v>0</v>
      </c>
      <c r="BJ197" s="17" t="s">
        <v>79</v>
      </c>
      <c r="BK197" s="143">
        <f>ROUND(I197*H197,2)</f>
        <v>0</v>
      </c>
      <c r="BL197" s="17" t="s">
        <v>238</v>
      </c>
      <c r="BM197" s="142" t="s">
        <v>314</v>
      </c>
    </row>
    <row r="198" spans="2:51" s="14" customFormat="1" ht="11.25">
      <c r="B198" s="165"/>
      <c r="D198" s="148" t="s">
        <v>154</v>
      </c>
      <c r="E198" s="166" t="s">
        <v>19</v>
      </c>
      <c r="F198" s="167" t="s">
        <v>315</v>
      </c>
      <c r="H198" s="166" t="s">
        <v>19</v>
      </c>
      <c r="I198" s="168"/>
      <c r="L198" s="165"/>
      <c r="M198" s="169"/>
      <c r="T198" s="170"/>
      <c r="AT198" s="166" t="s">
        <v>154</v>
      </c>
      <c r="AU198" s="166" t="s">
        <v>81</v>
      </c>
      <c r="AV198" s="14" t="s">
        <v>79</v>
      </c>
      <c r="AW198" s="14" t="s">
        <v>33</v>
      </c>
      <c r="AX198" s="14" t="s">
        <v>72</v>
      </c>
      <c r="AY198" s="166" t="s">
        <v>134</v>
      </c>
    </row>
    <row r="199" spans="2:51" s="12" customFormat="1" ht="11.25">
      <c r="B199" s="150"/>
      <c r="D199" s="148" t="s">
        <v>154</v>
      </c>
      <c r="E199" s="151" t="s">
        <v>19</v>
      </c>
      <c r="F199" s="152" t="s">
        <v>316</v>
      </c>
      <c r="H199" s="153">
        <v>12</v>
      </c>
      <c r="I199" s="154"/>
      <c r="L199" s="150"/>
      <c r="M199" s="155"/>
      <c r="T199" s="156"/>
      <c r="AT199" s="151" t="s">
        <v>154</v>
      </c>
      <c r="AU199" s="151" t="s">
        <v>81</v>
      </c>
      <c r="AV199" s="12" t="s">
        <v>81</v>
      </c>
      <c r="AW199" s="12" t="s">
        <v>33</v>
      </c>
      <c r="AX199" s="12" t="s">
        <v>79</v>
      </c>
      <c r="AY199" s="151" t="s">
        <v>134</v>
      </c>
    </row>
    <row r="200" spans="2:65" s="1" customFormat="1" ht="16.5" customHeight="1">
      <c r="B200" s="32"/>
      <c r="C200" s="131" t="s">
        <v>317</v>
      </c>
      <c r="D200" s="131" t="s">
        <v>137</v>
      </c>
      <c r="E200" s="132" t="s">
        <v>318</v>
      </c>
      <c r="F200" s="133" t="s">
        <v>319</v>
      </c>
      <c r="G200" s="134" t="s">
        <v>140</v>
      </c>
      <c r="H200" s="135">
        <v>20.6</v>
      </c>
      <c r="I200" s="136"/>
      <c r="J200" s="137">
        <f>ROUND(I200*H200,2)</f>
        <v>0</v>
      </c>
      <c r="K200" s="133" t="s">
        <v>19</v>
      </c>
      <c r="L200" s="32"/>
      <c r="M200" s="138" t="s">
        <v>19</v>
      </c>
      <c r="N200" s="139" t="s">
        <v>43</v>
      </c>
      <c r="P200" s="140">
        <f>O200*H200</f>
        <v>0</v>
      </c>
      <c r="Q200" s="140">
        <v>0</v>
      </c>
      <c r="R200" s="140">
        <f>Q200*H200</f>
        <v>0</v>
      </c>
      <c r="S200" s="140">
        <v>0.0881</v>
      </c>
      <c r="T200" s="141">
        <f>S200*H200</f>
        <v>1.8148600000000001</v>
      </c>
      <c r="AR200" s="142" t="s">
        <v>238</v>
      </c>
      <c r="AT200" s="142" t="s">
        <v>137</v>
      </c>
      <c r="AU200" s="142" t="s">
        <v>81</v>
      </c>
      <c r="AY200" s="17" t="s">
        <v>134</v>
      </c>
      <c r="BE200" s="143">
        <f>IF(N200="základní",J200,0)</f>
        <v>0</v>
      </c>
      <c r="BF200" s="143">
        <f>IF(N200="snížená",J200,0)</f>
        <v>0</v>
      </c>
      <c r="BG200" s="143">
        <f>IF(N200="zákl. přenesená",J200,0)</f>
        <v>0</v>
      </c>
      <c r="BH200" s="143">
        <f>IF(N200="sníž. přenesená",J200,0)</f>
        <v>0</v>
      </c>
      <c r="BI200" s="143">
        <f>IF(N200="nulová",J200,0)</f>
        <v>0</v>
      </c>
      <c r="BJ200" s="17" t="s">
        <v>79</v>
      </c>
      <c r="BK200" s="143">
        <f>ROUND(I200*H200,2)</f>
        <v>0</v>
      </c>
      <c r="BL200" s="17" t="s">
        <v>238</v>
      </c>
      <c r="BM200" s="142" t="s">
        <v>320</v>
      </c>
    </row>
    <row r="201" spans="2:51" s="12" customFormat="1" ht="11.25">
      <c r="B201" s="150"/>
      <c r="D201" s="148" t="s">
        <v>154</v>
      </c>
      <c r="E201" s="151" t="s">
        <v>19</v>
      </c>
      <c r="F201" s="152" t="s">
        <v>321</v>
      </c>
      <c r="H201" s="153">
        <v>20.6</v>
      </c>
      <c r="I201" s="154"/>
      <c r="L201" s="150"/>
      <c r="M201" s="155"/>
      <c r="T201" s="156"/>
      <c r="AT201" s="151" t="s">
        <v>154</v>
      </c>
      <c r="AU201" s="151" t="s">
        <v>81</v>
      </c>
      <c r="AV201" s="12" t="s">
        <v>81</v>
      </c>
      <c r="AW201" s="12" t="s">
        <v>33</v>
      </c>
      <c r="AX201" s="12" t="s">
        <v>79</v>
      </c>
      <c r="AY201" s="151" t="s">
        <v>134</v>
      </c>
    </row>
    <row r="202" spans="2:65" s="1" customFormat="1" ht="24.2" customHeight="1">
      <c r="B202" s="32"/>
      <c r="C202" s="131" t="s">
        <v>322</v>
      </c>
      <c r="D202" s="131" t="s">
        <v>137</v>
      </c>
      <c r="E202" s="132" t="s">
        <v>323</v>
      </c>
      <c r="F202" s="133" t="s">
        <v>324</v>
      </c>
      <c r="G202" s="134" t="s">
        <v>253</v>
      </c>
      <c r="H202" s="135">
        <v>1</v>
      </c>
      <c r="I202" s="136"/>
      <c r="J202" s="137">
        <f>ROUND(I202*H202,2)</f>
        <v>0</v>
      </c>
      <c r="K202" s="133" t="s">
        <v>141</v>
      </c>
      <c r="L202" s="32"/>
      <c r="M202" s="138" t="s">
        <v>19</v>
      </c>
      <c r="N202" s="139" t="s">
        <v>43</v>
      </c>
      <c r="P202" s="140">
        <f>O202*H202</f>
        <v>0</v>
      </c>
      <c r="Q202" s="140">
        <v>0</v>
      </c>
      <c r="R202" s="140">
        <f>Q202*H202</f>
        <v>0</v>
      </c>
      <c r="S202" s="140">
        <v>0.024</v>
      </c>
      <c r="T202" s="141">
        <f>S202*H202</f>
        <v>0.024</v>
      </c>
      <c r="AR202" s="142" t="s">
        <v>238</v>
      </c>
      <c r="AT202" s="142" t="s">
        <v>137</v>
      </c>
      <c r="AU202" s="142" t="s">
        <v>81</v>
      </c>
      <c r="AY202" s="17" t="s">
        <v>134</v>
      </c>
      <c r="BE202" s="143">
        <f>IF(N202="základní",J202,0)</f>
        <v>0</v>
      </c>
      <c r="BF202" s="143">
        <f>IF(N202="snížená",J202,0)</f>
        <v>0</v>
      </c>
      <c r="BG202" s="143">
        <f>IF(N202="zákl. přenesená",J202,0)</f>
        <v>0</v>
      </c>
      <c r="BH202" s="143">
        <f>IF(N202="sníž. přenesená",J202,0)</f>
        <v>0</v>
      </c>
      <c r="BI202" s="143">
        <f>IF(N202="nulová",J202,0)</f>
        <v>0</v>
      </c>
      <c r="BJ202" s="17" t="s">
        <v>79</v>
      </c>
      <c r="BK202" s="143">
        <f>ROUND(I202*H202,2)</f>
        <v>0</v>
      </c>
      <c r="BL202" s="17" t="s">
        <v>238</v>
      </c>
      <c r="BM202" s="142" t="s">
        <v>325</v>
      </c>
    </row>
    <row r="203" spans="2:47" s="1" customFormat="1" ht="11.25">
      <c r="B203" s="32"/>
      <c r="D203" s="144" t="s">
        <v>144</v>
      </c>
      <c r="F203" s="145" t="s">
        <v>326</v>
      </c>
      <c r="I203" s="146"/>
      <c r="L203" s="32"/>
      <c r="M203" s="147"/>
      <c r="T203" s="53"/>
      <c r="AT203" s="17" t="s">
        <v>144</v>
      </c>
      <c r="AU203" s="17" t="s">
        <v>81</v>
      </c>
    </row>
    <row r="204" spans="2:47" s="1" customFormat="1" ht="29.25">
      <c r="B204" s="32"/>
      <c r="D204" s="148" t="s">
        <v>146</v>
      </c>
      <c r="F204" s="149" t="s">
        <v>327</v>
      </c>
      <c r="I204" s="146"/>
      <c r="L204" s="32"/>
      <c r="M204" s="147"/>
      <c r="T204" s="53"/>
      <c r="AT204" s="17" t="s">
        <v>146</v>
      </c>
      <c r="AU204" s="17" t="s">
        <v>81</v>
      </c>
    </row>
    <row r="205" spans="2:51" s="12" customFormat="1" ht="11.25">
      <c r="B205" s="150"/>
      <c r="D205" s="148" t="s">
        <v>154</v>
      </c>
      <c r="E205" s="151" t="s">
        <v>19</v>
      </c>
      <c r="F205" s="152" t="s">
        <v>328</v>
      </c>
      <c r="H205" s="153">
        <v>1</v>
      </c>
      <c r="I205" s="154"/>
      <c r="L205" s="150"/>
      <c r="M205" s="155"/>
      <c r="T205" s="156"/>
      <c r="AT205" s="151" t="s">
        <v>154</v>
      </c>
      <c r="AU205" s="151" t="s">
        <v>81</v>
      </c>
      <c r="AV205" s="12" t="s">
        <v>81</v>
      </c>
      <c r="AW205" s="12" t="s">
        <v>33</v>
      </c>
      <c r="AX205" s="12" t="s">
        <v>79</v>
      </c>
      <c r="AY205" s="151" t="s">
        <v>134</v>
      </c>
    </row>
    <row r="206" spans="2:65" s="1" customFormat="1" ht="24.2" customHeight="1">
      <c r="B206" s="32"/>
      <c r="C206" s="131" t="s">
        <v>329</v>
      </c>
      <c r="D206" s="131" t="s">
        <v>137</v>
      </c>
      <c r="E206" s="132" t="s">
        <v>330</v>
      </c>
      <c r="F206" s="133" t="s">
        <v>331</v>
      </c>
      <c r="G206" s="134" t="s">
        <v>253</v>
      </c>
      <c r="H206" s="135">
        <v>3</v>
      </c>
      <c r="I206" s="136"/>
      <c r="J206" s="137">
        <f>ROUND(I206*H206,2)</f>
        <v>0</v>
      </c>
      <c r="K206" s="133" t="s">
        <v>141</v>
      </c>
      <c r="L206" s="32"/>
      <c r="M206" s="138" t="s">
        <v>19</v>
      </c>
      <c r="N206" s="139" t="s">
        <v>43</v>
      </c>
      <c r="P206" s="140">
        <f>O206*H206</f>
        <v>0</v>
      </c>
      <c r="Q206" s="140">
        <v>0</v>
      </c>
      <c r="R206" s="140">
        <f>Q206*H206</f>
        <v>0</v>
      </c>
      <c r="S206" s="140">
        <v>0.028</v>
      </c>
      <c r="T206" s="141">
        <f>S206*H206</f>
        <v>0.084</v>
      </c>
      <c r="AR206" s="142" t="s">
        <v>238</v>
      </c>
      <c r="AT206" s="142" t="s">
        <v>137</v>
      </c>
      <c r="AU206" s="142" t="s">
        <v>81</v>
      </c>
      <c r="AY206" s="17" t="s">
        <v>134</v>
      </c>
      <c r="BE206" s="143">
        <f>IF(N206="základní",J206,0)</f>
        <v>0</v>
      </c>
      <c r="BF206" s="143">
        <f>IF(N206="snížená",J206,0)</f>
        <v>0</v>
      </c>
      <c r="BG206" s="143">
        <f>IF(N206="zákl. přenesená",J206,0)</f>
        <v>0</v>
      </c>
      <c r="BH206" s="143">
        <f>IF(N206="sníž. přenesená",J206,0)</f>
        <v>0</v>
      </c>
      <c r="BI206" s="143">
        <f>IF(N206="nulová",J206,0)</f>
        <v>0</v>
      </c>
      <c r="BJ206" s="17" t="s">
        <v>79</v>
      </c>
      <c r="BK206" s="143">
        <f>ROUND(I206*H206,2)</f>
        <v>0</v>
      </c>
      <c r="BL206" s="17" t="s">
        <v>238</v>
      </c>
      <c r="BM206" s="142" t="s">
        <v>332</v>
      </c>
    </row>
    <row r="207" spans="2:47" s="1" customFormat="1" ht="11.25">
      <c r="B207" s="32"/>
      <c r="D207" s="144" t="s">
        <v>144</v>
      </c>
      <c r="F207" s="145" t="s">
        <v>333</v>
      </c>
      <c r="I207" s="146"/>
      <c r="L207" s="32"/>
      <c r="M207" s="147"/>
      <c r="T207" s="53"/>
      <c r="AT207" s="17" t="s">
        <v>144</v>
      </c>
      <c r="AU207" s="17" t="s">
        <v>81</v>
      </c>
    </row>
    <row r="208" spans="2:47" s="1" customFormat="1" ht="29.25">
      <c r="B208" s="32"/>
      <c r="D208" s="148" t="s">
        <v>146</v>
      </c>
      <c r="F208" s="149" t="s">
        <v>327</v>
      </c>
      <c r="I208" s="146"/>
      <c r="L208" s="32"/>
      <c r="M208" s="147"/>
      <c r="T208" s="53"/>
      <c r="AT208" s="17" t="s">
        <v>146</v>
      </c>
      <c r="AU208" s="17" t="s">
        <v>81</v>
      </c>
    </row>
    <row r="209" spans="2:51" s="12" customFormat="1" ht="11.25">
      <c r="B209" s="150"/>
      <c r="D209" s="148" t="s">
        <v>154</v>
      </c>
      <c r="E209" s="151" t="s">
        <v>19</v>
      </c>
      <c r="F209" s="152" t="s">
        <v>334</v>
      </c>
      <c r="H209" s="153">
        <v>1</v>
      </c>
      <c r="I209" s="154"/>
      <c r="L209" s="150"/>
      <c r="M209" s="155"/>
      <c r="T209" s="156"/>
      <c r="AT209" s="151" t="s">
        <v>154</v>
      </c>
      <c r="AU209" s="151" t="s">
        <v>81</v>
      </c>
      <c r="AV209" s="12" t="s">
        <v>81</v>
      </c>
      <c r="AW209" s="12" t="s">
        <v>33</v>
      </c>
      <c r="AX209" s="12" t="s">
        <v>72</v>
      </c>
      <c r="AY209" s="151" t="s">
        <v>134</v>
      </c>
    </row>
    <row r="210" spans="2:51" s="12" customFormat="1" ht="11.25">
      <c r="B210" s="150"/>
      <c r="D210" s="148" t="s">
        <v>154</v>
      </c>
      <c r="E210" s="151" t="s">
        <v>19</v>
      </c>
      <c r="F210" s="152" t="s">
        <v>335</v>
      </c>
      <c r="H210" s="153">
        <v>1</v>
      </c>
      <c r="I210" s="154"/>
      <c r="L210" s="150"/>
      <c r="M210" s="155"/>
      <c r="T210" s="156"/>
      <c r="AT210" s="151" t="s">
        <v>154</v>
      </c>
      <c r="AU210" s="151" t="s">
        <v>81</v>
      </c>
      <c r="AV210" s="12" t="s">
        <v>81</v>
      </c>
      <c r="AW210" s="12" t="s">
        <v>33</v>
      </c>
      <c r="AX210" s="12" t="s">
        <v>72</v>
      </c>
      <c r="AY210" s="151" t="s">
        <v>134</v>
      </c>
    </row>
    <row r="211" spans="2:51" s="12" customFormat="1" ht="11.25">
      <c r="B211" s="150"/>
      <c r="D211" s="148" t="s">
        <v>154</v>
      </c>
      <c r="E211" s="151" t="s">
        <v>19</v>
      </c>
      <c r="F211" s="152" t="s">
        <v>336</v>
      </c>
      <c r="H211" s="153">
        <v>1</v>
      </c>
      <c r="I211" s="154"/>
      <c r="L211" s="150"/>
      <c r="M211" s="155"/>
      <c r="T211" s="156"/>
      <c r="AT211" s="151" t="s">
        <v>154</v>
      </c>
      <c r="AU211" s="151" t="s">
        <v>81</v>
      </c>
      <c r="AV211" s="12" t="s">
        <v>81</v>
      </c>
      <c r="AW211" s="12" t="s">
        <v>33</v>
      </c>
      <c r="AX211" s="12" t="s">
        <v>72</v>
      </c>
      <c r="AY211" s="151" t="s">
        <v>134</v>
      </c>
    </row>
    <row r="212" spans="2:51" s="13" customFormat="1" ht="11.25">
      <c r="B212" s="157"/>
      <c r="D212" s="148" t="s">
        <v>154</v>
      </c>
      <c r="E212" s="158" t="s">
        <v>19</v>
      </c>
      <c r="F212" s="159" t="s">
        <v>163</v>
      </c>
      <c r="H212" s="160">
        <v>3</v>
      </c>
      <c r="I212" s="161"/>
      <c r="L212" s="157"/>
      <c r="M212" s="162"/>
      <c r="T212" s="163"/>
      <c r="AT212" s="158" t="s">
        <v>154</v>
      </c>
      <c r="AU212" s="158" t="s">
        <v>81</v>
      </c>
      <c r="AV212" s="13" t="s">
        <v>142</v>
      </c>
      <c r="AW212" s="13" t="s">
        <v>33</v>
      </c>
      <c r="AX212" s="13" t="s">
        <v>79</v>
      </c>
      <c r="AY212" s="158" t="s">
        <v>134</v>
      </c>
    </row>
    <row r="213" spans="2:65" s="1" customFormat="1" ht="24.2" customHeight="1">
      <c r="B213" s="32"/>
      <c r="C213" s="131" t="s">
        <v>337</v>
      </c>
      <c r="D213" s="131" t="s">
        <v>137</v>
      </c>
      <c r="E213" s="132" t="s">
        <v>338</v>
      </c>
      <c r="F213" s="133" t="s">
        <v>339</v>
      </c>
      <c r="G213" s="134" t="s">
        <v>245</v>
      </c>
      <c r="H213" s="164"/>
      <c r="I213" s="136"/>
      <c r="J213" s="137">
        <f>ROUND(I213*H213,2)</f>
        <v>0</v>
      </c>
      <c r="K213" s="133" t="s">
        <v>141</v>
      </c>
      <c r="L213" s="32"/>
      <c r="M213" s="138" t="s">
        <v>19</v>
      </c>
      <c r="N213" s="139" t="s">
        <v>43</v>
      </c>
      <c r="P213" s="140">
        <f>O213*H213</f>
        <v>0</v>
      </c>
      <c r="Q213" s="140">
        <v>0</v>
      </c>
      <c r="R213" s="140">
        <f>Q213*H213</f>
        <v>0</v>
      </c>
      <c r="S213" s="140">
        <v>0</v>
      </c>
      <c r="T213" s="141">
        <f>S213*H213</f>
        <v>0</v>
      </c>
      <c r="AR213" s="142" t="s">
        <v>238</v>
      </c>
      <c r="AT213" s="142" t="s">
        <v>137</v>
      </c>
      <c r="AU213" s="142" t="s">
        <v>81</v>
      </c>
      <c r="AY213" s="17" t="s">
        <v>134</v>
      </c>
      <c r="BE213" s="143">
        <f>IF(N213="základní",J213,0)</f>
        <v>0</v>
      </c>
      <c r="BF213" s="143">
        <f>IF(N213="snížená",J213,0)</f>
        <v>0</v>
      </c>
      <c r="BG213" s="143">
        <f>IF(N213="zákl. přenesená",J213,0)</f>
        <v>0</v>
      </c>
      <c r="BH213" s="143">
        <f>IF(N213="sníž. přenesená",J213,0)</f>
        <v>0</v>
      </c>
      <c r="BI213" s="143">
        <f>IF(N213="nulová",J213,0)</f>
        <v>0</v>
      </c>
      <c r="BJ213" s="17" t="s">
        <v>79</v>
      </c>
      <c r="BK213" s="143">
        <f>ROUND(I213*H213,2)</f>
        <v>0</v>
      </c>
      <c r="BL213" s="17" t="s">
        <v>238</v>
      </c>
      <c r="BM213" s="142" t="s">
        <v>340</v>
      </c>
    </row>
    <row r="214" spans="2:47" s="1" customFormat="1" ht="11.25">
      <c r="B214" s="32"/>
      <c r="D214" s="144" t="s">
        <v>144</v>
      </c>
      <c r="F214" s="145" t="s">
        <v>341</v>
      </c>
      <c r="I214" s="146"/>
      <c r="L214" s="32"/>
      <c r="M214" s="147"/>
      <c r="T214" s="53"/>
      <c r="AT214" s="17" t="s">
        <v>144</v>
      </c>
      <c r="AU214" s="17" t="s">
        <v>81</v>
      </c>
    </row>
    <row r="215" spans="2:47" s="1" customFormat="1" ht="78">
      <c r="B215" s="32"/>
      <c r="D215" s="148" t="s">
        <v>146</v>
      </c>
      <c r="F215" s="149" t="s">
        <v>342</v>
      </c>
      <c r="I215" s="146"/>
      <c r="L215" s="32"/>
      <c r="M215" s="147"/>
      <c r="T215" s="53"/>
      <c r="AT215" s="17" t="s">
        <v>146</v>
      </c>
      <c r="AU215" s="17" t="s">
        <v>81</v>
      </c>
    </row>
    <row r="216" spans="2:63" s="11" customFormat="1" ht="22.9" customHeight="1">
      <c r="B216" s="119"/>
      <c r="D216" s="120" t="s">
        <v>71</v>
      </c>
      <c r="E216" s="129" t="s">
        <v>343</v>
      </c>
      <c r="F216" s="129" t="s">
        <v>344</v>
      </c>
      <c r="I216" s="122"/>
      <c r="J216" s="130">
        <f>BK216</f>
        <v>0</v>
      </c>
      <c r="L216" s="119"/>
      <c r="M216" s="124"/>
      <c r="P216" s="125">
        <f>SUM(P217:P234)</f>
        <v>0</v>
      </c>
      <c r="R216" s="125">
        <f>SUM(R217:R234)</f>
        <v>0</v>
      </c>
      <c r="T216" s="126">
        <f>SUM(T217:T234)</f>
        <v>3.77302</v>
      </c>
      <c r="AR216" s="120" t="s">
        <v>81</v>
      </c>
      <c r="AT216" s="127" t="s">
        <v>71</v>
      </c>
      <c r="AU216" s="127" t="s">
        <v>79</v>
      </c>
      <c r="AY216" s="120" t="s">
        <v>134</v>
      </c>
      <c r="BK216" s="128">
        <f>SUM(BK217:BK234)</f>
        <v>0</v>
      </c>
    </row>
    <row r="217" spans="2:65" s="1" customFormat="1" ht="16.5" customHeight="1">
      <c r="B217" s="32"/>
      <c r="C217" s="131" t="s">
        <v>345</v>
      </c>
      <c r="D217" s="131" t="s">
        <v>137</v>
      </c>
      <c r="E217" s="132" t="s">
        <v>346</v>
      </c>
      <c r="F217" s="133" t="s">
        <v>347</v>
      </c>
      <c r="G217" s="134" t="s">
        <v>140</v>
      </c>
      <c r="H217" s="135">
        <v>5.27</v>
      </c>
      <c r="I217" s="136"/>
      <c r="J217" s="137">
        <f>ROUND(I217*H217,2)</f>
        <v>0</v>
      </c>
      <c r="K217" s="133" t="s">
        <v>141</v>
      </c>
      <c r="L217" s="32"/>
      <c r="M217" s="138" t="s">
        <v>19</v>
      </c>
      <c r="N217" s="139" t="s">
        <v>43</v>
      </c>
      <c r="P217" s="140">
        <f>O217*H217</f>
        <v>0</v>
      </c>
      <c r="Q217" s="140">
        <v>0</v>
      </c>
      <c r="R217" s="140">
        <f>Q217*H217</f>
        <v>0</v>
      </c>
      <c r="S217" s="140">
        <v>0.02</v>
      </c>
      <c r="T217" s="141">
        <f>S217*H217</f>
        <v>0.1054</v>
      </c>
      <c r="AR217" s="142" t="s">
        <v>238</v>
      </c>
      <c r="AT217" s="142" t="s">
        <v>137</v>
      </c>
      <c r="AU217" s="142" t="s">
        <v>81</v>
      </c>
      <c r="AY217" s="17" t="s">
        <v>134</v>
      </c>
      <c r="BE217" s="143">
        <f>IF(N217="základní",J217,0)</f>
        <v>0</v>
      </c>
      <c r="BF217" s="143">
        <f>IF(N217="snížená",J217,0)</f>
        <v>0</v>
      </c>
      <c r="BG217" s="143">
        <f>IF(N217="zákl. přenesená",J217,0)</f>
        <v>0</v>
      </c>
      <c r="BH217" s="143">
        <f>IF(N217="sníž. přenesená",J217,0)</f>
        <v>0</v>
      </c>
      <c r="BI217" s="143">
        <f>IF(N217="nulová",J217,0)</f>
        <v>0</v>
      </c>
      <c r="BJ217" s="17" t="s">
        <v>79</v>
      </c>
      <c r="BK217" s="143">
        <f>ROUND(I217*H217,2)</f>
        <v>0</v>
      </c>
      <c r="BL217" s="17" t="s">
        <v>238</v>
      </c>
      <c r="BM217" s="142" t="s">
        <v>348</v>
      </c>
    </row>
    <row r="218" spans="2:47" s="1" customFormat="1" ht="11.25">
      <c r="B218" s="32"/>
      <c r="D218" s="144" t="s">
        <v>144</v>
      </c>
      <c r="F218" s="145" t="s">
        <v>349</v>
      </c>
      <c r="I218" s="146"/>
      <c r="L218" s="32"/>
      <c r="M218" s="147"/>
      <c r="T218" s="53"/>
      <c r="AT218" s="17" t="s">
        <v>144</v>
      </c>
      <c r="AU218" s="17" t="s">
        <v>81</v>
      </c>
    </row>
    <row r="219" spans="2:51" s="12" customFormat="1" ht="11.25">
      <c r="B219" s="150"/>
      <c r="D219" s="148" t="s">
        <v>154</v>
      </c>
      <c r="E219" s="151" t="s">
        <v>19</v>
      </c>
      <c r="F219" s="152" t="s">
        <v>350</v>
      </c>
      <c r="H219" s="153">
        <v>5.27</v>
      </c>
      <c r="I219" s="154"/>
      <c r="L219" s="150"/>
      <c r="M219" s="155"/>
      <c r="T219" s="156"/>
      <c r="AT219" s="151" t="s">
        <v>154</v>
      </c>
      <c r="AU219" s="151" t="s">
        <v>81</v>
      </c>
      <c r="AV219" s="12" t="s">
        <v>81</v>
      </c>
      <c r="AW219" s="12" t="s">
        <v>33</v>
      </c>
      <c r="AX219" s="12" t="s">
        <v>79</v>
      </c>
      <c r="AY219" s="151" t="s">
        <v>134</v>
      </c>
    </row>
    <row r="220" spans="2:65" s="1" customFormat="1" ht="21.75" customHeight="1">
      <c r="B220" s="32"/>
      <c r="C220" s="131" t="s">
        <v>351</v>
      </c>
      <c r="D220" s="131" t="s">
        <v>137</v>
      </c>
      <c r="E220" s="132" t="s">
        <v>352</v>
      </c>
      <c r="F220" s="133" t="s">
        <v>353</v>
      </c>
      <c r="G220" s="134" t="s">
        <v>354</v>
      </c>
      <c r="H220" s="135">
        <v>1167.62</v>
      </c>
      <c r="I220" s="136"/>
      <c r="J220" s="137">
        <f>ROUND(I220*H220,2)</f>
        <v>0</v>
      </c>
      <c r="K220" s="133" t="s">
        <v>141</v>
      </c>
      <c r="L220" s="32"/>
      <c r="M220" s="138" t="s">
        <v>19</v>
      </c>
      <c r="N220" s="139" t="s">
        <v>43</v>
      </c>
      <c r="P220" s="140">
        <f>O220*H220</f>
        <v>0</v>
      </c>
      <c r="Q220" s="140">
        <v>0</v>
      </c>
      <c r="R220" s="140">
        <f>Q220*H220</f>
        <v>0</v>
      </c>
      <c r="S220" s="140">
        <v>0.001</v>
      </c>
      <c r="T220" s="141">
        <f>S220*H220</f>
        <v>1.1676199999999999</v>
      </c>
      <c r="AR220" s="142" t="s">
        <v>238</v>
      </c>
      <c r="AT220" s="142" t="s">
        <v>137</v>
      </c>
      <c r="AU220" s="142" t="s">
        <v>81</v>
      </c>
      <c r="AY220" s="17" t="s">
        <v>134</v>
      </c>
      <c r="BE220" s="143">
        <f>IF(N220="základní",J220,0)</f>
        <v>0</v>
      </c>
      <c r="BF220" s="143">
        <f>IF(N220="snížená",J220,0)</f>
        <v>0</v>
      </c>
      <c r="BG220" s="143">
        <f>IF(N220="zákl. přenesená",J220,0)</f>
        <v>0</v>
      </c>
      <c r="BH220" s="143">
        <f>IF(N220="sníž. přenesená",J220,0)</f>
        <v>0</v>
      </c>
      <c r="BI220" s="143">
        <f>IF(N220="nulová",J220,0)</f>
        <v>0</v>
      </c>
      <c r="BJ220" s="17" t="s">
        <v>79</v>
      </c>
      <c r="BK220" s="143">
        <f>ROUND(I220*H220,2)</f>
        <v>0</v>
      </c>
      <c r="BL220" s="17" t="s">
        <v>238</v>
      </c>
      <c r="BM220" s="142" t="s">
        <v>355</v>
      </c>
    </row>
    <row r="221" spans="2:47" s="1" customFormat="1" ht="11.25">
      <c r="B221" s="32"/>
      <c r="D221" s="144" t="s">
        <v>144</v>
      </c>
      <c r="F221" s="145" t="s">
        <v>356</v>
      </c>
      <c r="I221" s="146"/>
      <c r="L221" s="32"/>
      <c r="M221" s="147"/>
      <c r="T221" s="53"/>
      <c r="AT221" s="17" t="s">
        <v>144</v>
      </c>
      <c r="AU221" s="17" t="s">
        <v>81</v>
      </c>
    </row>
    <row r="222" spans="2:47" s="1" customFormat="1" ht="48.75">
      <c r="B222" s="32"/>
      <c r="D222" s="148" t="s">
        <v>146</v>
      </c>
      <c r="F222" s="149" t="s">
        <v>357</v>
      </c>
      <c r="I222" s="146"/>
      <c r="L222" s="32"/>
      <c r="M222" s="147"/>
      <c r="T222" s="53"/>
      <c r="AT222" s="17" t="s">
        <v>146</v>
      </c>
      <c r="AU222" s="17" t="s">
        <v>81</v>
      </c>
    </row>
    <row r="223" spans="2:51" s="12" customFormat="1" ht="11.25">
      <c r="B223" s="150"/>
      <c r="D223" s="148" t="s">
        <v>154</v>
      </c>
      <c r="E223" s="151" t="s">
        <v>19</v>
      </c>
      <c r="F223" s="152" t="s">
        <v>358</v>
      </c>
      <c r="H223" s="153">
        <v>758.4</v>
      </c>
      <c r="I223" s="154"/>
      <c r="L223" s="150"/>
      <c r="M223" s="155"/>
      <c r="T223" s="156"/>
      <c r="AT223" s="151" t="s">
        <v>154</v>
      </c>
      <c r="AU223" s="151" t="s">
        <v>81</v>
      </c>
      <c r="AV223" s="12" t="s">
        <v>81</v>
      </c>
      <c r="AW223" s="12" t="s">
        <v>33</v>
      </c>
      <c r="AX223" s="12" t="s">
        <v>72</v>
      </c>
      <c r="AY223" s="151" t="s">
        <v>134</v>
      </c>
    </row>
    <row r="224" spans="2:51" s="12" customFormat="1" ht="11.25">
      <c r="B224" s="150"/>
      <c r="D224" s="148" t="s">
        <v>154</v>
      </c>
      <c r="E224" s="151" t="s">
        <v>19</v>
      </c>
      <c r="F224" s="152" t="s">
        <v>359</v>
      </c>
      <c r="H224" s="153">
        <v>167.48</v>
      </c>
      <c r="I224" s="154"/>
      <c r="L224" s="150"/>
      <c r="M224" s="155"/>
      <c r="T224" s="156"/>
      <c r="AT224" s="151" t="s">
        <v>154</v>
      </c>
      <c r="AU224" s="151" t="s">
        <v>81</v>
      </c>
      <c r="AV224" s="12" t="s">
        <v>81</v>
      </c>
      <c r="AW224" s="12" t="s">
        <v>33</v>
      </c>
      <c r="AX224" s="12" t="s">
        <v>72</v>
      </c>
      <c r="AY224" s="151" t="s">
        <v>134</v>
      </c>
    </row>
    <row r="225" spans="2:51" s="12" customFormat="1" ht="11.25">
      <c r="B225" s="150"/>
      <c r="D225" s="148" t="s">
        <v>154</v>
      </c>
      <c r="E225" s="151" t="s">
        <v>19</v>
      </c>
      <c r="F225" s="152" t="s">
        <v>360</v>
      </c>
      <c r="H225" s="153">
        <v>241.74</v>
      </c>
      <c r="I225" s="154"/>
      <c r="L225" s="150"/>
      <c r="M225" s="155"/>
      <c r="T225" s="156"/>
      <c r="AT225" s="151" t="s">
        <v>154</v>
      </c>
      <c r="AU225" s="151" t="s">
        <v>81</v>
      </c>
      <c r="AV225" s="12" t="s">
        <v>81</v>
      </c>
      <c r="AW225" s="12" t="s">
        <v>33</v>
      </c>
      <c r="AX225" s="12" t="s">
        <v>72</v>
      </c>
      <c r="AY225" s="151" t="s">
        <v>134</v>
      </c>
    </row>
    <row r="226" spans="2:51" s="13" customFormat="1" ht="11.25">
      <c r="B226" s="157"/>
      <c r="D226" s="148" t="s">
        <v>154</v>
      </c>
      <c r="E226" s="158" t="s">
        <v>19</v>
      </c>
      <c r="F226" s="159" t="s">
        <v>163</v>
      </c>
      <c r="H226" s="160">
        <v>1167.62</v>
      </c>
      <c r="I226" s="161"/>
      <c r="L226" s="157"/>
      <c r="M226" s="162"/>
      <c r="T226" s="163"/>
      <c r="AT226" s="158" t="s">
        <v>154</v>
      </c>
      <c r="AU226" s="158" t="s">
        <v>81</v>
      </c>
      <c r="AV226" s="13" t="s">
        <v>142</v>
      </c>
      <c r="AW226" s="13" t="s">
        <v>33</v>
      </c>
      <c r="AX226" s="13" t="s">
        <v>79</v>
      </c>
      <c r="AY226" s="158" t="s">
        <v>134</v>
      </c>
    </row>
    <row r="227" spans="2:65" s="1" customFormat="1" ht="21.75" customHeight="1">
      <c r="B227" s="32"/>
      <c r="C227" s="131" t="s">
        <v>361</v>
      </c>
      <c r="D227" s="131" t="s">
        <v>137</v>
      </c>
      <c r="E227" s="132" t="s">
        <v>362</v>
      </c>
      <c r="F227" s="133" t="s">
        <v>363</v>
      </c>
      <c r="G227" s="134" t="s">
        <v>354</v>
      </c>
      <c r="H227" s="135">
        <v>2500</v>
      </c>
      <c r="I227" s="136"/>
      <c r="J227" s="137">
        <f>ROUND(I227*H227,2)</f>
        <v>0</v>
      </c>
      <c r="K227" s="133" t="s">
        <v>141</v>
      </c>
      <c r="L227" s="32"/>
      <c r="M227" s="138" t="s">
        <v>19</v>
      </c>
      <c r="N227" s="139" t="s">
        <v>43</v>
      </c>
      <c r="P227" s="140">
        <f>O227*H227</f>
        <v>0</v>
      </c>
      <c r="Q227" s="140">
        <v>0</v>
      </c>
      <c r="R227" s="140">
        <f>Q227*H227</f>
        <v>0</v>
      </c>
      <c r="S227" s="140">
        <v>0.001</v>
      </c>
      <c r="T227" s="141">
        <f>S227*H227</f>
        <v>2.5</v>
      </c>
      <c r="AR227" s="142" t="s">
        <v>238</v>
      </c>
      <c r="AT227" s="142" t="s">
        <v>137</v>
      </c>
      <c r="AU227" s="142" t="s">
        <v>81</v>
      </c>
      <c r="AY227" s="17" t="s">
        <v>134</v>
      </c>
      <c r="BE227" s="143">
        <f>IF(N227="základní",J227,0)</f>
        <v>0</v>
      </c>
      <c r="BF227" s="143">
        <f>IF(N227="snížená",J227,0)</f>
        <v>0</v>
      </c>
      <c r="BG227" s="143">
        <f>IF(N227="zákl. přenesená",J227,0)</f>
        <v>0</v>
      </c>
      <c r="BH227" s="143">
        <f>IF(N227="sníž. přenesená",J227,0)</f>
        <v>0</v>
      </c>
      <c r="BI227" s="143">
        <f>IF(N227="nulová",J227,0)</f>
        <v>0</v>
      </c>
      <c r="BJ227" s="17" t="s">
        <v>79</v>
      </c>
      <c r="BK227" s="143">
        <f>ROUND(I227*H227,2)</f>
        <v>0</v>
      </c>
      <c r="BL227" s="17" t="s">
        <v>238</v>
      </c>
      <c r="BM227" s="142" t="s">
        <v>364</v>
      </c>
    </row>
    <row r="228" spans="2:47" s="1" customFormat="1" ht="11.25">
      <c r="B228" s="32"/>
      <c r="D228" s="144" t="s">
        <v>144</v>
      </c>
      <c r="F228" s="145" t="s">
        <v>365</v>
      </c>
      <c r="I228" s="146"/>
      <c r="L228" s="32"/>
      <c r="M228" s="147"/>
      <c r="T228" s="53"/>
      <c r="AT228" s="17" t="s">
        <v>144</v>
      </c>
      <c r="AU228" s="17" t="s">
        <v>81</v>
      </c>
    </row>
    <row r="229" spans="2:47" s="1" customFormat="1" ht="48.75">
      <c r="B229" s="32"/>
      <c r="D229" s="148" t="s">
        <v>146</v>
      </c>
      <c r="F229" s="149" t="s">
        <v>357</v>
      </c>
      <c r="I229" s="146"/>
      <c r="L229" s="32"/>
      <c r="M229" s="147"/>
      <c r="T229" s="53"/>
      <c r="AT229" s="17" t="s">
        <v>146</v>
      </c>
      <c r="AU229" s="17" t="s">
        <v>81</v>
      </c>
    </row>
    <row r="230" spans="2:51" s="12" customFormat="1" ht="11.25">
      <c r="B230" s="150"/>
      <c r="D230" s="148" t="s">
        <v>154</v>
      </c>
      <c r="E230" s="151" t="s">
        <v>19</v>
      </c>
      <c r="F230" s="152" t="s">
        <v>366</v>
      </c>
      <c r="H230" s="153">
        <v>2500</v>
      </c>
      <c r="I230" s="154"/>
      <c r="L230" s="150"/>
      <c r="M230" s="155"/>
      <c r="T230" s="156"/>
      <c r="AT230" s="151" t="s">
        <v>154</v>
      </c>
      <c r="AU230" s="151" t="s">
        <v>81</v>
      </c>
      <c r="AV230" s="12" t="s">
        <v>81</v>
      </c>
      <c r="AW230" s="12" t="s">
        <v>33</v>
      </c>
      <c r="AX230" s="12" t="s">
        <v>79</v>
      </c>
      <c r="AY230" s="151" t="s">
        <v>134</v>
      </c>
    </row>
    <row r="231" spans="2:65" s="1" customFormat="1" ht="24.2" customHeight="1">
      <c r="B231" s="32"/>
      <c r="C231" s="131" t="s">
        <v>367</v>
      </c>
      <c r="D231" s="131" t="s">
        <v>137</v>
      </c>
      <c r="E231" s="132" t="s">
        <v>368</v>
      </c>
      <c r="F231" s="133" t="s">
        <v>369</v>
      </c>
      <c r="G231" s="134" t="s">
        <v>245</v>
      </c>
      <c r="H231" s="164"/>
      <c r="I231" s="136"/>
      <c r="J231" s="137">
        <f>ROUND(I231*H231,2)</f>
        <v>0</v>
      </c>
      <c r="K231" s="133" t="s">
        <v>141</v>
      </c>
      <c r="L231" s="32"/>
      <c r="M231" s="138" t="s">
        <v>19</v>
      </c>
      <c r="N231" s="139" t="s">
        <v>43</v>
      </c>
      <c r="P231" s="140">
        <f>O231*H231</f>
        <v>0</v>
      </c>
      <c r="Q231" s="140">
        <v>0</v>
      </c>
      <c r="R231" s="140">
        <f>Q231*H231</f>
        <v>0</v>
      </c>
      <c r="S231" s="140">
        <v>0</v>
      </c>
      <c r="T231" s="141">
        <f>S231*H231</f>
        <v>0</v>
      </c>
      <c r="AR231" s="142" t="s">
        <v>238</v>
      </c>
      <c r="AT231" s="142" t="s">
        <v>137</v>
      </c>
      <c r="AU231" s="142" t="s">
        <v>81</v>
      </c>
      <c r="AY231" s="17" t="s">
        <v>134</v>
      </c>
      <c r="BE231" s="143">
        <f>IF(N231="základní",J231,0)</f>
        <v>0</v>
      </c>
      <c r="BF231" s="143">
        <f>IF(N231="snížená",J231,0)</f>
        <v>0</v>
      </c>
      <c r="BG231" s="143">
        <f>IF(N231="zákl. přenesená",J231,0)</f>
        <v>0</v>
      </c>
      <c r="BH231" s="143">
        <f>IF(N231="sníž. přenesená",J231,0)</f>
        <v>0</v>
      </c>
      <c r="BI231" s="143">
        <f>IF(N231="nulová",J231,0)</f>
        <v>0</v>
      </c>
      <c r="BJ231" s="17" t="s">
        <v>79</v>
      </c>
      <c r="BK231" s="143">
        <f>ROUND(I231*H231,2)</f>
        <v>0</v>
      </c>
      <c r="BL231" s="17" t="s">
        <v>238</v>
      </c>
      <c r="BM231" s="142" t="s">
        <v>370</v>
      </c>
    </row>
    <row r="232" spans="2:47" s="1" customFormat="1" ht="11.25">
      <c r="B232" s="32"/>
      <c r="D232" s="144" t="s">
        <v>144</v>
      </c>
      <c r="F232" s="145" t="s">
        <v>371</v>
      </c>
      <c r="I232" s="146"/>
      <c r="L232" s="32"/>
      <c r="M232" s="147"/>
      <c r="T232" s="53"/>
      <c r="AT232" s="17" t="s">
        <v>144</v>
      </c>
      <c r="AU232" s="17" t="s">
        <v>81</v>
      </c>
    </row>
    <row r="233" spans="2:47" s="1" customFormat="1" ht="78">
      <c r="B233" s="32"/>
      <c r="D233" s="148" t="s">
        <v>146</v>
      </c>
      <c r="F233" s="149" t="s">
        <v>372</v>
      </c>
      <c r="I233" s="146"/>
      <c r="L233" s="32"/>
      <c r="M233" s="147"/>
      <c r="T233" s="53"/>
      <c r="AT233" s="17" t="s">
        <v>146</v>
      </c>
      <c r="AU233" s="17" t="s">
        <v>81</v>
      </c>
    </row>
    <row r="234" spans="2:47" s="1" customFormat="1" ht="19.5">
      <c r="B234" s="32"/>
      <c r="D234" s="148" t="s">
        <v>148</v>
      </c>
      <c r="F234" s="149" t="s">
        <v>149</v>
      </c>
      <c r="I234" s="146"/>
      <c r="L234" s="32"/>
      <c r="M234" s="147"/>
      <c r="T234" s="53"/>
      <c r="AT234" s="17" t="s">
        <v>148</v>
      </c>
      <c r="AU234" s="17" t="s">
        <v>81</v>
      </c>
    </row>
    <row r="235" spans="2:63" s="11" customFormat="1" ht="22.9" customHeight="1">
      <c r="B235" s="119"/>
      <c r="D235" s="120" t="s">
        <v>71</v>
      </c>
      <c r="E235" s="129" t="s">
        <v>373</v>
      </c>
      <c r="F235" s="129" t="s">
        <v>374</v>
      </c>
      <c r="I235" s="122"/>
      <c r="J235" s="130">
        <f>BK235</f>
        <v>0</v>
      </c>
      <c r="L235" s="119"/>
      <c r="M235" s="124"/>
      <c r="P235" s="125">
        <f>SUM(P236:P250)</f>
        <v>0</v>
      </c>
      <c r="R235" s="125">
        <f>SUM(R236:R250)</f>
        <v>0</v>
      </c>
      <c r="T235" s="126">
        <f>SUM(T236:T250)</f>
        <v>1.1265</v>
      </c>
      <c r="AR235" s="120" t="s">
        <v>81</v>
      </c>
      <c r="AT235" s="127" t="s">
        <v>71</v>
      </c>
      <c r="AU235" s="127" t="s">
        <v>79</v>
      </c>
      <c r="AY235" s="120" t="s">
        <v>134</v>
      </c>
      <c r="BK235" s="128">
        <f>SUM(BK236:BK250)</f>
        <v>0</v>
      </c>
    </row>
    <row r="236" spans="2:65" s="1" customFormat="1" ht="16.5" customHeight="1">
      <c r="B236" s="32"/>
      <c r="C236" s="131" t="s">
        <v>375</v>
      </c>
      <c r="D236" s="131" t="s">
        <v>137</v>
      </c>
      <c r="E236" s="132" t="s">
        <v>376</v>
      </c>
      <c r="F236" s="133" t="s">
        <v>377</v>
      </c>
      <c r="G236" s="134" t="s">
        <v>140</v>
      </c>
      <c r="H236" s="135">
        <v>182</v>
      </c>
      <c r="I236" s="136"/>
      <c r="J236" s="137">
        <f>ROUND(I236*H236,2)</f>
        <v>0</v>
      </c>
      <c r="K236" s="133" t="s">
        <v>141</v>
      </c>
      <c r="L236" s="32"/>
      <c r="M236" s="138" t="s">
        <v>19</v>
      </c>
      <c r="N236" s="139" t="s">
        <v>43</v>
      </c>
      <c r="P236" s="140">
        <f>O236*H236</f>
        <v>0</v>
      </c>
      <c r="Q236" s="140">
        <v>0</v>
      </c>
      <c r="R236" s="140">
        <f>Q236*H236</f>
        <v>0</v>
      </c>
      <c r="S236" s="140">
        <v>0.003</v>
      </c>
      <c r="T236" s="141">
        <f>S236*H236</f>
        <v>0.546</v>
      </c>
      <c r="AR236" s="142" t="s">
        <v>238</v>
      </c>
      <c r="AT236" s="142" t="s">
        <v>137</v>
      </c>
      <c r="AU236" s="142" t="s">
        <v>81</v>
      </c>
      <c r="AY236" s="17" t="s">
        <v>134</v>
      </c>
      <c r="BE236" s="143">
        <f>IF(N236="základní",J236,0)</f>
        <v>0</v>
      </c>
      <c r="BF236" s="143">
        <f>IF(N236="snížená",J236,0)</f>
        <v>0</v>
      </c>
      <c r="BG236" s="143">
        <f>IF(N236="zákl. přenesená",J236,0)</f>
        <v>0</v>
      </c>
      <c r="BH236" s="143">
        <f>IF(N236="sníž. přenesená",J236,0)</f>
        <v>0</v>
      </c>
      <c r="BI236" s="143">
        <f>IF(N236="nulová",J236,0)</f>
        <v>0</v>
      </c>
      <c r="BJ236" s="17" t="s">
        <v>79</v>
      </c>
      <c r="BK236" s="143">
        <f>ROUND(I236*H236,2)</f>
        <v>0</v>
      </c>
      <c r="BL236" s="17" t="s">
        <v>238</v>
      </c>
      <c r="BM236" s="142" t="s">
        <v>378</v>
      </c>
    </row>
    <row r="237" spans="2:47" s="1" customFormat="1" ht="11.25">
      <c r="B237" s="32"/>
      <c r="D237" s="144" t="s">
        <v>144</v>
      </c>
      <c r="F237" s="145" t="s">
        <v>379</v>
      </c>
      <c r="I237" s="146"/>
      <c r="L237" s="32"/>
      <c r="M237" s="147"/>
      <c r="T237" s="53"/>
      <c r="AT237" s="17" t="s">
        <v>144</v>
      </c>
      <c r="AU237" s="17" t="s">
        <v>81</v>
      </c>
    </row>
    <row r="238" spans="2:51" s="12" customFormat="1" ht="11.25">
      <c r="B238" s="150"/>
      <c r="D238" s="148" t="s">
        <v>154</v>
      </c>
      <c r="E238" s="151" t="s">
        <v>19</v>
      </c>
      <c r="F238" s="152" t="s">
        <v>380</v>
      </c>
      <c r="H238" s="153">
        <v>182</v>
      </c>
      <c r="I238" s="154"/>
      <c r="L238" s="150"/>
      <c r="M238" s="155"/>
      <c r="T238" s="156"/>
      <c r="AT238" s="151" t="s">
        <v>154</v>
      </c>
      <c r="AU238" s="151" t="s">
        <v>81</v>
      </c>
      <c r="AV238" s="12" t="s">
        <v>81</v>
      </c>
      <c r="AW238" s="12" t="s">
        <v>33</v>
      </c>
      <c r="AX238" s="12" t="s">
        <v>79</v>
      </c>
      <c r="AY238" s="151" t="s">
        <v>134</v>
      </c>
    </row>
    <row r="239" spans="2:65" s="1" customFormat="1" ht="16.5" customHeight="1">
      <c r="B239" s="32"/>
      <c r="C239" s="131" t="s">
        <v>381</v>
      </c>
      <c r="D239" s="131" t="s">
        <v>137</v>
      </c>
      <c r="E239" s="132" t="s">
        <v>382</v>
      </c>
      <c r="F239" s="133" t="s">
        <v>383</v>
      </c>
      <c r="G239" s="134" t="s">
        <v>140</v>
      </c>
      <c r="H239" s="135">
        <v>182</v>
      </c>
      <c r="I239" s="136"/>
      <c r="J239" s="137">
        <f>ROUND(I239*H239,2)</f>
        <v>0</v>
      </c>
      <c r="K239" s="133" t="s">
        <v>141</v>
      </c>
      <c r="L239" s="32"/>
      <c r="M239" s="138" t="s">
        <v>19</v>
      </c>
      <c r="N239" s="139" t="s">
        <v>43</v>
      </c>
      <c r="P239" s="140">
        <f>O239*H239</f>
        <v>0</v>
      </c>
      <c r="Q239" s="140">
        <v>0</v>
      </c>
      <c r="R239" s="140">
        <f>Q239*H239</f>
        <v>0</v>
      </c>
      <c r="S239" s="140">
        <v>0.003</v>
      </c>
      <c r="T239" s="141">
        <f>S239*H239</f>
        <v>0.546</v>
      </c>
      <c r="AR239" s="142" t="s">
        <v>238</v>
      </c>
      <c r="AT239" s="142" t="s">
        <v>137</v>
      </c>
      <c r="AU239" s="142" t="s">
        <v>81</v>
      </c>
      <c r="AY239" s="17" t="s">
        <v>134</v>
      </c>
      <c r="BE239" s="143">
        <f>IF(N239="základní",J239,0)</f>
        <v>0</v>
      </c>
      <c r="BF239" s="143">
        <f>IF(N239="snížená",J239,0)</f>
        <v>0</v>
      </c>
      <c r="BG239" s="143">
        <f>IF(N239="zákl. přenesená",J239,0)</f>
        <v>0</v>
      </c>
      <c r="BH239" s="143">
        <f>IF(N239="sníž. přenesená",J239,0)</f>
        <v>0</v>
      </c>
      <c r="BI239" s="143">
        <f>IF(N239="nulová",J239,0)</f>
        <v>0</v>
      </c>
      <c r="BJ239" s="17" t="s">
        <v>79</v>
      </c>
      <c r="BK239" s="143">
        <f>ROUND(I239*H239,2)</f>
        <v>0</v>
      </c>
      <c r="BL239" s="17" t="s">
        <v>238</v>
      </c>
      <c r="BM239" s="142" t="s">
        <v>384</v>
      </c>
    </row>
    <row r="240" spans="2:47" s="1" customFormat="1" ht="11.25">
      <c r="B240" s="32"/>
      <c r="D240" s="144" t="s">
        <v>144</v>
      </c>
      <c r="F240" s="145" t="s">
        <v>385</v>
      </c>
      <c r="I240" s="146"/>
      <c r="L240" s="32"/>
      <c r="M240" s="147"/>
      <c r="T240" s="53"/>
      <c r="AT240" s="17" t="s">
        <v>144</v>
      </c>
      <c r="AU240" s="17" t="s">
        <v>81</v>
      </c>
    </row>
    <row r="241" spans="2:51" s="12" customFormat="1" ht="11.25">
      <c r="B241" s="150"/>
      <c r="D241" s="148" t="s">
        <v>154</v>
      </c>
      <c r="E241" s="151" t="s">
        <v>19</v>
      </c>
      <c r="F241" s="152" t="s">
        <v>380</v>
      </c>
      <c r="H241" s="153">
        <v>182</v>
      </c>
      <c r="I241" s="154"/>
      <c r="L241" s="150"/>
      <c r="M241" s="155"/>
      <c r="T241" s="156"/>
      <c r="AT241" s="151" t="s">
        <v>154</v>
      </c>
      <c r="AU241" s="151" t="s">
        <v>81</v>
      </c>
      <c r="AV241" s="12" t="s">
        <v>81</v>
      </c>
      <c r="AW241" s="12" t="s">
        <v>33</v>
      </c>
      <c r="AX241" s="12" t="s">
        <v>79</v>
      </c>
      <c r="AY241" s="151" t="s">
        <v>134</v>
      </c>
    </row>
    <row r="242" spans="2:65" s="1" customFormat="1" ht="16.5" customHeight="1">
      <c r="B242" s="32"/>
      <c r="C242" s="131" t="s">
        <v>386</v>
      </c>
      <c r="D242" s="131" t="s">
        <v>137</v>
      </c>
      <c r="E242" s="132" t="s">
        <v>387</v>
      </c>
      <c r="F242" s="133" t="s">
        <v>388</v>
      </c>
      <c r="G242" s="134" t="s">
        <v>203</v>
      </c>
      <c r="H242" s="135">
        <v>115</v>
      </c>
      <c r="I242" s="136"/>
      <c r="J242" s="137">
        <f>ROUND(I242*H242,2)</f>
        <v>0</v>
      </c>
      <c r="K242" s="133" t="s">
        <v>141</v>
      </c>
      <c r="L242" s="32"/>
      <c r="M242" s="138" t="s">
        <v>19</v>
      </c>
      <c r="N242" s="139" t="s">
        <v>43</v>
      </c>
      <c r="P242" s="140">
        <f>O242*H242</f>
        <v>0</v>
      </c>
      <c r="Q242" s="140">
        <v>0</v>
      </c>
      <c r="R242" s="140">
        <f>Q242*H242</f>
        <v>0</v>
      </c>
      <c r="S242" s="140">
        <v>0.0003</v>
      </c>
      <c r="T242" s="141">
        <f>S242*H242</f>
        <v>0.034499999999999996</v>
      </c>
      <c r="AR242" s="142" t="s">
        <v>238</v>
      </c>
      <c r="AT242" s="142" t="s">
        <v>137</v>
      </c>
      <c r="AU242" s="142" t="s">
        <v>81</v>
      </c>
      <c r="AY242" s="17" t="s">
        <v>134</v>
      </c>
      <c r="BE242" s="143">
        <f>IF(N242="základní",J242,0)</f>
        <v>0</v>
      </c>
      <c r="BF242" s="143">
        <f>IF(N242="snížená",J242,0)</f>
        <v>0</v>
      </c>
      <c r="BG242" s="143">
        <f>IF(N242="zákl. přenesená",J242,0)</f>
        <v>0</v>
      </c>
      <c r="BH242" s="143">
        <f>IF(N242="sníž. přenesená",J242,0)</f>
        <v>0</v>
      </c>
      <c r="BI242" s="143">
        <f>IF(N242="nulová",J242,0)</f>
        <v>0</v>
      </c>
      <c r="BJ242" s="17" t="s">
        <v>79</v>
      </c>
      <c r="BK242" s="143">
        <f>ROUND(I242*H242,2)</f>
        <v>0</v>
      </c>
      <c r="BL242" s="17" t="s">
        <v>238</v>
      </c>
      <c r="BM242" s="142" t="s">
        <v>389</v>
      </c>
    </row>
    <row r="243" spans="2:47" s="1" customFormat="1" ht="11.25">
      <c r="B243" s="32"/>
      <c r="D243" s="144" t="s">
        <v>144</v>
      </c>
      <c r="F243" s="145" t="s">
        <v>390</v>
      </c>
      <c r="I243" s="146"/>
      <c r="L243" s="32"/>
      <c r="M243" s="147"/>
      <c r="T243" s="53"/>
      <c r="AT243" s="17" t="s">
        <v>144</v>
      </c>
      <c r="AU243" s="17" t="s">
        <v>81</v>
      </c>
    </row>
    <row r="244" spans="2:51" s="12" customFormat="1" ht="11.25">
      <c r="B244" s="150"/>
      <c r="D244" s="148" t="s">
        <v>154</v>
      </c>
      <c r="E244" s="151" t="s">
        <v>19</v>
      </c>
      <c r="F244" s="152" t="s">
        <v>391</v>
      </c>
      <c r="H244" s="153">
        <v>115</v>
      </c>
      <c r="I244" s="154"/>
      <c r="L244" s="150"/>
      <c r="M244" s="155"/>
      <c r="T244" s="156"/>
      <c r="AT244" s="151" t="s">
        <v>154</v>
      </c>
      <c r="AU244" s="151" t="s">
        <v>81</v>
      </c>
      <c r="AV244" s="12" t="s">
        <v>81</v>
      </c>
      <c r="AW244" s="12" t="s">
        <v>33</v>
      </c>
      <c r="AX244" s="12" t="s">
        <v>79</v>
      </c>
      <c r="AY244" s="151" t="s">
        <v>134</v>
      </c>
    </row>
    <row r="245" spans="2:65" s="1" customFormat="1" ht="16.5" customHeight="1">
      <c r="B245" s="32"/>
      <c r="C245" s="131" t="s">
        <v>392</v>
      </c>
      <c r="D245" s="131" t="s">
        <v>137</v>
      </c>
      <c r="E245" s="132" t="s">
        <v>393</v>
      </c>
      <c r="F245" s="133" t="s">
        <v>394</v>
      </c>
      <c r="G245" s="134" t="s">
        <v>140</v>
      </c>
      <c r="H245" s="135">
        <v>182</v>
      </c>
      <c r="I245" s="136"/>
      <c r="J245" s="137">
        <f>ROUND(I245*H245,2)</f>
        <v>0</v>
      </c>
      <c r="K245" s="133" t="s">
        <v>141</v>
      </c>
      <c r="L245" s="32"/>
      <c r="M245" s="138" t="s">
        <v>19</v>
      </c>
      <c r="N245" s="139" t="s">
        <v>43</v>
      </c>
      <c r="P245" s="140">
        <f>O245*H245</f>
        <v>0</v>
      </c>
      <c r="Q245" s="140">
        <v>0</v>
      </c>
      <c r="R245" s="140">
        <f>Q245*H245</f>
        <v>0</v>
      </c>
      <c r="S245" s="140">
        <v>0</v>
      </c>
      <c r="T245" s="141">
        <f>S245*H245</f>
        <v>0</v>
      </c>
      <c r="AR245" s="142" t="s">
        <v>238</v>
      </c>
      <c r="AT245" s="142" t="s">
        <v>137</v>
      </c>
      <c r="AU245" s="142" t="s">
        <v>81</v>
      </c>
      <c r="AY245" s="17" t="s">
        <v>134</v>
      </c>
      <c r="BE245" s="143">
        <f>IF(N245="základní",J245,0)</f>
        <v>0</v>
      </c>
      <c r="BF245" s="143">
        <f>IF(N245="snížená",J245,0)</f>
        <v>0</v>
      </c>
      <c r="BG245" s="143">
        <f>IF(N245="zákl. přenesená",J245,0)</f>
        <v>0</v>
      </c>
      <c r="BH245" s="143">
        <f>IF(N245="sníž. přenesená",J245,0)</f>
        <v>0</v>
      </c>
      <c r="BI245" s="143">
        <f>IF(N245="nulová",J245,0)</f>
        <v>0</v>
      </c>
      <c r="BJ245" s="17" t="s">
        <v>79</v>
      </c>
      <c r="BK245" s="143">
        <f>ROUND(I245*H245,2)</f>
        <v>0</v>
      </c>
      <c r="BL245" s="17" t="s">
        <v>238</v>
      </c>
      <c r="BM245" s="142" t="s">
        <v>395</v>
      </c>
    </row>
    <row r="246" spans="2:47" s="1" customFormat="1" ht="11.25">
      <c r="B246" s="32"/>
      <c r="D246" s="144" t="s">
        <v>144</v>
      </c>
      <c r="F246" s="145" t="s">
        <v>396</v>
      </c>
      <c r="I246" s="146"/>
      <c r="L246" s="32"/>
      <c r="M246" s="147"/>
      <c r="T246" s="53"/>
      <c r="AT246" s="17" t="s">
        <v>144</v>
      </c>
      <c r="AU246" s="17" t="s">
        <v>81</v>
      </c>
    </row>
    <row r="247" spans="2:51" s="12" customFormat="1" ht="11.25">
      <c r="B247" s="150"/>
      <c r="D247" s="148" t="s">
        <v>154</v>
      </c>
      <c r="E247" s="151" t="s">
        <v>19</v>
      </c>
      <c r="F247" s="152" t="s">
        <v>380</v>
      </c>
      <c r="H247" s="153">
        <v>182</v>
      </c>
      <c r="I247" s="154"/>
      <c r="L247" s="150"/>
      <c r="M247" s="155"/>
      <c r="T247" s="156"/>
      <c r="AT247" s="151" t="s">
        <v>154</v>
      </c>
      <c r="AU247" s="151" t="s">
        <v>81</v>
      </c>
      <c r="AV247" s="12" t="s">
        <v>81</v>
      </c>
      <c r="AW247" s="12" t="s">
        <v>33</v>
      </c>
      <c r="AX247" s="12" t="s">
        <v>79</v>
      </c>
      <c r="AY247" s="151" t="s">
        <v>134</v>
      </c>
    </row>
    <row r="248" spans="2:65" s="1" customFormat="1" ht="24.2" customHeight="1">
      <c r="B248" s="32"/>
      <c r="C248" s="131" t="s">
        <v>397</v>
      </c>
      <c r="D248" s="131" t="s">
        <v>137</v>
      </c>
      <c r="E248" s="132" t="s">
        <v>398</v>
      </c>
      <c r="F248" s="133" t="s">
        <v>399</v>
      </c>
      <c r="G248" s="134" t="s">
        <v>245</v>
      </c>
      <c r="H248" s="164"/>
      <c r="I248" s="136"/>
      <c r="J248" s="137">
        <f>ROUND(I248*H248,2)</f>
        <v>0</v>
      </c>
      <c r="K248" s="133" t="s">
        <v>141</v>
      </c>
      <c r="L248" s="32"/>
      <c r="M248" s="138" t="s">
        <v>19</v>
      </c>
      <c r="N248" s="139" t="s">
        <v>43</v>
      </c>
      <c r="P248" s="140">
        <f>O248*H248</f>
        <v>0</v>
      </c>
      <c r="Q248" s="140">
        <v>0</v>
      </c>
      <c r="R248" s="140">
        <f>Q248*H248</f>
        <v>0</v>
      </c>
      <c r="S248" s="140">
        <v>0</v>
      </c>
      <c r="T248" s="141">
        <f>S248*H248</f>
        <v>0</v>
      </c>
      <c r="AR248" s="142" t="s">
        <v>238</v>
      </c>
      <c r="AT248" s="142" t="s">
        <v>137</v>
      </c>
      <c r="AU248" s="142" t="s">
        <v>81</v>
      </c>
      <c r="AY248" s="17" t="s">
        <v>134</v>
      </c>
      <c r="BE248" s="143">
        <f>IF(N248="základní",J248,0)</f>
        <v>0</v>
      </c>
      <c r="BF248" s="143">
        <f>IF(N248="snížená",J248,0)</f>
        <v>0</v>
      </c>
      <c r="BG248" s="143">
        <f>IF(N248="zákl. přenesená",J248,0)</f>
        <v>0</v>
      </c>
      <c r="BH248" s="143">
        <f>IF(N248="sníž. přenesená",J248,0)</f>
        <v>0</v>
      </c>
      <c r="BI248" s="143">
        <f>IF(N248="nulová",J248,0)</f>
        <v>0</v>
      </c>
      <c r="BJ248" s="17" t="s">
        <v>79</v>
      </c>
      <c r="BK248" s="143">
        <f>ROUND(I248*H248,2)</f>
        <v>0</v>
      </c>
      <c r="BL248" s="17" t="s">
        <v>238</v>
      </c>
      <c r="BM248" s="142" t="s">
        <v>400</v>
      </c>
    </row>
    <row r="249" spans="2:47" s="1" customFormat="1" ht="11.25">
      <c r="B249" s="32"/>
      <c r="D249" s="144" t="s">
        <v>144</v>
      </c>
      <c r="F249" s="145" t="s">
        <v>401</v>
      </c>
      <c r="I249" s="146"/>
      <c r="L249" s="32"/>
      <c r="M249" s="147"/>
      <c r="T249" s="53"/>
      <c r="AT249" s="17" t="s">
        <v>144</v>
      </c>
      <c r="AU249" s="17" t="s">
        <v>81</v>
      </c>
    </row>
    <row r="250" spans="2:47" s="1" customFormat="1" ht="78">
      <c r="B250" s="32"/>
      <c r="D250" s="148" t="s">
        <v>146</v>
      </c>
      <c r="F250" s="149" t="s">
        <v>342</v>
      </c>
      <c r="I250" s="146"/>
      <c r="L250" s="32"/>
      <c r="M250" s="171"/>
      <c r="N250" s="172"/>
      <c r="O250" s="172"/>
      <c r="P250" s="172"/>
      <c r="Q250" s="172"/>
      <c r="R250" s="172"/>
      <c r="S250" s="172"/>
      <c r="T250" s="173"/>
      <c r="AT250" s="17" t="s">
        <v>146</v>
      </c>
      <c r="AU250" s="17" t="s">
        <v>81</v>
      </c>
    </row>
    <row r="251" spans="2:12" s="1" customFormat="1" ht="6.95" customHeight="1">
      <c r="B251" s="41"/>
      <c r="C251" s="42"/>
      <c r="D251" s="42"/>
      <c r="E251" s="42"/>
      <c r="F251" s="42"/>
      <c r="G251" s="42"/>
      <c r="H251" s="42"/>
      <c r="I251" s="42"/>
      <c r="J251" s="42"/>
      <c r="K251" s="42"/>
      <c r="L251" s="32"/>
    </row>
  </sheetData>
  <sheetProtection algorithmName="SHA-512" hashValue="uBDyRJnxQBDZlkVXKQ5efYIW7LREY74iquVJt8wc+YdT1fKWu9uF8twO6nOjExfLmjQCV/ErR2NCxx97ZoSDFA==" saltValue="ZzkR6JoFy+l2HTIZDbiLhcih8jcGVejxAxZLjrx/EDLl+5doC6Cy186N1WXCgKI8cggp5WUrw/Vz/L8dCB+PYA==" spinCount="100000" sheet="1" objects="1" scenarios="1" formatColumns="0" formatRows="0" autoFilter="0"/>
  <autoFilter ref="C95:K250"/>
  <mergeCells count="12">
    <mergeCell ref="E88:H88"/>
    <mergeCell ref="L2:V2"/>
    <mergeCell ref="E50:H50"/>
    <mergeCell ref="E52:H52"/>
    <mergeCell ref="E54:H54"/>
    <mergeCell ref="E84:H84"/>
    <mergeCell ref="E86:H86"/>
    <mergeCell ref="E7:H7"/>
    <mergeCell ref="E9:H9"/>
    <mergeCell ref="E11:H11"/>
    <mergeCell ref="E20:H20"/>
    <mergeCell ref="E29:H29"/>
  </mergeCells>
  <hyperlinks>
    <hyperlink ref="F100" r:id="rId1" display="https://podminky.urs.cz/item/CS_URS_2021_02/949101112"/>
    <hyperlink ref="F104" r:id="rId2" display="https://podminky.urs.cz/item/CS_URS_2021_02/962031132"/>
    <hyperlink ref="F107" r:id="rId3" display="https://podminky.urs.cz/item/CS_URS_2021_02/962031133"/>
    <hyperlink ref="F112" r:id="rId4" display="https://podminky.urs.cz/item/CS_URS_2021_02/965042131"/>
    <hyperlink ref="F115" r:id="rId5" display="https://podminky.urs.cz/item/CS_URS_2021_02/965081381"/>
    <hyperlink ref="F118" r:id="rId6" display="https://podminky.urs.cz/item/CS_URS_2021_02/962032240"/>
    <hyperlink ref="F125" r:id="rId7" display="https://podminky.urs.cz/item/CS_URS_2021_02/978012191"/>
    <hyperlink ref="F130" r:id="rId8" display="https://podminky.urs.cz/item/CS_URS_2021_02/997013112"/>
    <hyperlink ref="F134" r:id="rId9" display="https://podminky.urs.cz/item/CS_URS_2021_02/997013312"/>
    <hyperlink ref="F138" r:id="rId10" display="https://podminky.urs.cz/item/CS_URS_2021_02/997013322"/>
    <hyperlink ref="F142" r:id="rId11" display="https://podminky.urs.cz/item/CS_URS_2021_02/997013501"/>
    <hyperlink ref="F146" r:id="rId12" display="https://podminky.urs.cz/item/CS_URS_2021_02/997013509"/>
    <hyperlink ref="F151" r:id="rId13" display="https://podminky.urs.cz/item/CS_URS_2021_02/997013631"/>
    <hyperlink ref="F156" r:id="rId14" display="https://podminky.urs.cz/item/CS_URS_2021_02/713110813"/>
    <hyperlink ref="F160" r:id="rId15" display="https://podminky.urs.cz/item/CS_URS_2021_02/998713203"/>
    <hyperlink ref="F170" r:id="rId16" display="https://podminky.urs.cz/item/CS_URS_2021_02/742410801"/>
    <hyperlink ref="F174" r:id="rId17" display="https://podminky.urs.cz/item/CS_URS_2021_02/762521811"/>
    <hyperlink ref="F177" r:id="rId18" display="https://podminky.urs.cz/item/CS_URS_2021_02/762811933"/>
    <hyperlink ref="F181" r:id="rId19" display="https://podminky.urs.cz/item/CS_URS_2021_02/998762203"/>
    <hyperlink ref="F185" r:id="rId20" display="https://podminky.urs.cz/item/CS_URS_2021_02/766311811"/>
    <hyperlink ref="F188" r:id="rId21" display="https://podminky.urs.cz/item/CS_URS_2021_02/766421821"/>
    <hyperlink ref="F203" r:id="rId22" display="https://podminky.urs.cz/item/CS_URS_2021_02/766691914"/>
    <hyperlink ref="F207" r:id="rId23" display="https://podminky.urs.cz/item/CS_URS_2021_02/766691915"/>
    <hyperlink ref="F214" r:id="rId24" display="https://podminky.urs.cz/item/CS_URS_2021_02/998766203"/>
    <hyperlink ref="F218" r:id="rId25" display="https://podminky.urs.cz/item/CS_URS_2021_02/767661811"/>
    <hyperlink ref="F221" r:id="rId26" display="https://podminky.urs.cz/item/CS_URS_2021_02/767996702"/>
    <hyperlink ref="F228" r:id="rId27" display="https://podminky.urs.cz/item/CS_URS_2021_02/767996704"/>
    <hyperlink ref="F232" r:id="rId28" display="https://podminky.urs.cz/item/CS_URS_2021_02/998767203"/>
    <hyperlink ref="F237" r:id="rId29" display="https://podminky.urs.cz/item/CS_URS_2021_02/776201812"/>
    <hyperlink ref="F240" r:id="rId30" display="https://podminky.urs.cz/item/CS_URS_2021_02/776201814"/>
    <hyperlink ref="F243" r:id="rId31" display="https://podminky.urs.cz/item/CS_URS_2021_02/776410811"/>
    <hyperlink ref="F246" r:id="rId32" display="https://podminky.urs.cz/item/CS_URS_2021_02/776991821"/>
    <hyperlink ref="F249" r:id="rId33" display="https://podminky.urs.cz/item/CS_URS_2021_02/9987762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43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8"/>
      <c r="M2" s="298"/>
      <c r="N2" s="298"/>
      <c r="O2" s="298"/>
      <c r="P2" s="298"/>
      <c r="Q2" s="298"/>
      <c r="R2" s="298"/>
      <c r="S2" s="298"/>
      <c r="T2" s="298"/>
      <c r="U2" s="298"/>
      <c r="V2" s="298"/>
      <c r="AT2" s="17" t="s">
        <v>89</v>
      </c>
    </row>
    <row r="3" spans="2:46" ht="6.95" customHeight="1">
      <c r="B3" s="18"/>
      <c r="C3" s="19"/>
      <c r="D3" s="19"/>
      <c r="E3" s="19"/>
      <c r="F3" s="19"/>
      <c r="G3" s="19"/>
      <c r="H3" s="19"/>
      <c r="I3" s="19"/>
      <c r="J3" s="19"/>
      <c r="K3" s="19"/>
      <c r="L3" s="20"/>
      <c r="AT3" s="17" t="s">
        <v>81</v>
      </c>
    </row>
    <row r="4" spans="2:46" ht="24.95" customHeight="1">
      <c r="B4" s="20"/>
      <c r="D4" s="21" t="s">
        <v>98</v>
      </c>
      <c r="L4" s="20"/>
      <c r="M4" s="90" t="s">
        <v>10</v>
      </c>
      <c r="AT4" s="17" t="s">
        <v>4</v>
      </c>
    </row>
    <row r="5" spans="2:12" ht="6.95" customHeight="1">
      <c r="B5" s="20"/>
      <c r="L5" s="20"/>
    </row>
    <row r="6" spans="2:12" ht="12" customHeight="1">
      <c r="B6" s="20"/>
      <c r="D6" s="27" t="s">
        <v>16</v>
      </c>
      <c r="L6" s="20"/>
    </row>
    <row r="7" spans="2:12" ht="16.5" customHeight="1">
      <c r="B7" s="20"/>
      <c r="E7" s="313" t="str">
        <f>'Rekapitulace zakázky'!K6</f>
        <v>Adaptace obřadní síně na zasedací místnost</v>
      </c>
      <c r="F7" s="314"/>
      <c r="G7" s="314"/>
      <c r="H7" s="314"/>
      <c r="L7" s="20"/>
    </row>
    <row r="8" spans="2:12" ht="12" customHeight="1">
      <c r="B8" s="20"/>
      <c r="D8" s="27" t="s">
        <v>99</v>
      </c>
      <c r="L8" s="20"/>
    </row>
    <row r="9" spans="2:12" s="1" customFormat="1" ht="16.5" customHeight="1">
      <c r="B9" s="32"/>
      <c r="E9" s="313" t="s">
        <v>100</v>
      </c>
      <c r="F9" s="315"/>
      <c r="G9" s="315"/>
      <c r="H9" s="315"/>
      <c r="L9" s="32"/>
    </row>
    <row r="10" spans="2:12" s="1" customFormat="1" ht="12" customHeight="1">
      <c r="B10" s="32"/>
      <c r="D10" s="27" t="s">
        <v>101</v>
      </c>
      <c r="L10" s="32"/>
    </row>
    <row r="11" spans="2:12" s="1" customFormat="1" ht="16.5" customHeight="1">
      <c r="B11" s="32"/>
      <c r="E11" s="272" t="s">
        <v>402</v>
      </c>
      <c r="F11" s="315"/>
      <c r="G11" s="315"/>
      <c r="H11" s="315"/>
      <c r="L11" s="32"/>
    </row>
    <row r="12" spans="2:12" s="1" customFormat="1" ht="11.25">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zakázky'!AN8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zakázky'!AN13</f>
        <v>Vyplň údaj</v>
      </c>
      <c r="L19" s="32"/>
    </row>
    <row r="20" spans="2:12" s="1" customFormat="1" ht="18" customHeight="1">
      <c r="B20" s="32"/>
      <c r="E20" s="316" t="str">
        <f>'Rekapitulace zakázky'!E14</f>
        <v>Vyplň údaj</v>
      </c>
      <c r="F20" s="297"/>
      <c r="G20" s="297"/>
      <c r="H20" s="297"/>
      <c r="I20" s="27" t="s">
        <v>28</v>
      </c>
      <c r="J20" s="28" t="str">
        <f>'Rekapitulace zakázky'!AN14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302" t="s">
        <v>103</v>
      </c>
      <c r="F29" s="302"/>
      <c r="G29" s="302"/>
      <c r="H29" s="302"/>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ROUND(J99,2)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ROUND((SUM(BE99:BE432)),2)</f>
        <v>0</v>
      </c>
      <c r="I35" s="93">
        <v>0.21</v>
      </c>
      <c r="J35" s="83">
        <f>ROUND(((SUM(BE99:BE432))*I35),2)</f>
        <v>0</v>
      </c>
      <c r="L35" s="32"/>
    </row>
    <row r="36" spans="2:12" s="1" customFormat="1" ht="14.45" customHeight="1">
      <c r="B36" s="32"/>
      <c r="E36" s="27" t="s">
        <v>44</v>
      </c>
      <c r="F36" s="83">
        <f>ROUND((SUM(BF99:BF432)),2)</f>
        <v>0</v>
      </c>
      <c r="I36" s="93">
        <v>0.15</v>
      </c>
      <c r="J36" s="83">
        <f>ROUND(((SUM(BF99:BF432))*I36),2)</f>
        <v>0</v>
      </c>
      <c r="L36" s="32"/>
    </row>
    <row r="37" spans="2:12" s="1" customFormat="1" ht="14.45" customHeight="1" hidden="1">
      <c r="B37" s="32"/>
      <c r="E37" s="27" t="s">
        <v>45</v>
      </c>
      <c r="F37" s="83">
        <f>ROUND((SUM(BG99:BG432)),2)</f>
        <v>0</v>
      </c>
      <c r="I37" s="93">
        <v>0.21</v>
      </c>
      <c r="J37" s="83">
        <f>0</f>
        <v>0</v>
      </c>
      <c r="L37" s="32"/>
    </row>
    <row r="38" spans="2:12" s="1" customFormat="1" ht="14.45" customHeight="1" hidden="1">
      <c r="B38" s="32"/>
      <c r="E38" s="27" t="s">
        <v>46</v>
      </c>
      <c r="F38" s="83">
        <f>ROUND((SUM(BH99:BH432)),2)</f>
        <v>0</v>
      </c>
      <c r="I38" s="93">
        <v>0.15</v>
      </c>
      <c r="J38" s="83">
        <f>0</f>
        <v>0</v>
      </c>
      <c r="L38" s="32"/>
    </row>
    <row r="39" spans="2:12" s="1" customFormat="1" ht="14.45" customHeight="1" hidden="1">
      <c r="B39" s="32"/>
      <c r="E39" s="27" t="s">
        <v>47</v>
      </c>
      <c r="F39" s="83">
        <f>ROUND((SUM(BI99:BI432)),2)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104</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99</v>
      </c>
      <c r="L51" s="20"/>
    </row>
    <row r="52" spans="2:12" s="1" customFormat="1" ht="16.5" customHeight="1">
      <c r="B52" s="32"/>
      <c r="E52" s="313" t="s">
        <v>100</v>
      </c>
      <c r="F52" s="315"/>
      <c r="G52" s="315"/>
      <c r="H52" s="315"/>
      <c r="L52" s="32"/>
    </row>
    <row r="53" spans="2:12" s="1" customFormat="1" ht="12" customHeight="1">
      <c r="B53" s="32"/>
      <c r="C53" s="27" t="s">
        <v>101</v>
      </c>
      <c r="L53" s="32"/>
    </row>
    <row r="54" spans="2:12" s="1" customFormat="1" ht="16.5" customHeight="1">
      <c r="B54" s="32"/>
      <c r="E54" s="272" t="str">
        <f>E11</f>
        <v>SO 02 - Architektonické a stavební řešení - Nový stav</v>
      </c>
      <c r="F54" s="315"/>
      <c r="G54" s="315"/>
      <c r="H54" s="315"/>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105</v>
      </c>
      <c r="D61" s="94"/>
      <c r="E61" s="94"/>
      <c r="F61" s="94"/>
      <c r="G61" s="94"/>
      <c r="H61" s="94"/>
      <c r="I61" s="94"/>
      <c r="J61" s="101" t="s">
        <v>106</v>
      </c>
      <c r="K61" s="94"/>
      <c r="L61" s="32"/>
    </row>
    <row r="62" spans="2:12" s="1" customFormat="1" ht="10.35" customHeight="1">
      <c r="B62" s="32"/>
      <c r="L62" s="32"/>
    </row>
    <row r="63" spans="2:47" s="1" customFormat="1" ht="22.9" customHeight="1">
      <c r="B63" s="32"/>
      <c r="C63" s="102" t="s">
        <v>70</v>
      </c>
      <c r="J63" s="63">
        <f>J99</f>
        <v>0</v>
      </c>
      <c r="L63" s="32"/>
      <c r="AU63" s="17" t="s">
        <v>107</v>
      </c>
    </row>
    <row r="64" spans="2:12" s="8" customFormat="1" ht="24.95" customHeight="1">
      <c r="B64" s="103"/>
      <c r="D64" s="104" t="s">
        <v>108</v>
      </c>
      <c r="E64" s="105"/>
      <c r="F64" s="105"/>
      <c r="G64" s="105"/>
      <c r="H64" s="105"/>
      <c r="I64" s="105"/>
      <c r="J64" s="106">
        <f>J100</f>
        <v>0</v>
      </c>
      <c r="L64" s="103"/>
    </row>
    <row r="65" spans="2:12" s="9" customFormat="1" ht="19.9" customHeight="1">
      <c r="B65" s="107"/>
      <c r="D65" s="108" t="s">
        <v>403</v>
      </c>
      <c r="E65" s="109"/>
      <c r="F65" s="109"/>
      <c r="G65" s="109"/>
      <c r="H65" s="109"/>
      <c r="I65" s="109"/>
      <c r="J65" s="110">
        <f>J101</f>
        <v>0</v>
      </c>
      <c r="L65" s="107"/>
    </row>
    <row r="66" spans="2:12" s="9" customFormat="1" ht="19.9" customHeight="1">
      <c r="B66" s="107"/>
      <c r="D66" s="108" t="s">
        <v>404</v>
      </c>
      <c r="E66" s="109"/>
      <c r="F66" s="109"/>
      <c r="G66" s="109"/>
      <c r="H66" s="109"/>
      <c r="I66" s="109"/>
      <c r="J66" s="110">
        <f>J115</f>
        <v>0</v>
      </c>
      <c r="L66" s="107"/>
    </row>
    <row r="67" spans="2:12" s="9" customFormat="1" ht="19.9" customHeight="1">
      <c r="B67" s="107"/>
      <c r="D67" s="108" t="s">
        <v>405</v>
      </c>
      <c r="E67" s="109"/>
      <c r="F67" s="109"/>
      <c r="G67" s="109"/>
      <c r="H67" s="109"/>
      <c r="I67" s="109"/>
      <c r="J67" s="110">
        <f>J143</f>
        <v>0</v>
      </c>
      <c r="L67" s="107"/>
    </row>
    <row r="68" spans="2:12" s="9" customFormat="1" ht="19.9" customHeight="1">
      <c r="B68" s="107"/>
      <c r="D68" s="108" t="s">
        <v>109</v>
      </c>
      <c r="E68" s="109"/>
      <c r="F68" s="109"/>
      <c r="G68" s="109"/>
      <c r="H68" s="109"/>
      <c r="I68" s="109"/>
      <c r="J68" s="110">
        <f>J213</f>
        <v>0</v>
      </c>
      <c r="L68" s="107"/>
    </row>
    <row r="69" spans="2:12" s="9" customFormat="1" ht="19.9" customHeight="1">
      <c r="B69" s="107"/>
      <c r="D69" s="108" t="s">
        <v>406</v>
      </c>
      <c r="E69" s="109"/>
      <c r="F69" s="109"/>
      <c r="G69" s="109"/>
      <c r="H69" s="109"/>
      <c r="I69" s="109"/>
      <c r="J69" s="110">
        <f>J226</f>
        <v>0</v>
      </c>
      <c r="L69" s="107"/>
    </row>
    <row r="70" spans="2:12" s="8" customFormat="1" ht="24.95" customHeight="1">
      <c r="B70" s="103"/>
      <c r="D70" s="104" t="s">
        <v>111</v>
      </c>
      <c r="E70" s="105"/>
      <c r="F70" s="105"/>
      <c r="G70" s="105"/>
      <c r="H70" s="105"/>
      <c r="I70" s="105"/>
      <c r="J70" s="106">
        <f>J231</f>
        <v>0</v>
      </c>
      <c r="L70" s="103"/>
    </row>
    <row r="71" spans="2:12" s="9" customFormat="1" ht="19.9" customHeight="1">
      <c r="B71" s="107"/>
      <c r="D71" s="108" t="s">
        <v>115</v>
      </c>
      <c r="E71" s="109"/>
      <c r="F71" s="109"/>
      <c r="G71" s="109"/>
      <c r="H71" s="109"/>
      <c r="I71" s="109"/>
      <c r="J71" s="110">
        <f>J232</f>
        <v>0</v>
      </c>
      <c r="L71" s="107"/>
    </row>
    <row r="72" spans="2:12" s="9" customFormat="1" ht="19.9" customHeight="1">
      <c r="B72" s="107"/>
      <c r="D72" s="108" t="s">
        <v>407</v>
      </c>
      <c r="E72" s="109"/>
      <c r="F72" s="109"/>
      <c r="G72" s="109"/>
      <c r="H72" s="109"/>
      <c r="I72" s="109"/>
      <c r="J72" s="110">
        <f>J245</f>
        <v>0</v>
      </c>
      <c r="L72" s="107"/>
    </row>
    <row r="73" spans="2:12" s="9" customFormat="1" ht="19.9" customHeight="1">
      <c r="B73" s="107"/>
      <c r="D73" s="108" t="s">
        <v>116</v>
      </c>
      <c r="E73" s="109"/>
      <c r="F73" s="109"/>
      <c r="G73" s="109"/>
      <c r="H73" s="109"/>
      <c r="I73" s="109"/>
      <c r="J73" s="110">
        <f>J284</f>
        <v>0</v>
      </c>
      <c r="L73" s="107"/>
    </row>
    <row r="74" spans="2:12" s="9" customFormat="1" ht="19.9" customHeight="1">
      <c r="B74" s="107"/>
      <c r="D74" s="108" t="s">
        <v>117</v>
      </c>
      <c r="E74" s="109"/>
      <c r="F74" s="109"/>
      <c r="G74" s="109"/>
      <c r="H74" s="109"/>
      <c r="I74" s="109"/>
      <c r="J74" s="110">
        <f>J324</f>
        <v>0</v>
      </c>
      <c r="L74" s="107"/>
    </row>
    <row r="75" spans="2:12" s="9" customFormat="1" ht="19.9" customHeight="1">
      <c r="B75" s="107"/>
      <c r="D75" s="108" t="s">
        <v>408</v>
      </c>
      <c r="E75" s="109"/>
      <c r="F75" s="109"/>
      <c r="G75" s="109"/>
      <c r="H75" s="109"/>
      <c r="I75" s="109"/>
      <c r="J75" s="110">
        <f>J338</f>
        <v>0</v>
      </c>
      <c r="L75" s="107"/>
    </row>
    <row r="76" spans="2:12" s="9" customFormat="1" ht="19.9" customHeight="1">
      <c r="B76" s="107"/>
      <c r="D76" s="108" t="s">
        <v>409</v>
      </c>
      <c r="E76" s="109"/>
      <c r="F76" s="109"/>
      <c r="G76" s="109"/>
      <c r="H76" s="109"/>
      <c r="I76" s="109"/>
      <c r="J76" s="110">
        <f>J380</f>
        <v>0</v>
      </c>
      <c r="L76" s="107"/>
    </row>
    <row r="77" spans="2:12" s="8" customFormat="1" ht="24.95" customHeight="1">
      <c r="B77" s="103"/>
      <c r="D77" s="104" t="s">
        <v>410</v>
      </c>
      <c r="E77" s="105"/>
      <c r="F77" s="105"/>
      <c r="G77" s="105"/>
      <c r="H77" s="105"/>
      <c r="I77" s="105"/>
      <c r="J77" s="106">
        <f>J428</f>
        <v>0</v>
      </c>
      <c r="L77" s="103"/>
    </row>
    <row r="78" spans="2:12" s="1" customFormat="1" ht="21.75" customHeight="1">
      <c r="B78" s="32"/>
      <c r="L78" s="32"/>
    </row>
    <row r="79" spans="2:12" s="1" customFormat="1" ht="6.95" customHeight="1">
      <c r="B79" s="41"/>
      <c r="C79" s="42"/>
      <c r="D79" s="42"/>
      <c r="E79" s="42"/>
      <c r="F79" s="42"/>
      <c r="G79" s="42"/>
      <c r="H79" s="42"/>
      <c r="I79" s="42"/>
      <c r="J79" s="42"/>
      <c r="K79" s="42"/>
      <c r="L79" s="32"/>
    </row>
    <row r="83" spans="2:12" s="1" customFormat="1" ht="6.95" customHeight="1">
      <c r="B83" s="43"/>
      <c r="C83" s="44"/>
      <c r="D83" s="44"/>
      <c r="E83" s="44"/>
      <c r="F83" s="44"/>
      <c r="G83" s="44"/>
      <c r="H83" s="44"/>
      <c r="I83" s="44"/>
      <c r="J83" s="44"/>
      <c r="K83" s="44"/>
      <c r="L83" s="32"/>
    </row>
    <row r="84" spans="2:12" s="1" customFormat="1" ht="24.95" customHeight="1">
      <c r="B84" s="32"/>
      <c r="C84" s="21" t="s">
        <v>119</v>
      </c>
      <c r="L84" s="32"/>
    </row>
    <row r="85" spans="2:12" s="1" customFormat="1" ht="6.95" customHeight="1">
      <c r="B85" s="32"/>
      <c r="L85" s="32"/>
    </row>
    <row r="86" spans="2:12" s="1" customFormat="1" ht="12" customHeight="1">
      <c r="B86" s="32"/>
      <c r="C86" s="27" t="s">
        <v>16</v>
      </c>
      <c r="L86" s="32"/>
    </row>
    <row r="87" spans="2:12" s="1" customFormat="1" ht="16.5" customHeight="1">
      <c r="B87" s="32"/>
      <c r="E87" s="313" t="str">
        <f>E7</f>
        <v>Adaptace obřadní síně na zasedací místnost</v>
      </c>
      <c r="F87" s="314"/>
      <c r="G87" s="314"/>
      <c r="H87" s="314"/>
      <c r="L87" s="32"/>
    </row>
    <row r="88" spans="2:12" ht="12" customHeight="1">
      <c r="B88" s="20"/>
      <c r="C88" s="27" t="s">
        <v>99</v>
      </c>
      <c r="L88" s="20"/>
    </row>
    <row r="89" spans="2:12" s="1" customFormat="1" ht="16.5" customHeight="1">
      <c r="B89" s="32"/>
      <c r="E89" s="313" t="s">
        <v>100</v>
      </c>
      <c r="F89" s="315"/>
      <c r="G89" s="315"/>
      <c r="H89" s="315"/>
      <c r="L89" s="32"/>
    </row>
    <row r="90" spans="2:12" s="1" customFormat="1" ht="12" customHeight="1">
      <c r="B90" s="32"/>
      <c r="C90" s="27" t="s">
        <v>101</v>
      </c>
      <c r="L90" s="32"/>
    </row>
    <row r="91" spans="2:12" s="1" customFormat="1" ht="16.5" customHeight="1">
      <c r="B91" s="32"/>
      <c r="E91" s="272" t="str">
        <f>E11</f>
        <v>SO 02 - Architektonické a stavební řešení - Nový stav</v>
      </c>
      <c r="F91" s="315"/>
      <c r="G91" s="315"/>
      <c r="H91" s="315"/>
      <c r="L91" s="32"/>
    </row>
    <row r="92" spans="2:12" s="1" customFormat="1" ht="6.95" customHeight="1">
      <c r="B92" s="32"/>
      <c r="L92" s="32"/>
    </row>
    <row r="93" spans="2:12" s="1" customFormat="1" ht="12" customHeight="1">
      <c r="B93" s="32"/>
      <c r="C93" s="27" t="s">
        <v>21</v>
      </c>
      <c r="F93" s="25" t="str">
        <f>F14</f>
        <v>náměstí Míru 11, 43601 Litvínov</v>
      </c>
      <c r="I93" s="27" t="s">
        <v>23</v>
      </c>
      <c r="J93" s="49" t="str">
        <f>IF(J14="","",J14)</f>
        <v>7. 10. 2020</v>
      </c>
      <c r="L93" s="32"/>
    </row>
    <row r="94" spans="2:12" s="1" customFormat="1" ht="6.95" customHeight="1">
      <c r="B94" s="32"/>
      <c r="L94" s="32"/>
    </row>
    <row r="95" spans="2:12" s="1" customFormat="1" ht="25.7" customHeight="1">
      <c r="B95" s="32"/>
      <c r="C95" s="27" t="s">
        <v>25</v>
      </c>
      <c r="F95" s="25" t="str">
        <f>E17</f>
        <v>Město Litvínov</v>
      </c>
      <c r="I95" s="27" t="s">
        <v>31</v>
      </c>
      <c r="J95" s="30" t="str">
        <f>E23</f>
        <v>Ing. Daniel Šimmer, č.a. 0401928</v>
      </c>
      <c r="L95" s="32"/>
    </row>
    <row r="96" spans="2:12" s="1" customFormat="1" ht="40.15" customHeight="1">
      <c r="B96" s="32"/>
      <c r="C96" s="27" t="s">
        <v>29</v>
      </c>
      <c r="F96" s="25" t="str">
        <f>IF(E20="","",E20)</f>
        <v>Vyplň údaj</v>
      </c>
      <c r="I96" s="27" t="s">
        <v>34</v>
      </c>
      <c r="J96" s="30" t="str">
        <f>E26</f>
        <v>Vít Včeliš, 724538658, vitvcelis@seznam.cz</v>
      </c>
      <c r="L96" s="32"/>
    </row>
    <row r="97" spans="2:12" s="1" customFormat="1" ht="10.35" customHeight="1">
      <c r="B97" s="32"/>
      <c r="L97" s="32"/>
    </row>
    <row r="98" spans="2:20" s="10" customFormat="1" ht="29.25" customHeight="1">
      <c r="B98" s="111"/>
      <c r="C98" s="112" t="s">
        <v>120</v>
      </c>
      <c r="D98" s="113" t="s">
        <v>57</v>
      </c>
      <c r="E98" s="113" t="s">
        <v>53</v>
      </c>
      <c r="F98" s="113" t="s">
        <v>54</v>
      </c>
      <c r="G98" s="113" t="s">
        <v>121</v>
      </c>
      <c r="H98" s="113" t="s">
        <v>122</v>
      </c>
      <c r="I98" s="113" t="s">
        <v>123</v>
      </c>
      <c r="J98" s="113" t="s">
        <v>106</v>
      </c>
      <c r="K98" s="114" t="s">
        <v>124</v>
      </c>
      <c r="L98" s="111"/>
      <c r="M98" s="56" t="s">
        <v>19</v>
      </c>
      <c r="N98" s="57" t="s">
        <v>42</v>
      </c>
      <c r="O98" s="57" t="s">
        <v>125</v>
      </c>
      <c r="P98" s="57" t="s">
        <v>126</v>
      </c>
      <c r="Q98" s="57" t="s">
        <v>127</v>
      </c>
      <c r="R98" s="57" t="s">
        <v>128</v>
      </c>
      <c r="S98" s="57" t="s">
        <v>129</v>
      </c>
      <c r="T98" s="58" t="s">
        <v>130</v>
      </c>
    </row>
    <row r="99" spans="2:63" s="1" customFormat="1" ht="22.9" customHeight="1">
      <c r="B99" s="32"/>
      <c r="C99" s="61" t="s">
        <v>131</v>
      </c>
      <c r="J99" s="115">
        <f>BK99</f>
        <v>0</v>
      </c>
      <c r="L99" s="32"/>
      <c r="M99" s="59"/>
      <c r="N99" s="50"/>
      <c r="O99" s="50"/>
      <c r="P99" s="116">
        <f>P100+P231+P428</f>
        <v>0</v>
      </c>
      <c r="Q99" s="50"/>
      <c r="R99" s="116">
        <f>R100+R231+R428</f>
        <v>38.02712248</v>
      </c>
      <c r="S99" s="50"/>
      <c r="T99" s="117">
        <f>T100+T231+T428</f>
        <v>0.19768513999999998</v>
      </c>
      <c r="AT99" s="17" t="s">
        <v>71</v>
      </c>
      <c r="AU99" s="17" t="s">
        <v>107</v>
      </c>
      <c r="BK99" s="118">
        <f>BK100+BK231+BK428</f>
        <v>0</v>
      </c>
    </row>
    <row r="100" spans="2:63" s="11" customFormat="1" ht="25.9" customHeight="1">
      <c r="B100" s="119"/>
      <c r="D100" s="120" t="s">
        <v>71</v>
      </c>
      <c r="E100" s="121" t="s">
        <v>132</v>
      </c>
      <c r="F100" s="121" t="s">
        <v>133</v>
      </c>
      <c r="I100" s="122"/>
      <c r="J100" s="123">
        <f>BK100</f>
        <v>0</v>
      </c>
      <c r="L100" s="119"/>
      <c r="M100" s="124"/>
      <c r="P100" s="125">
        <f>P101+P115+P143+P213+P226</f>
        <v>0</v>
      </c>
      <c r="R100" s="125">
        <f>R101+R115+R143+R213+R226</f>
        <v>20.68157379</v>
      </c>
      <c r="T100" s="126">
        <f>T101+T115+T143+T213+T226</f>
        <v>0</v>
      </c>
      <c r="AR100" s="120" t="s">
        <v>79</v>
      </c>
      <c r="AT100" s="127" t="s">
        <v>71</v>
      </c>
      <c r="AU100" s="127" t="s">
        <v>72</v>
      </c>
      <c r="AY100" s="120" t="s">
        <v>134</v>
      </c>
      <c r="BK100" s="128">
        <f>BK101+BK115+BK143+BK213+BK226</f>
        <v>0</v>
      </c>
    </row>
    <row r="101" spans="2:63" s="11" customFormat="1" ht="22.9" customHeight="1">
      <c r="B101" s="119"/>
      <c r="D101" s="120" t="s">
        <v>71</v>
      </c>
      <c r="E101" s="129" t="s">
        <v>156</v>
      </c>
      <c r="F101" s="129" t="s">
        <v>411</v>
      </c>
      <c r="I101" s="122"/>
      <c r="J101" s="130">
        <f>BK101</f>
        <v>0</v>
      </c>
      <c r="L101" s="119"/>
      <c r="M101" s="124"/>
      <c r="P101" s="125">
        <f>SUM(P102:P114)</f>
        <v>0</v>
      </c>
      <c r="R101" s="125">
        <f>SUM(R102:R114)</f>
        <v>4.749239</v>
      </c>
      <c r="T101" s="126">
        <f>SUM(T102:T114)</f>
        <v>0</v>
      </c>
      <c r="AR101" s="120" t="s">
        <v>79</v>
      </c>
      <c r="AT101" s="127" t="s">
        <v>71</v>
      </c>
      <c r="AU101" s="127" t="s">
        <v>79</v>
      </c>
      <c r="AY101" s="120" t="s">
        <v>134</v>
      </c>
      <c r="BK101" s="128">
        <f>SUM(BK102:BK114)</f>
        <v>0</v>
      </c>
    </row>
    <row r="102" spans="2:65" s="1" customFormat="1" ht="24.2" customHeight="1">
      <c r="B102" s="32"/>
      <c r="C102" s="131" t="s">
        <v>79</v>
      </c>
      <c r="D102" s="131" t="s">
        <v>137</v>
      </c>
      <c r="E102" s="132" t="s">
        <v>412</v>
      </c>
      <c r="F102" s="133" t="s">
        <v>413</v>
      </c>
      <c r="G102" s="134" t="s">
        <v>197</v>
      </c>
      <c r="H102" s="135">
        <v>0.65</v>
      </c>
      <c r="I102" s="136"/>
      <c r="J102" s="137">
        <f>ROUND(I102*H102,2)</f>
        <v>0</v>
      </c>
      <c r="K102" s="133" t="s">
        <v>141</v>
      </c>
      <c r="L102" s="32"/>
      <c r="M102" s="138" t="s">
        <v>19</v>
      </c>
      <c r="N102" s="139" t="s">
        <v>43</v>
      </c>
      <c r="P102" s="140">
        <f>O102*H102</f>
        <v>0</v>
      </c>
      <c r="Q102" s="140">
        <v>0.01221</v>
      </c>
      <c r="R102" s="140">
        <f>Q102*H102</f>
        <v>0.0079365</v>
      </c>
      <c r="S102" s="140">
        <v>0</v>
      </c>
      <c r="T102" s="141">
        <f>S102*H102</f>
        <v>0</v>
      </c>
      <c r="AR102" s="142" t="s">
        <v>142</v>
      </c>
      <c r="AT102" s="142" t="s">
        <v>137</v>
      </c>
      <c r="AU102" s="142" t="s">
        <v>81</v>
      </c>
      <c r="AY102" s="17" t="s">
        <v>134</v>
      </c>
      <c r="BE102" s="143">
        <f>IF(N102="základní",J102,0)</f>
        <v>0</v>
      </c>
      <c r="BF102" s="143">
        <f>IF(N102="snížená",J102,0)</f>
        <v>0</v>
      </c>
      <c r="BG102" s="143">
        <f>IF(N102="zákl. přenesená",J102,0)</f>
        <v>0</v>
      </c>
      <c r="BH102" s="143">
        <f>IF(N102="sníž. přenesená",J102,0)</f>
        <v>0</v>
      </c>
      <c r="BI102" s="143">
        <f>IF(N102="nulová",J102,0)</f>
        <v>0</v>
      </c>
      <c r="BJ102" s="17" t="s">
        <v>79</v>
      </c>
      <c r="BK102" s="143">
        <f>ROUND(I102*H102,2)</f>
        <v>0</v>
      </c>
      <c r="BL102" s="17" t="s">
        <v>142</v>
      </c>
      <c r="BM102" s="142" t="s">
        <v>414</v>
      </c>
    </row>
    <row r="103" spans="2:47" s="1" customFormat="1" ht="11.25">
      <c r="B103" s="32"/>
      <c r="D103" s="144" t="s">
        <v>144</v>
      </c>
      <c r="F103" s="145" t="s">
        <v>415</v>
      </c>
      <c r="I103" s="146"/>
      <c r="L103" s="32"/>
      <c r="M103" s="147"/>
      <c r="T103" s="53"/>
      <c r="AT103" s="17" t="s">
        <v>144</v>
      </c>
      <c r="AU103" s="17" t="s">
        <v>81</v>
      </c>
    </row>
    <row r="104" spans="2:47" s="1" customFormat="1" ht="58.5">
      <c r="B104" s="32"/>
      <c r="D104" s="148" t="s">
        <v>146</v>
      </c>
      <c r="F104" s="149" t="s">
        <v>416</v>
      </c>
      <c r="I104" s="146"/>
      <c r="L104" s="32"/>
      <c r="M104" s="147"/>
      <c r="T104" s="53"/>
      <c r="AT104" s="17" t="s">
        <v>146</v>
      </c>
      <c r="AU104" s="17" t="s">
        <v>81</v>
      </c>
    </row>
    <row r="105" spans="2:51" s="14" customFormat="1" ht="11.25">
      <c r="B105" s="165"/>
      <c r="D105" s="148" t="s">
        <v>154</v>
      </c>
      <c r="E105" s="166" t="s">
        <v>19</v>
      </c>
      <c r="F105" s="167" t="s">
        <v>417</v>
      </c>
      <c r="H105" s="166" t="s">
        <v>19</v>
      </c>
      <c r="I105" s="168"/>
      <c r="L105" s="165"/>
      <c r="M105" s="169"/>
      <c r="T105" s="170"/>
      <c r="AT105" s="166" t="s">
        <v>154</v>
      </c>
      <c r="AU105" s="166" t="s">
        <v>81</v>
      </c>
      <c r="AV105" s="14" t="s">
        <v>79</v>
      </c>
      <c r="AW105" s="14" t="s">
        <v>33</v>
      </c>
      <c r="AX105" s="14" t="s">
        <v>72</v>
      </c>
      <c r="AY105" s="166" t="s">
        <v>134</v>
      </c>
    </row>
    <row r="106" spans="2:51" s="12" customFormat="1" ht="11.25">
      <c r="B106" s="150"/>
      <c r="D106" s="148" t="s">
        <v>154</v>
      </c>
      <c r="E106" s="151" t="s">
        <v>19</v>
      </c>
      <c r="F106" s="152" t="s">
        <v>418</v>
      </c>
      <c r="H106" s="153">
        <v>0.65</v>
      </c>
      <c r="I106" s="154"/>
      <c r="L106" s="150"/>
      <c r="M106" s="155"/>
      <c r="T106" s="156"/>
      <c r="AT106" s="151" t="s">
        <v>154</v>
      </c>
      <c r="AU106" s="151" t="s">
        <v>81</v>
      </c>
      <c r="AV106" s="12" t="s">
        <v>81</v>
      </c>
      <c r="AW106" s="12" t="s">
        <v>33</v>
      </c>
      <c r="AX106" s="12" t="s">
        <v>79</v>
      </c>
      <c r="AY106" s="151" t="s">
        <v>134</v>
      </c>
    </row>
    <row r="107" spans="2:65" s="1" customFormat="1" ht="16.5" customHeight="1">
      <c r="B107" s="32"/>
      <c r="C107" s="174" t="s">
        <v>81</v>
      </c>
      <c r="D107" s="174" t="s">
        <v>419</v>
      </c>
      <c r="E107" s="175" t="s">
        <v>420</v>
      </c>
      <c r="F107" s="176" t="s">
        <v>421</v>
      </c>
      <c r="G107" s="177" t="s">
        <v>197</v>
      </c>
      <c r="H107" s="178">
        <v>0.65</v>
      </c>
      <c r="I107" s="179"/>
      <c r="J107" s="180">
        <f>ROUND(I107*H107,2)</f>
        <v>0</v>
      </c>
      <c r="K107" s="176" t="s">
        <v>141</v>
      </c>
      <c r="L107" s="181"/>
      <c r="M107" s="182" t="s">
        <v>19</v>
      </c>
      <c r="N107" s="183" t="s">
        <v>43</v>
      </c>
      <c r="P107" s="140">
        <f>O107*H107</f>
        <v>0</v>
      </c>
      <c r="Q107" s="140">
        <v>1</v>
      </c>
      <c r="R107" s="140">
        <f>Q107*H107</f>
        <v>0.65</v>
      </c>
      <c r="S107" s="140">
        <v>0</v>
      </c>
      <c r="T107" s="141">
        <f>S107*H107</f>
        <v>0</v>
      </c>
      <c r="AR107" s="142" t="s">
        <v>194</v>
      </c>
      <c r="AT107" s="142" t="s">
        <v>419</v>
      </c>
      <c r="AU107" s="142" t="s">
        <v>81</v>
      </c>
      <c r="AY107" s="17" t="s">
        <v>134</v>
      </c>
      <c r="BE107" s="143">
        <f>IF(N107="základní",J107,0)</f>
        <v>0</v>
      </c>
      <c r="BF107" s="143">
        <f>IF(N107="snížená",J107,0)</f>
        <v>0</v>
      </c>
      <c r="BG107" s="143">
        <f>IF(N107="zákl. přenesená",J107,0)</f>
        <v>0</v>
      </c>
      <c r="BH107" s="143">
        <f>IF(N107="sníž. přenesená",J107,0)</f>
        <v>0</v>
      </c>
      <c r="BI107" s="143">
        <f>IF(N107="nulová",J107,0)</f>
        <v>0</v>
      </c>
      <c r="BJ107" s="17" t="s">
        <v>79</v>
      </c>
      <c r="BK107" s="143">
        <f>ROUND(I107*H107,2)</f>
        <v>0</v>
      </c>
      <c r="BL107" s="17" t="s">
        <v>142</v>
      </c>
      <c r="BM107" s="142" t="s">
        <v>422</v>
      </c>
    </row>
    <row r="108" spans="2:51" s="12" customFormat="1" ht="11.25">
      <c r="B108" s="150"/>
      <c r="D108" s="148" t="s">
        <v>154</v>
      </c>
      <c r="E108" s="151" t="s">
        <v>19</v>
      </c>
      <c r="F108" s="152" t="s">
        <v>423</v>
      </c>
      <c r="H108" s="153">
        <v>0.65</v>
      </c>
      <c r="I108" s="154"/>
      <c r="L108" s="150"/>
      <c r="M108" s="155"/>
      <c r="T108" s="156"/>
      <c r="AT108" s="151" t="s">
        <v>154</v>
      </c>
      <c r="AU108" s="151" t="s">
        <v>81</v>
      </c>
      <c r="AV108" s="12" t="s">
        <v>81</v>
      </c>
      <c r="AW108" s="12" t="s">
        <v>33</v>
      </c>
      <c r="AX108" s="12" t="s">
        <v>79</v>
      </c>
      <c r="AY108" s="151" t="s">
        <v>134</v>
      </c>
    </row>
    <row r="109" spans="2:65" s="1" customFormat="1" ht="24.2" customHeight="1">
      <c r="B109" s="32"/>
      <c r="C109" s="131" t="s">
        <v>156</v>
      </c>
      <c r="D109" s="131" t="s">
        <v>137</v>
      </c>
      <c r="E109" s="132" t="s">
        <v>424</v>
      </c>
      <c r="F109" s="133" t="s">
        <v>425</v>
      </c>
      <c r="G109" s="134" t="s">
        <v>166</v>
      </c>
      <c r="H109" s="135">
        <v>1.755</v>
      </c>
      <c r="I109" s="136"/>
      <c r="J109" s="137">
        <f>ROUND(I109*H109,2)</f>
        <v>0</v>
      </c>
      <c r="K109" s="133" t="s">
        <v>141</v>
      </c>
      <c r="L109" s="32"/>
      <c r="M109" s="138" t="s">
        <v>19</v>
      </c>
      <c r="N109" s="139" t="s">
        <v>43</v>
      </c>
      <c r="P109" s="140">
        <f>O109*H109</f>
        <v>0</v>
      </c>
      <c r="Q109" s="140">
        <v>1.8775</v>
      </c>
      <c r="R109" s="140">
        <f>Q109*H109</f>
        <v>3.2950125</v>
      </c>
      <c r="S109" s="140">
        <v>0</v>
      </c>
      <c r="T109" s="141">
        <f>S109*H109</f>
        <v>0</v>
      </c>
      <c r="AR109" s="142" t="s">
        <v>142</v>
      </c>
      <c r="AT109" s="142" t="s">
        <v>137</v>
      </c>
      <c r="AU109" s="142" t="s">
        <v>81</v>
      </c>
      <c r="AY109" s="17" t="s">
        <v>134</v>
      </c>
      <c r="BE109" s="143">
        <f>IF(N109="základní",J109,0)</f>
        <v>0</v>
      </c>
      <c r="BF109" s="143">
        <f>IF(N109="snížená",J109,0)</f>
        <v>0</v>
      </c>
      <c r="BG109" s="143">
        <f>IF(N109="zákl. přenesená",J109,0)</f>
        <v>0</v>
      </c>
      <c r="BH109" s="143">
        <f>IF(N109="sníž. přenesená",J109,0)</f>
        <v>0</v>
      </c>
      <c r="BI109" s="143">
        <f>IF(N109="nulová",J109,0)</f>
        <v>0</v>
      </c>
      <c r="BJ109" s="17" t="s">
        <v>79</v>
      </c>
      <c r="BK109" s="143">
        <f>ROUND(I109*H109,2)</f>
        <v>0</v>
      </c>
      <c r="BL109" s="17" t="s">
        <v>142</v>
      </c>
      <c r="BM109" s="142" t="s">
        <v>426</v>
      </c>
    </row>
    <row r="110" spans="2:47" s="1" customFormat="1" ht="11.25">
      <c r="B110" s="32"/>
      <c r="D110" s="144" t="s">
        <v>144</v>
      </c>
      <c r="F110" s="145" t="s">
        <v>427</v>
      </c>
      <c r="I110" s="146"/>
      <c r="L110" s="32"/>
      <c r="M110" s="147"/>
      <c r="T110" s="53"/>
      <c r="AT110" s="17" t="s">
        <v>144</v>
      </c>
      <c r="AU110" s="17" t="s">
        <v>81</v>
      </c>
    </row>
    <row r="111" spans="2:51" s="12" customFormat="1" ht="11.25">
      <c r="B111" s="150"/>
      <c r="D111" s="148" t="s">
        <v>154</v>
      </c>
      <c r="E111" s="151" t="s">
        <v>19</v>
      </c>
      <c r="F111" s="152" t="s">
        <v>428</v>
      </c>
      <c r="H111" s="153">
        <v>1.755</v>
      </c>
      <c r="I111" s="154"/>
      <c r="L111" s="150"/>
      <c r="M111" s="155"/>
      <c r="T111" s="156"/>
      <c r="AT111" s="151" t="s">
        <v>154</v>
      </c>
      <c r="AU111" s="151" t="s">
        <v>81</v>
      </c>
      <c r="AV111" s="12" t="s">
        <v>81</v>
      </c>
      <c r="AW111" s="12" t="s">
        <v>33</v>
      </c>
      <c r="AX111" s="12" t="s">
        <v>79</v>
      </c>
      <c r="AY111" s="151" t="s">
        <v>134</v>
      </c>
    </row>
    <row r="112" spans="2:65" s="1" customFormat="1" ht="24.2" customHeight="1">
      <c r="B112" s="32"/>
      <c r="C112" s="131" t="s">
        <v>142</v>
      </c>
      <c r="D112" s="131" t="s">
        <v>137</v>
      </c>
      <c r="E112" s="132" t="s">
        <v>429</v>
      </c>
      <c r="F112" s="133" t="s">
        <v>430</v>
      </c>
      <c r="G112" s="134" t="s">
        <v>166</v>
      </c>
      <c r="H112" s="135">
        <v>0.6</v>
      </c>
      <c r="I112" s="136"/>
      <c r="J112" s="137">
        <f>ROUND(I112*H112,2)</f>
        <v>0</v>
      </c>
      <c r="K112" s="133" t="s">
        <v>141</v>
      </c>
      <c r="L112" s="32"/>
      <c r="M112" s="138" t="s">
        <v>19</v>
      </c>
      <c r="N112" s="139" t="s">
        <v>43</v>
      </c>
      <c r="P112" s="140">
        <f>O112*H112</f>
        <v>0</v>
      </c>
      <c r="Q112" s="140">
        <v>1.32715</v>
      </c>
      <c r="R112" s="140">
        <f>Q112*H112</f>
        <v>0.79629</v>
      </c>
      <c r="S112" s="140">
        <v>0</v>
      </c>
      <c r="T112" s="141">
        <f>S112*H112</f>
        <v>0</v>
      </c>
      <c r="AR112" s="142" t="s">
        <v>142</v>
      </c>
      <c r="AT112" s="142" t="s">
        <v>137</v>
      </c>
      <c r="AU112" s="142" t="s">
        <v>81</v>
      </c>
      <c r="AY112" s="17" t="s">
        <v>134</v>
      </c>
      <c r="BE112" s="143">
        <f>IF(N112="základní",J112,0)</f>
        <v>0</v>
      </c>
      <c r="BF112" s="143">
        <f>IF(N112="snížená",J112,0)</f>
        <v>0</v>
      </c>
      <c r="BG112" s="143">
        <f>IF(N112="zákl. přenesená",J112,0)</f>
        <v>0</v>
      </c>
      <c r="BH112" s="143">
        <f>IF(N112="sníž. přenesená",J112,0)</f>
        <v>0</v>
      </c>
      <c r="BI112" s="143">
        <f>IF(N112="nulová",J112,0)</f>
        <v>0</v>
      </c>
      <c r="BJ112" s="17" t="s">
        <v>79</v>
      </c>
      <c r="BK112" s="143">
        <f>ROUND(I112*H112,2)</f>
        <v>0</v>
      </c>
      <c r="BL112" s="17" t="s">
        <v>142</v>
      </c>
      <c r="BM112" s="142" t="s">
        <v>431</v>
      </c>
    </row>
    <row r="113" spans="2:47" s="1" customFormat="1" ht="11.25">
      <c r="B113" s="32"/>
      <c r="D113" s="144" t="s">
        <v>144</v>
      </c>
      <c r="F113" s="145" t="s">
        <v>432</v>
      </c>
      <c r="I113" s="146"/>
      <c r="L113" s="32"/>
      <c r="M113" s="147"/>
      <c r="T113" s="53"/>
      <c r="AT113" s="17" t="s">
        <v>144</v>
      </c>
      <c r="AU113" s="17" t="s">
        <v>81</v>
      </c>
    </row>
    <row r="114" spans="2:51" s="12" customFormat="1" ht="11.25">
      <c r="B114" s="150"/>
      <c r="D114" s="148" t="s">
        <v>154</v>
      </c>
      <c r="E114" s="151" t="s">
        <v>19</v>
      </c>
      <c r="F114" s="152" t="s">
        <v>433</v>
      </c>
      <c r="H114" s="153">
        <v>0.6</v>
      </c>
      <c r="I114" s="154"/>
      <c r="L114" s="150"/>
      <c r="M114" s="155"/>
      <c r="T114" s="156"/>
      <c r="AT114" s="151" t="s">
        <v>154</v>
      </c>
      <c r="AU114" s="151" t="s">
        <v>81</v>
      </c>
      <c r="AV114" s="12" t="s">
        <v>81</v>
      </c>
      <c r="AW114" s="12" t="s">
        <v>33</v>
      </c>
      <c r="AX114" s="12" t="s">
        <v>79</v>
      </c>
      <c r="AY114" s="151" t="s">
        <v>134</v>
      </c>
    </row>
    <row r="115" spans="2:63" s="11" customFormat="1" ht="22.9" customHeight="1">
      <c r="B115" s="119"/>
      <c r="D115" s="120" t="s">
        <v>71</v>
      </c>
      <c r="E115" s="129" t="s">
        <v>142</v>
      </c>
      <c r="F115" s="129" t="s">
        <v>434</v>
      </c>
      <c r="I115" s="122"/>
      <c r="J115" s="130">
        <f>BK115</f>
        <v>0</v>
      </c>
      <c r="L115" s="119"/>
      <c r="M115" s="124"/>
      <c r="P115" s="125">
        <f>SUM(P116:P142)</f>
        <v>0</v>
      </c>
      <c r="R115" s="125">
        <f>SUM(R116:R142)</f>
        <v>1.19700495</v>
      </c>
      <c r="T115" s="126">
        <f>SUM(T116:T142)</f>
        <v>0</v>
      </c>
      <c r="AR115" s="120" t="s">
        <v>79</v>
      </c>
      <c r="AT115" s="127" t="s">
        <v>71</v>
      </c>
      <c r="AU115" s="127" t="s">
        <v>79</v>
      </c>
      <c r="AY115" s="120" t="s">
        <v>134</v>
      </c>
      <c r="BK115" s="128">
        <f>SUM(BK116:BK142)</f>
        <v>0</v>
      </c>
    </row>
    <row r="116" spans="2:65" s="1" customFormat="1" ht="16.5" customHeight="1">
      <c r="B116" s="32"/>
      <c r="C116" s="131" t="s">
        <v>170</v>
      </c>
      <c r="D116" s="131" t="s">
        <v>137</v>
      </c>
      <c r="E116" s="132" t="s">
        <v>435</v>
      </c>
      <c r="F116" s="133" t="s">
        <v>436</v>
      </c>
      <c r="G116" s="134" t="s">
        <v>166</v>
      </c>
      <c r="H116" s="135">
        <v>0.015</v>
      </c>
      <c r="I116" s="136"/>
      <c r="J116" s="137">
        <f>ROUND(I116*H116,2)</f>
        <v>0</v>
      </c>
      <c r="K116" s="133" t="s">
        <v>141</v>
      </c>
      <c r="L116" s="32"/>
      <c r="M116" s="138" t="s">
        <v>19</v>
      </c>
      <c r="N116" s="139" t="s">
        <v>43</v>
      </c>
      <c r="P116" s="140">
        <f>O116*H116</f>
        <v>0</v>
      </c>
      <c r="Q116" s="140">
        <v>2.4534</v>
      </c>
      <c r="R116" s="140">
        <f>Q116*H116</f>
        <v>0.03680099999999999</v>
      </c>
      <c r="S116" s="140">
        <v>0</v>
      </c>
      <c r="T116" s="141">
        <f>S116*H116</f>
        <v>0</v>
      </c>
      <c r="AR116" s="142" t="s">
        <v>142</v>
      </c>
      <c r="AT116" s="142" t="s">
        <v>137</v>
      </c>
      <c r="AU116" s="142" t="s">
        <v>81</v>
      </c>
      <c r="AY116" s="17" t="s">
        <v>134</v>
      </c>
      <c r="BE116" s="143">
        <f>IF(N116="základní",J116,0)</f>
        <v>0</v>
      </c>
      <c r="BF116" s="143">
        <f>IF(N116="snížená",J116,0)</f>
        <v>0</v>
      </c>
      <c r="BG116" s="143">
        <f>IF(N116="zákl. přenesená",J116,0)</f>
        <v>0</v>
      </c>
      <c r="BH116" s="143">
        <f>IF(N116="sníž. přenesená",J116,0)</f>
        <v>0</v>
      </c>
      <c r="BI116" s="143">
        <f>IF(N116="nulová",J116,0)</f>
        <v>0</v>
      </c>
      <c r="BJ116" s="17" t="s">
        <v>79</v>
      </c>
      <c r="BK116" s="143">
        <f>ROUND(I116*H116,2)</f>
        <v>0</v>
      </c>
      <c r="BL116" s="17" t="s">
        <v>142</v>
      </c>
      <c r="BM116" s="142" t="s">
        <v>437</v>
      </c>
    </row>
    <row r="117" spans="2:47" s="1" customFormat="1" ht="11.25">
      <c r="B117" s="32"/>
      <c r="D117" s="144" t="s">
        <v>144</v>
      </c>
      <c r="F117" s="145" t="s">
        <v>438</v>
      </c>
      <c r="I117" s="146"/>
      <c r="L117" s="32"/>
      <c r="M117" s="147"/>
      <c r="T117" s="53"/>
      <c r="AT117" s="17" t="s">
        <v>144</v>
      </c>
      <c r="AU117" s="17" t="s">
        <v>81</v>
      </c>
    </row>
    <row r="118" spans="2:51" s="12" customFormat="1" ht="11.25">
      <c r="B118" s="150"/>
      <c r="D118" s="148" t="s">
        <v>154</v>
      </c>
      <c r="E118" s="151" t="s">
        <v>19</v>
      </c>
      <c r="F118" s="152" t="s">
        <v>439</v>
      </c>
      <c r="H118" s="153">
        <v>0.015</v>
      </c>
      <c r="I118" s="154"/>
      <c r="L118" s="150"/>
      <c r="M118" s="155"/>
      <c r="T118" s="156"/>
      <c r="AT118" s="151" t="s">
        <v>154</v>
      </c>
      <c r="AU118" s="151" t="s">
        <v>81</v>
      </c>
      <c r="AV118" s="12" t="s">
        <v>81</v>
      </c>
      <c r="AW118" s="12" t="s">
        <v>33</v>
      </c>
      <c r="AX118" s="12" t="s">
        <v>79</v>
      </c>
      <c r="AY118" s="151" t="s">
        <v>134</v>
      </c>
    </row>
    <row r="119" spans="2:65" s="1" customFormat="1" ht="16.5" customHeight="1">
      <c r="B119" s="32"/>
      <c r="C119" s="131" t="s">
        <v>176</v>
      </c>
      <c r="D119" s="131" t="s">
        <v>137</v>
      </c>
      <c r="E119" s="132" t="s">
        <v>440</v>
      </c>
      <c r="F119" s="133" t="s">
        <v>441</v>
      </c>
      <c r="G119" s="134" t="s">
        <v>140</v>
      </c>
      <c r="H119" s="135">
        <v>0.13</v>
      </c>
      <c r="I119" s="136"/>
      <c r="J119" s="137">
        <f>ROUND(I119*H119,2)</f>
        <v>0</v>
      </c>
      <c r="K119" s="133" t="s">
        <v>141</v>
      </c>
      <c r="L119" s="32"/>
      <c r="M119" s="138" t="s">
        <v>19</v>
      </c>
      <c r="N119" s="139" t="s">
        <v>43</v>
      </c>
      <c r="P119" s="140">
        <f>O119*H119</f>
        <v>0</v>
      </c>
      <c r="Q119" s="140">
        <v>0.00576</v>
      </c>
      <c r="R119" s="140">
        <f>Q119*H119</f>
        <v>0.0007488000000000001</v>
      </c>
      <c r="S119" s="140">
        <v>0</v>
      </c>
      <c r="T119" s="141">
        <f>S119*H119</f>
        <v>0</v>
      </c>
      <c r="AR119" s="142" t="s">
        <v>142</v>
      </c>
      <c r="AT119" s="142" t="s">
        <v>137</v>
      </c>
      <c r="AU119" s="142" t="s">
        <v>81</v>
      </c>
      <c r="AY119" s="17" t="s">
        <v>134</v>
      </c>
      <c r="BE119" s="143">
        <f>IF(N119="základní",J119,0)</f>
        <v>0</v>
      </c>
      <c r="BF119" s="143">
        <f>IF(N119="snížená",J119,0)</f>
        <v>0</v>
      </c>
      <c r="BG119" s="143">
        <f>IF(N119="zákl. přenesená",J119,0)</f>
        <v>0</v>
      </c>
      <c r="BH119" s="143">
        <f>IF(N119="sníž. přenesená",J119,0)</f>
        <v>0</v>
      </c>
      <c r="BI119" s="143">
        <f>IF(N119="nulová",J119,0)</f>
        <v>0</v>
      </c>
      <c r="BJ119" s="17" t="s">
        <v>79</v>
      </c>
      <c r="BK119" s="143">
        <f>ROUND(I119*H119,2)</f>
        <v>0</v>
      </c>
      <c r="BL119" s="17" t="s">
        <v>142</v>
      </c>
      <c r="BM119" s="142" t="s">
        <v>442</v>
      </c>
    </row>
    <row r="120" spans="2:47" s="1" customFormat="1" ht="11.25">
      <c r="B120" s="32"/>
      <c r="D120" s="144" t="s">
        <v>144</v>
      </c>
      <c r="F120" s="145" t="s">
        <v>443</v>
      </c>
      <c r="I120" s="146"/>
      <c r="L120" s="32"/>
      <c r="M120" s="147"/>
      <c r="T120" s="53"/>
      <c r="AT120" s="17" t="s">
        <v>144</v>
      </c>
      <c r="AU120" s="17" t="s">
        <v>81</v>
      </c>
    </row>
    <row r="121" spans="2:51" s="12" customFormat="1" ht="11.25">
      <c r="B121" s="150"/>
      <c r="D121" s="148" t="s">
        <v>154</v>
      </c>
      <c r="E121" s="151" t="s">
        <v>19</v>
      </c>
      <c r="F121" s="152" t="s">
        <v>444</v>
      </c>
      <c r="H121" s="153">
        <v>0.13</v>
      </c>
      <c r="I121" s="154"/>
      <c r="L121" s="150"/>
      <c r="M121" s="155"/>
      <c r="T121" s="156"/>
      <c r="AT121" s="151" t="s">
        <v>154</v>
      </c>
      <c r="AU121" s="151" t="s">
        <v>81</v>
      </c>
      <c r="AV121" s="12" t="s">
        <v>81</v>
      </c>
      <c r="AW121" s="12" t="s">
        <v>33</v>
      </c>
      <c r="AX121" s="12" t="s">
        <v>79</v>
      </c>
      <c r="AY121" s="151" t="s">
        <v>134</v>
      </c>
    </row>
    <row r="122" spans="2:65" s="1" customFormat="1" ht="16.5" customHeight="1">
      <c r="B122" s="32"/>
      <c r="C122" s="131" t="s">
        <v>185</v>
      </c>
      <c r="D122" s="131" t="s">
        <v>137</v>
      </c>
      <c r="E122" s="132" t="s">
        <v>445</v>
      </c>
      <c r="F122" s="133" t="s">
        <v>446</v>
      </c>
      <c r="G122" s="134" t="s">
        <v>140</v>
      </c>
      <c r="H122" s="135">
        <v>0.13</v>
      </c>
      <c r="I122" s="136"/>
      <c r="J122" s="137">
        <f>ROUND(I122*H122,2)</f>
        <v>0</v>
      </c>
      <c r="K122" s="133" t="s">
        <v>141</v>
      </c>
      <c r="L122" s="32"/>
      <c r="M122" s="138" t="s">
        <v>19</v>
      </c>
      <c r="N122" s="139" t="s">
        <v>43</v>
      </c>
      <c r="P122" s="140">
        <f>O122*H122</f>
        <v>0</v>
      </c>
      <c r="Q122" s="140">
        <v>0</v>
      </c>
      <c r="R122" s="140">
        <f>Q122*H122</f>
        <v>0</v>
      </c>
      <c r="S122" s="140">
        <v>0</v>
      </c>
      <c r="T122" s="141">
        <f>S122*H122</f>
        <v>0</v>
      </c>
      <c r="AR122" s="142" t="s">
        <v>142</v>
      </c>
      <c r="AT122" s="142" t="s">
        <v>137</v>
      </c>
      <c r="AU122" s="142" t="s">
        <v>81</v>
      </c>
      <c r="AY122" s="17" t="s">
        <v>134</v>
      </c>
      <c r="BE122" s="143">
        <f>IF(N122="základní",J122,0)</f>
        <v>0</v>
      </c>
      <c r="BF122" s="143">
        <f>IF(N122="snížená",J122,0)</f>
        <v>0</v>
      </c>
      <c r="BG122" s="143">
        <f>IF(N122="zákl. přenesená",J122,0)</f>
        <v>0</v>
      </c>
      <c r="BH122" s="143">
        <f>IF(N122="sníž. přenesená",J122,0)</f>
        <v>0</v>
      </c>
      <c r="BI122" s="143">
        <f>IF(N122="nulová",J122,0)</f>
        <v>0</v>
      </c>
      <c r="BJ122" s="17" t="s">
        <v>79</v>
      </c>
      <c r="BK122" s="143">
        <f>ROUND(I122*H122,2)</f>
        <v>0</v>
      </c>
      <c r="BL122" s="17" t="s">
        <v>142</v>
      </c>
      <c r="BM122" s="142" t="s">
        <v>447</v>
      </c>
    </row>
    <row r="123" spans="2:47" s="1" customFormat="1" ht="11.25">
      <c r="B123" s="32"/>
      <c r="D123" s="144" t="s">
        <v>144</v>
      </c>
      <c r="F123" s="145" t="s">
        <v>448</v>
      </c>
      <c r="I123" s="146"/>
      <c r="L123" s="32"/>
      <c r="M123" s="147"/>
      <c r="T123" s="53"/>
      <c r="AT123" s="17" t="s">
        <v>144</v>
      </c>
      <c r="AU123" s="17" t="s">
        <v>81</v>
      </c>
    </row>
    <row r="124" spans="2:65" s="1" customFormat="1" ht="16.5" customHeight="1">
      <c r="B124" s="32"/>
      <c r="C124" s="131" t="s">
        <v>194</v>
      </c>
      <c r="D124" s="131" t="s">
        <v>137</v>
      </c>
      <c r="E124" s="132" t="s">
        <v>449</v>
      </c>
      <c r="F124" s="133" t="s">
        <v>450</v>
      </c>
      <c r="G124" s="134" t="s">
        <v>197</v>
      </c>
      <c r="H124" s="135">
        <v>0.023</v>
      </c>
      <c r="I124" s="136"/>
      <c r="J124" s="137">
        <f>ROUND(I124*H124,2)</f>
        <v>0</v>
      </c>
      <c r="K124" s="133" t="s">
        <v>141</v>
      </c>
      <c r="L124" s="32"/>
      <c r="M124" s="138" t="s">
        <v>19</v>
      </c>
      <c r="N124" s="139" t="s">
        <v>43</v>
      </c>
      <c r="P124" s="140">
        <f>O124*H124</f>
        <v>0</v>
      </c>
      <c r="Q124" s="140">
        <v>1.05291</v>
      </c>
      <c r="R124" s="140">
        <f>Q124*H124</f>
        <v>0.02421693</v>
      </c>
      <c r="S124" s="140">
        <v>0</v>
      </c>
      <c r="T124" s="141">
        <f>S124*H124</f>
        <v>0</v>
      </c>
      <c r="AR124" s="142" t="s">
        <v>142</v>
      </c>
      <c r="AT124" s="142" t="s">
        <v>137</v>
      </c>
      <c r="AU124" s="142" t="s">
        <v>81</v>
      </c>
      <c r="AY124" s="17" t="s">
        <v>134</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142</v>
      </c>
      <c r="BM124" s="142" t="s">
        <v>451</v>
      </c>
    </row>
    <row r="125" spans="2:47" s="1" customFormat="1" ht="11.25">
      <c r="B125" s="32"/>
      <c r="D125" s="144" t="s">
        <v>144</v>
      </c>
      <c r="F125" s="145" t="s">
        <v>452</v>
      </c>
      <c r="I125" s="146"/>
      <c r="L125" s="32"/>
      <c r="M125" s="147"/>
      <c r="T125" s="53"/>
      <c r="AT125" s="17" t="s">
        <v>144</v>
      </c>
      <c r="AU125" s="17" t="s">
        <v>81</v>
      </c>
    </row>
    <row r="126" spans="2:51" s="12" customFormat="1" ht="11.25">
      <c r="B126" s="150"/>
      <c r="D126" s="148" t="s">
        <v>154</v>
      </c>
      <c r="E126" s="151" t="s">
        <v>19</v>
      </c>
      <c r="F126" s="152" t="s">
        <v>453</v>
      </c>
      <c r="H126" s="153">
        <v>0.023</v>
      </c>
      <c r="I126" s="154"/>
      <c r="L126" s="150"/>
      <c r="M126" s="155"/>
      <c r="T126" s="156"/>
      <c r="AT126" s="151" t="s">
        <v>154</v>
      </c>
      <c r="AU126" s="151" t="s">
        <v>81</v>
      </c>
      <c r="AV126" s="12" t="s">
        <v>81</v>
      </c>
      <c r="AW126" s="12" t="s">
        <v>33</v>
      </c>
      <c r="AX126" s="12" t="s">
        <v>79</v>
      </c>
      <c r="AY126" s="151" t="s">
        <v>134</v>
      </c>
    </row>
    <row r="127" spans="2:65" s="1" customFormat="1" ht="24.2" customHeight="1">
      <c r="B127" s="32"/>
      <c r="C127" s="131" t="s">
        <v>135</v>
      </c>
      <c r="D127" s="131" t="s">
        <v>137</v>
      </c>
      <c r="E127" s="132" t="s">
        <v>454</v>
      </c>
      <c r="F127" s="133" t="s">
        <v>455</v>
      </c>
      <c r="G127" s="134" t="s">
        <v>166</v>
      </c>
      <c r="H127" s="135">
        <v>0.456</v>
      </c>
      <c r="I127" s="136"/>
      <c r="J127" s="137">
        <f>ROUND(I127*H127,2)</f>
        <v>0</v>
      </c>
      <c r="K127" s="133" t="s">
        <v>141</v>
      </c>
      <c r="L127" s="32"/>
      <c r="M127" s="138" t="s">
        <v>19</v>
      </c>
      <c r="N127" s="139" t="s">
        <v>43</v>
      </c>
      <c r="P127" s="140">
        <f>O127*H127</f>
        <v>0</v>
      </c>
      <c r="Q127" s="140">
        <v>2.45337</v>
      </c>
      <c r="R127" s="140">
        <f>Q127*H127</f>
        <v>1.11873672</v>
      </c>
      <c r="S127" s="140">
        <v>0</v>
      </c>
      <c r="T127" s="141">
        <f>S127*H127</f>
        <v>0</v>
      </c>
      <c r="AR127" s="142" t="s">
        <v>142</v>
      </c>
      <c r="AT127" s="142" t="s">
        <v>137</v>
      </c>
      <c r="AU127" s="142" t="s">
        <v>81</v>
      </c>
      <c r="AY127" s="17" t="s">
        <v>134</v>
      </c>
      <c r="BE127" s="143">
        <f>IF(N127="základní",J127,0)</f>
        <v>0</v>
      </c>
      <c r="BF127" s="143">
        <f>IF(N127="snížená",J127,0)</f>
        <v>0</v>
      </c>
      <c r="BG127" s="143">
        <f>IF(N127="zákl. přenesená",J127,0)</f>
        <v>0</v>
      </c>
      <c r="BH127" s="143">
        <f>IF(N127="sníž. přenesená",J127,0)</f>
        <v>0</v>
      </c>
      <c r="BI127" s="143">
        <f>IF(N127="nulová",J127,0)</f>
        <v>0</v>
      </c>
      <c r="BJ127" s="17" t="s">
        <v>79</v>
      </c>
      <c r="BK127" s="143">
        <f>ROUND(I127*H127,2)</f>
        <v>0</v>
      </c>
      <c r="BL127" s="17" t="s">
        <v>142</v>
      </c>
      <c r="BM127" s="142" t="s">
        <v>456</v>
      </c>
    </row>
    <row r="128" spans="2:47" s="1" customFormat="1" ht="11.25">
      <c r="B128" s="32"/>
      <c r="D128" s="144" t="s">
        <v>144</v>
      </c>
      <c r="F128" s="145" t="s">
        <v>457</v>
      </c>
      <c r="I128" s="146"/>
      <c r="L128" s="32"/>
      <c r="M128" s="147"/>
      <c r="T128" s="53"/>
      <c r="AT128" s="17" t="s">
        <v>144</v>
      </c>
      <c r="AU128" s="17" t="s">
        <v>81</v>
      </c>
    </row>
    <row r="129" spans="2:51" s="14" customFormat="1" ht="11.25">
      <c r="B129" s="165"/>
      <c r="D129" s="148" t="s">
        <v>154</v>
      </c>
      <c r="E129" s="166" t="s">
        <v>19</v>
      </c>
      <c r="F129" s="167" t="s">
        <v>458</v>
      </c>
      <c r="H129" s="166" t="s">
        <v>19</v>
      </c>
      <c r="I129" s="168"/>
      <c r="L129" s="165"/>
      <c r="M129" s="169"/>
      <c r="T129" s="170"/>
      <c r="AT129" s="166" t="s">
        <v>154</v>
      </c>
      <c r="AU129" s="166" t="s">
        <v>81</v>
      </c>
      <c r="AV129" s="14" t="s">
        <v>79</v>
      </c>
      <c r="AW129" s="14" t="s">
        <v>33</v>
      </c>
      <c r="AX129" s="14" t="s">
        <v>72</v>
      </c>
      <c r="AY129" s="166" t="s">
        <v>134</v>
      </c>
    </row>
    <row r="130" spans="2:51" s="12" customFormat="1" ht="11.25">
      <c r="B130" s="150"/>
      <c r="D130" s="148" t="s">
        <v>154</v>
      </c>
      <c r="E130" s="151" t="s">
        <v>19</v>
      </c>
      <c r="F130" s="152" t="s">
        <v>459</v>
      </c>
      <c r="H130" s="153">
        <v>0.348</v>
      </c>
      <c r="I130" s="154"/>
      <c r="L130" s="150"/>
      <c r="M130" s="155"/>
      <c r="T130" s="156"/>
      <c r="AT130" s="151" t="s">
        <v>154</v>
      </c>
      <c r="AU130" s="151" t="s">
        <v>81</v>
      </c>
      <c r="AV130" s="12" t="s">
        <v>81</v>
      </c>
      <c r="AW130" s="12" t="s">
        <v>33</v>
      </c>
      <c r="AX130" s="12" t="s">
        <v>72</v>
      </c>
      <c r="AY130" s="151" t="s">
        <v>134</v>
      </c>
    </row>
    <row r="131" spans="2:51" s="12" customFormat="1" ht="11.25">
      <c r="B131" s="150"/>
      <c r="D131" s="148" t="s">
        <v>154</v>
      </c>
      <c r="E131" s="151" t="s">
        <v>19</v>
      </c>
      <c r="F131" s="152" t="s">
        <v>460</v>
      </c>
      <c r="H131" s="153">
        <v>0.108</v>
      </c>
      <c r="I131" s="154"/>
      <c r="L131" s="150"/>
      <c r="M131" s="155"/>
      <c r="T131" s="156"/>
      <c r="AT131" s="151" t="s">
        <v>154</v>
      </c>
      <c r="AU131" s="151" t="s">
        <v>81</v>
      </c>
      <c r="AV131" s="12" t="s">
        <v>81</v>
      </c>
      <c r="AW131" s="12" t="s">
        <v>33</v>
      </c>
      <c r="AX131" s="12" t="s">
        <v>72</v>
      </c>
      <c r="AY131" s="151" t="s">
        <v>134</v>
      </c>
    </row>
    <row r="132" spans="2:51" s="13" customFormat="1" ht="11.25">
      <c r="B132" s="157"/>
      <c r="D132" s="148" t="s">
        <v>154</v>
      </c>
      <c r="E132" s="158" t="s">
        <v>19</v>
      </c>
      <c r="F132" s="159" t="s">
        <v>163</v>
      </c>
      <c r="H132" s="160">
        <v>0.456</v>
      </c>
      <c r="I132" s="161"/>
      <c r="L132" s="157"/>
      <c r="M132" s="162"/>
      <c r="T132" s="163"/>
      <c r="AT132" s="158" t="s">
        <v>154</v>
      </c>
      <c r="AU132" s="158" t="s">
        <v>81</v>
      </c>
      <c r="AV132" s="13" t="s">
        <v>142</v>
      </c>
      <c r="AW132" s="13" t="s">
        <v>33</v>
      </c>
      <c r="AX132" s="13" t="s">
        <v>79</v>
      </c>
      <c r="AY132" s="158" t="s">
        <v>134</v>
      </c>
    </row>
    <row r="133" spans="2:65" s="1" customFormat="1" ht="24.2" customHeight="1">
      <c r="B133" s="32"/>
      <c r="C133" s="131" t="s">
        <v>208</v>
      </c>
      <c r="D133" s="131" t="s">
        <v>137</v>
      </c>
      <c r="E133" s="132" t="s">
        <v>461</v>
      </c>
      <c r="F133" s="133" t="s">
        <v>462</v>
      </c>
      <c r="G133" s="134" t="s">
        <v>140</v>
      </c>
      <c r="H133" s="135">
        <v>0.325</v>
      </c>
      <c r="I133" s="136"/>
      <c r="J133" s="137">
        <f>ROUND(I133*H133,2)</f>
        <v>0</v>
      </c>
      <c r="K133" s="133" t="s">
        <v>141</v>
      </c>
      <c r="L133" s="32"/>
      <c r="M133" s="138" t="s">
        <v>19</v>
      </c>
      <c r="N133" s="139" t="s">
        <v>43</v>
      </c>
      <c r="P133" s="140">
        <f>O133*H133</f>
        <v>0</v>
      </c>
      <c r="Q133" s="140">
        <v>0.01282</v>
      </c>
      <c r="R133" s="140">
        <f>Q133*H133</f>
        <v>0.0041665</v>
      </c>
      <c r="S133" s="140">
        <v>0</v>
      </c>
      <c r="T133" s="141">
        <f>S133*H133</f>
        <v>0</v>
      </c>
      <c r="AR133" s="142" t="s">
        <v>142</v>
      </c>
      <c r="AT133" s="142" t="s">
        <v>137</v>
      </c>
      <c r="AU133" s="142" t="s">
        <v>81</v>
      </c>
      <c r="AY133" s="17" t="s">
        <v>134</v>
      </c>
      <c r="BE133" s="143">
        <f>IF(N133="základní",J133,0)</f>
        <v>0</v>
      </c>
      <c r="BF133" s="143">
        <f>IF(N133="snížená",J133,0)</f>
        <v>0</v>
      </c>
      <c r="BG133" s="143">
        <f>IF(N133="zákl. přenesená",J133,0)</f>
        <v>0</v>
      </c>
      <c r="BH133" s="143">
        <f>IF(N133="sníž. přenesená",J133,0)</f>
        <v>0</v>
      </c>
      <c r="BI133" s="143">
        <f>IF(N133="nulová",J133,0)</f>
        <v>0</v>
      </c>
      <c r="BJ133" s="17" t="s">
        <v>79</v>
      </c>
      <c r="BK133" s="143">
        <f>ROUND(I133*H133,2)</f>
        <v>0</v>
      </c>
      <c r="BL133" s="17" t="s">
        <v>142</v>
      </c>
      <c r="BM133" s="142" t="s">
        <v>463</v>
      </c>
    </row>
    <row r="134" spans="2:47" s="1" customFormat="1" ht="11.25">
      <c r="B134" s="32"/>
      <c r="D134" s="144" t="s">
        <v>144</v>
      </c>
      <c r="F134" s="145" t="s">
        <v>464</v>
      </c>
      <c r="I134" s="146"/>
      <c r="L134" s="32"/>
      <c r="M134" s="147"/>
      <c r="T134" s="53"/>
      <c r="AT134" s="17" t="s">
        <v>144</v>
      </c>
      <c r="AU134" s="17" t="s">
        <v>81</v>
      </c>
    </row>
    <row r="135" spans="2:51" s="12" customFormat="1" ht="11.25">
      <c r="B135" s="150"/>
      <c r="D135" s="148" t="s">
        <v>154</v>
      </c>
      <c r="E135" s="151" t="s">
        <v>19</v>
      </c>
      <c r="F135" s="152" t="s">
        <v>465</v>
      </c>
      <c r="H135" s="153">
        <v>0.325</v>
      </c>
      <c r="I135" s="154"/>
      <c r="L135" s="150"/>
      <c r="M135" s="155"/>
      <c r="T135" s="156"/>
      <c r="AT135" s="151" t="s">
        <v>154</v>
      </c>
      <c r="AU135" s="151" t="s">
        <v>81</v>
      </c>
      <c r="AV135" s="12" t="s">
        <v>81</v>
      </c>
      <c r="AW135" s="12" t="s">
        <v>33</v>
      </c>
      <c r="AX135" s="12" t="s">
        <v>79</v>
      </c>
      <c r="AY135" s="151" t="s">
        <v>134</v>
      </c>
    </row>
    <row r="136" spans="2:65" s="1" customFormat="1" ht="24.2" customHeight="1">
      <c r="B136" s="32"/>
      <c r="C136" s="131" t="s">
        <v>214</v>
      </c>
      <c r="D136" s="131" t="s">
        <v>137</v>
      </c>
      <c r="E136" s="132" t="s">
        <v>466</v>
      </c>
      <c r="F136" s="133" t="s">
        <v>467</v>
      </c>
      <c r="G136" s="134" t="s">
        <v>140</v>
      </c>
      <c r="H136" s="135">
        <v>0.325</v>
      </c>
      <c r="I136" s="136"/>
      <c r="J136" s="137">
        <f>ROUND(I136*H136,2)</f>
        <v>0</v>
      </c>
      <c r="K136" s="133" t="s">
        <v>141</v>
      </c>
      <c r="L136" s="32"/>
      <c r="M136" s="138" t="s">
        <v>19</v>
      </c>
      <c r="N136" s="139" t="s">
        <v>43</v>
      </c>
      <c r="P136" s="140">
        <f>O136*H136</f>
        <v>0</v>
      </c>
      <c r="Q136" s="140">
        <v>0</v>
      </c>
      <c r="R136" s="140">
        <f>Q136*H136</f>
        <v>0</v>
      </c>
      <c r="S136" s="140">
        <v>0</v>
      </c>
      <c r="T136" s="141">
        <f>S136*H136</f>
        <v>0</v>
      </c>
      <c r="AR136" s="142" t="s">
        <v>142</v>
      </c>
      <c r="AT136" s="142" t="s">
        <v>137</v>
      </c>
      <c r="AU136" s="142" t="s">
        <v>81</v>
      </c>
      <c r="AY136" s="17" t="s">
        <v>134</v>
      </c>
      <c r="BE136" s="143">
        <f>IF(N136="základní",J136,0)</f>
        <v>0</v>
      </c>
      <c r="BF136" s="143">
        <f>IF(N136="snížená",J136,0)</f>
        <v>0</v>
      </c>
      <c r="BG136" s="143">
        <f>IF(N136="zákl. přenesená",J136,0)</f>
        <v>0</v>
      </c>
      <c r="BH136" s="143">
        <f>IF(N136="sníž. přenesená",J136,0)</f>
        <v>0</v>
      </c>
      <c r="BI136" s="143">
        <f>IF(N136="nulová",J136,0)</f>
        <v>0</v>
      </c>
      <c r="BJ136" s="17" t="s">
        <v>79</v>
      </c>
      <c r="BK136" s="143">
        <f>ROUND(I136*H136,2)</f>
        <v>0</v>
      </c>
      <c r="BL136" s="17" t="s">
        <v>142</v>
      </c>
      <c r="BM136" s="142" t="s">
        <v>468</v>
      </c>
    </row>
    <row r="137" spans="2:47" s="1" customFormat="1" ht="11.25">
      <c r="B137" s="32"/>
      <c r="D137" s="144" t="s">
        <v>144</v>
      </c>
      <c r="F137" s="145" t="s">
        <v>469</v>
      </c>
      <c r="I137" s="146"/>
      <c r="L137" s="32"/>
      <c r="M137" s="147"/>
      <c r="T137" s="53"/>
      <c r="AT137" s="17" t="s">
        <v>144</v>
      </c>
      <c r="AU137" s="17" t="s">
        <v>81</v>
      </c>
    </row>
    <row r="138" spans="2:65" s="1" customFormat="1" ht="21.75" customHeight="1">
      <c r="B138" s="32"/>
      <c r="C138" s="131" t="s">
        <v>220</v>
      </c>
      <c r="D138" s="131" t="s">
        <v>137</v>
      </c>
      <c r="E138" s="132" t="s">
        <v>470</v>
      </c>
      <c r="F138" s="133" t="s">
        <v>471</v>
      </c>
      <c r="G138" s="134" t="s">
        <v>140</v>
      </c>
      <c r="H138" s="135">
        <v>0.125</v>
      </c>
      <c r="I138" s="136"/>
      <c r="J138" s="137">
        <f>ROUND(I138*H138,2)</f>
        <v>0</v>
      </c>
      <c r="K138" s="133" t="s">
        <v>141</v>
      </c>
      <c r="L138" s="32"/>
      <c r="M138" s="138" t="s">
        <v>19</v>
      </c>
      <c r="N138" s="139" t="s">
        <v>43</v>
      </c>
      <c r="P138" s="140">
        <f>O138*H138</f>
        <v>0</v>
      </c>
      <c r="Q138" s="140">
        <v>0.09868</v>
      </c>
      <c r="R138" s="140">
        <f>Q138*H138</f>
        <v>0.012335</v>
      </c>
      <c r="S138" s="140">
        <v>0</v>
      </c>
      <c r="T138" s="141">
        <f>S138*H138</f>
        <v>0</v>
      </c>
      <c r="AR138" s="142" t="s">
        <v>142</v>
      </c>
      <c r="AT138" s="142" t="s">
        <v>137</v>
      </c>
      <c r="AU138" s="142" t="s">
        <v>81</v>
      </c>
      <c r="AY138" s="17" t="s">
        <v>134</v>
      </c>
      <c r="BE138" s="143">
        <f>IF(N138="základní",J138,0)</f>
        <v>0</v>
      </c>
      <c r="BF138" s="143">
        <f>IF(N138="snížená",J138,0)</f>
        <v>0</v>
      </c>
      <c r="BG138" s="143">
        <f>IF(N138="zákl. přenesená",J138,0)</f>
        <v>0</v>
      </c>
      <c r="BH138" s="143">
        <f>IF(N138="sníž. přenesená",J138,0)</f>
        <v>0</v>
      </c>
      <c r="BI138" s="143">
        <f>IF(N138="nulová",J138,0)</f>
        <v>0</v>
      </c>
      <c r="BJ138" s="17" t="s">
        <v>79</v>
      </c>
      <c r="BK138" s="143">
        <f>ROUND(I138*H138,2)</f>
        <v>0</v>
      </c>
      <c r="BL138" s="17" t="s">
        <v>142</v>
      </c>
      <c r="BM138" s="142" t="s">
        <v>472</v>
      </c>
    </row>
    <row r="139" spans="2:47" s="1" customFormat="1" ht="11.25">
      <c r="B139" s="32"/>
      <c r="D139" s="144" t="s">
        <v>144</v>
      </c>
      <c r="F139" s="145" t="s">
        <v>473</v>
      </c>
      <c r="I139" s="146"/>
      <c r="L139" s="32"/>
      <c r="M139" s="147"/>
      <c r="T139" s="53"/>
      <c r="AT139" s="17" t="s">
        <v>144</v>
      </c>
      <c r="AU139" s="17" t="s">
        <v>81</v>
      </c>
    </row>
    <row r="140" spans="2:47" s="1" customFormat="1" ht="48.75">
      <c r="B140" s="32"/>
      <c r="D140" s="148" t="s">
        <v>146</v>
      </c>
      <c r="F140" s="149" t="s">
        <v>474</v>
      </c>
      <c r="I140" s="146"/>
      <c r="L140" s="32"/>
      <c r="M140" s="147"/>
      <c r="T140" s="53"/>
      <c r="AT140" s="17" t="s">
        <v>146</v>
      </c>
      <c r="AU140" s="17" t="s">
        <v>81</v>
      </c>
    </row>
    <row r="141" spans="2:51" s="14" customFormat="1" ht="11.25">
      <c r="B141" s="165"/>
      <c r="D141" s="148" t="s">
        <v>154</v>
      </c>
      <c r="E141" s="166" t="s">
        <v>19</v>
      </c>
      <c r="F141" s="167" t="s">
        <v>475</v>
      </c>
      <c r="H141" s="166" t="s">
        <v>19</v>
      </c>
      <c r="I141" s="168"/>
      <c r="L141" s="165"/>
      <c r="M141" s="169"/>
      <c r="T141" s="170"/>
      <c r="AT141" s="166" t="s">
        <v>154</v>
      </c>
      <c r="AU141" s="166" t="s">
        <v>81</v>
      </c>
      <c r="AV141" s="14" t="s">
        <v>79</v>
      </c>
      <c r="AW141" s="14" t="s">
        <v>33</v>
      </c>
      <c r="AX141" s="14" t="s">
        <v>72</v>
      </c>
      <c r="AY141" s="166" t="s">
        <v>134</v>
      </c>
    </row>
    <row r="142" spans="2:51" s="12" customFormat="1" ht="11.25">
      <c r="B142" s="150"/>
      <c r="D142" s="148" t="s">
        <v>154</v>
      </c>
      <c r="E142" s="151" t="s">
        <v>19</v>
      </c>
      <c r="F142" s="152" t="s">
        <v>476</v>
      </c>
      <c r="H142" s="153">
        <v>0.125</v>
      </c>
      <c r="I142" s="154"/>
      <c r="L142" s="150"/>
      <c r="M142" s="155"/>
      <c r="T142" s="156"/>
      <c r="AT142" s="151" t="s">
        <v>154</v>
      </c>
      <c r="AU142" s="151" t="s">
        <v>81</v>
      </c>
      <c r="AV142" s="12" t="s">
        <v>81</v>
      </c>
      <c r="AW142" s="12" t="s">
        <v>33</v>
      </c>
      <c r="AX142" s="12" t="s">
        <v>79</v>
      </c>
      <c r="AY142" s="151" t="s">
        <v>134</v>
      </c>
    </row>
    <row r="143" spans="2:63" s="11" customFormat="1" ht="22.9" customHeight="1">
      <c r="B143" s="119"/>
      <c r="D143" s="120" t="s">
        <v>71</v>
      </c>
      <c r="E143" s="129" t="s">
        <v>176</v>
      </c>
      <c r="F143" s="129" t="s">
        <v>477</v>
      </c>
      <c r="I143" s="122"/>
      <c r="J143" s="130">
        <f>BK143</f>
        <v>0</v>
      </c>
      <c r="L143" s="119"/>
      <c r="M143" s="124"/>
      <c r="P143" s="125">
        <f>SUM(P144:P212)</f>
        <v>0</v>
      </c>
      <c r="R143" s="125">
        <f>SUM(R144:R212)</f>
        <v>14.70271384</v>
      </c>
      <c r="T143" s="126">
        <f>SUM(T144:T212)</f>
        <v>0</v>
      </c>
      <c r="AR143" s="120" t="s">
        <v>79</v>
      </c>
      <c r="AT143" s="127" t="s">
        <v>71</v>
      </c>
      <c r="AU143" s="127" t="s">
        <v>79</v>
      </c>
      <c r="AY143" s="120" t="s">
        <v>134</v>
      </c>
      <c r="BK143" s="128">
        <f>SUM(BK144:BK212)</f>
        <v>0</v>
      </c>
    </row>
    <row r="144" spans="2:65" s="1" customFormat="1" ht="24.2" customHeight="1">
      <c r="B144" s="32"/>
      <c r="C144" s="131" t="s">
        <v>226</v>
      </c>
      <c r="D144" s="131" t="s">
        <v>137</v>
      </c>
      <c r="E144" s="132" t="s">
        <v>478</v>
      </c>
      <c r="F144" s="133" t="s">
        <v>479</v>
      </c>
      <c r="G144" s="134" t="s">
        <v>140</v>
      </c>
      <c r="H144" s="135">
        <v>4</v>
      </c>
      <c r="I144" s="136"/>
      <c r="J144" s="137">
        <f>ROUND(I144*H144,2)</f>
        <v>0</v>
      </c>
      <c r="K144" s="133" t="s">
        <v>141</v>
      </c>
      <c r="L144" s="32"/>
      <c r="M144" s="138" t="s">
        <v>19</v>
      </c>
      <c r="N144" s="139" t="s">
        <v>43</v>
      </c>
      <c r="P144" s="140">
        <f>O144*H144</f>
        <v>0</v>
      </c>
      <c r="Q144" s="140">
        <v>0.00438</v>
      </c>
      <c r="R144" s="140">
        <f>Q144*H144</f>
        <v>0.01752</v>
      </c>
      <c r="S144" s="140">
        <v>0</v>
      </c>
      <c r="T144" s="141">
        <f>S144*H144</f>
        <v>0</v>
      </c>
      <c r="AR144" s="142" t="s">
        <v>142</v>
      </c>
      <c r="AT144" s="142" t="s">
        <v>137</v>
      </c>
      <c r="AU144" s="142" t="s">
        <v>81</v>
      </c>
      <c r="AY144" s="17" t="s">
        <v>134</v>
      </c>
      <c r="BE144" s="143">
        <f>IF(N144="základní",J144,0)</f>
        <v>0</v>
      </c>
      <c r="BF144" s="143">
        <f>IF(N144="snížená",J144,0)</f>
        <v>0</v>
      </c>
      <c r="BG144" s="143">
        <f>IF(N144="zákl. přenesená",J144,0)</f>
        <v>0</v>
      </c>
      <c r="BH144" s="143">
        <f>IF(N144="sníž. přenesená",J144,0)</f>
        <v>0</v>
      </c>
      <c r="BI144" s="143">
        <f>IF(N144="nulová",J144,0)</f>
        <v>0</v>
      </c>
      <c r="BJ144" s="17" t="s">
        <v>79</v>
      </c>
      <c r="BK144" s="143">
        <f>ROUND(I144*H144,2)</f>
        <v>0</v>
      </c>
      <c r="BL144" s="17" t="s">
        <v>142</v>
      </c>
      <c r="BM144" s="142" t="s">
        <v>480</v>
      </c>
    </row>
    <row r="145" spans="2:47" s="1" customFormat="1" ht="11.25">
      <c r="B145" s="32"/>
      <c r="D145" s="144" t="s">
        <v>144</v>
      </c>
      <c r="F145" s="145" t="s">
        <v>481</v>
      </c>
      <c r="I145" s="146"/>
      <c r="L145" s="32"/>
      <c r="M145" s="147"/>
      <c r="T145" s="53"/>
      <c r="AT145" s="17" t="s">
        <v>144</v>
      </c>
      <c r="AU145" s="17" t="s">
        <v>81</v>
      </c>
    </row>
    <row r="146" spans="2:47" s="1" customFormat="1" ht="29.25">
      <c r="B146" s="32"/>
      <c r="D146" s="148" t="s">
        <v>146</v>
      </c>
      <c r="F146" s="149" t="s">
        <v>482</v>
      </c>
      <c r="I146" s="146"/>
      <c r="L146" s="32"/>
      <c r="M146" s="147"/>
      <c r="T146" s="53"/>
      <c r="AT146" s="17" t="s">
        <v>146</v>
      </c>
      <c r="AU146" s="17" t="s">
        <v>81</v>
      </c>
    </row>
    <row r="147" spans="2:51" s="12" customFormat="1" ht="11.25">
      <c r="B147" s="150"/>
      <c r="D147" s="148" t="s">
        <v>154</v>
      </c>
      <c r="E147" s="151" t="s">
        <v>19</v>
      </c>
      <c r="F147" s="152" t="s">
        <v>483</v>
      </c>
      <c r="H147" s="153">
        <v>4</v>
      </c>
      <c r="I147" s="154"/>
      <c r="L147" s="150"/>
      <c r="M147" s="155"/>
      <c r="T147" s="156"/>
      <c r="AT147" s="151" t="s">
        <v>154</v>
      </c>
      <c r="AU147" s="151" t="s">
        <v>81</v>
      </c>
      <c r="AV147" s="12" t="s">
        <v>81</v>
      </c>
      <c r="AW147" s="12" t="s">
        <v>33</v>
      </c>
      <c r="AX147" s="12" t="s">
        <v>79</v>
      </c>
      <c r="AY147" s="151" t="s">
        <v>134</v>
      </c>
    </row>
    <row r="148" spans="2:65" s="1" customFormat="1" ht="24.2" customHeight="1">
      <c r="B148" s="32"/>
      <c r="C148" s="131" t="s">
        <v>235</v>
      </c>
      <c r="D148" s="131" t="s">
        <v>137</v>
      </c>
      <c r="E148" s="132" t="s">
        <v>484</v>
      </c>
      <c r="F148" s="133" t="s">
        <v>485</v>
      </c>
      <c r="G148" s="134" t="s">
        <v>140</v>
      </c>
      <c r="H148" s="135">
        <v>137.2</v>
      </c>
      <c r="I148" s="136"/>
      <c r="J148" s="137">
        <f>ROUND(I148*H148,2)</f>
        <v>0</v>
      </c>
      <c r="K148" s="133" t="s">
        <v>141</v>
      </c>
      <c r="L148" s="32"/>
      <c r="M148" s="138" t="s">
        <v>19</v>
      </c>
      <c r="N148" s="139" t="s">
        <v>43</v>
      </c>
      <c r="P148" s="140">
        <f>O148*H148</f>
        <v>0</v>
      </c>
      <c r="Q148" s="140">
        <v>0.017</v>
      </c>
      <c r="R148" s="140">
        <f>Q148*H148</f>
        <v>2.3324</v>
      </c>
      <c r="S148" s="140">
        <v>0</v>
      </c>
      <c r="T148" s="141">
        <f>S148*H148</f>
        <v>0</v>
      </c>
      <c r="AR148" s="142" t="s">
        <v>142</v>
      </c>
      <c r="AT148" s="142" t="s">
        <v>137</v>
      </c>
      <c r="AU148" s="142" t="s">
        <v>81</v>
      </c>
      <c r="AY148" s="17" t="s">
        <v>134</v>
      </c>
      <c r="BE148" s="143">
        <f>IF(N148="základní",J148,0)</f>
        <v>0</v>
      </c>
      <c r="BF148" s="143">
        <f>IF(N148="snížená",J148,0)</f>
        <v>0</v>
      </c>
      <c r="BG148" s="143">
        <f>IF(N148="zákl. přenesená",J148,0)</f>
        <v>0</v>
      </c>
      <c r="BH148" s="143">
        <f>IF(N148="sníž. přenesená",J148,0)</f>
        <v>0</v>
      </c>
      <c r="BI148" s="143">
        <f>IF(N148="nulová",J148,0)</f>
        <v>0</v>
      </c>
      <c r="BJ148" s="17" t="s">
        <v>79</v>
      </c>
      <c r="BK148" s="143">
        <f>ROUND(I148*H148,2)</f>
        <v>0</v>
      </c>
      <c r="BL148" s="17" t="s">
        <v>142</v>
      </c>
      <c r="BM148" s="142" t="s">
        <v>486</v>
      </c>
    </row>
    <row r="149" spans="2:47" s="1" customFormat="1" ht="11.25">
      <c r="B149" s="32"/>
      <c r="D149" s="144" t="s">
        <v>144</v>
      </c>
      <c r="F149" s="145" t="s">
        <v>487</v>
      </c>
      <c r="I149" s="146"/>
      <c r="L149" s="32"/>
      <c r="M149" s="147"/>
      <c r="T149" s="53"/>
      <c r="AT149" s="17" t="s">
        <v>144</v>
      </c>
      <c r="AU149" s="17" t="s">
        <v>81</v>
      </c>
    </row>
    <row r="150" spans="2:47" s="1" customFormat="1" ht="39">
      <c r="B150" s="32"/>
      <c r="D150" s="148" t="s">
        <v>146</v>
      </c>
      <c r="F150" s="149" t="s">
        <v>488</v>
      </c>
      <c r="I150" s="146"/>
      <c r="L150" s="32"/>
      <c r="M150" s="147"/>
      <c r="T150" s="53"/>
      <c r="AT150" s="17" t="s">
        <v>146</v>
      </c>
      <c r="AU150" s="17" t="s">
        <v>81</v>
      </c>
    </row>
    <row r="151" spans="2:51" s="12" customFormat="1" ht="11.25">
      <c r="B151" s="150"/>
      <c r="D151" s="148" t="s">
        <v>154</v>
      </c>
      <c r="E151" s="151" t="s">
        <v>19</v>
      </c>
      <c r="F151" s="152" t="s">
        <v>489</v>
      </c>
      <c r="H151" s="153">
        <v>104</v>
      </c>
      <c r="I151" s="154"/>
      <c r="L151" s="150"/>
      <c r="M151" s="155"/>
      <c r="T151" s="156"/>
      <c r="AT151" s="151" t="s">
        <v>154</v>
      </c>
      <c r="AU151" s="151" t="s">
        <v>81</v>
      </c>
      <c r="AV151" s="12" t="s">
        <v>81</v>
      </c>
      <c r="AW151" s="12" t="s">
        <v>33</v>
      </c>
      <c r="AX151" s="12" t="s">
        <v>72</v>
      </c>
      <c r="AY151" s="151" t="s">
        <v>134</v>
      </c>
    </row>
    <row r="152" spans="2:51" s="12" customFormat="1" ht="11.25">
      <c r="B152" s="150"/>
      <c r="D152" s="148" t="s">
        <v>154</v>
      </c>
      <c r="E152" s="151" t="s">
        <v>19</v>
      </c>
      <c r="F152" s="152" t="s">
        <v>490</v>
      </c>
      <c r="H152" s="153">
        <v>33.2</v>
      </c>
      <c r="I152" s="154"/>
      <c r="L152" s="150"/>
      <c r="M152" s="155"/>
      <c r="T152" s="156"/>
      <c r="AT152" s="151" t="s">
        <v>154</v>
      </c>
      <c r="AU152" s="151" t="s">
        <v>81</v>
      </c>
      <c r="AV152" s="12" t="s">
        <v>81</v>
      </c>
      <c r="AW152" s="12" t="s">
        <v>33</v>
      </c>
      <c r="AX152" s="12" t="s">
        <v>72</v>
      </c>
      <c r="AY152" s="151" t="s">
        <v>134</v>
      </c>
    </row>
    <row r="153" spans="2:51" s="13" customFormat="1" ht="11.25">
      <c r="B153" s="157"/>
      <c r="D153" s="148" t="s">
        <v>154</v>
      </c>
      <c r="E153" s="158" t="s">
        <v>19</v>
      </c>
      <c r="F153" s="159" t="s">
        <v>163</v>
      </c>
      <c r="H153" s="160">
        <v>137.2</v>
      </c>
      <c r="I153" s="161"/>
      <c r="L153" s="157"/>
      <c r="M153" s="162"/>
      <c r="T153" s="163"/>
      <c r="AT153" s="158" t="s">
        <v>154</v>
      </c>
      <c r="AU153" s="158" t="s">
        <v>81</v>
      </c>
      <c r="AV153" s="13" t="s">
        <v>142</v>
      </c>
      <c r="AW153" s="13" t="s">
        <v>33</v>
      </c>
      <c r="AX153" s="13" t="s">
        <v>79</v>
      </c>
      <c r="AY153" s="158" t="s">
        <v>134</v>
      </c>
    </row>
    <row r="154" spans="2:65" s="1" customFormat="1" ht="24.2" customHeight="1">
      <c r="B154" s="32"/>
      <c r="C154" s="131" t="s">
        <v>491</v>
      </c>
      <c r="D154" s="131" t="s">
        <v>137</v>
      </c>
      <c r="E154" s="132" t="s">
        <v>478</v>
      </c>
      <c r="F154" s="133" t="s">
        <v>479</v>
      </c>
      <c r="G154" s="134" t="s">
        <v>140</v>
      </c>
      <c r="H154" s="135">
        <v>500.494</v>
      </c>
      <c r="I154" s="136"/>
      <c r="J154" s="137">
        <f>ROUND(I154*H154,2)</f>
        <v>0</v>
      </c>
      <c r="K154" s="133" t="s">
        <v>141</v>
      </c>
      <c r="L154" s="32"/>
      <c r="M154" s="138" t="s">
        <v>19</v>
      </c>
      <c r="N154" s="139" t="s">
        <v>43</v>
      </c>
      <c r="P154" s="140">
        <f>O154*H154</f>
        <v>0</v>
      </c>
      <c r="Q154" s="140">
        <v>0.00438</v>
      </c>
      <c r="R154" s="140">
        <f>Q154*H154</f>
        <v>2.1921637200000004</v>
      </c>
      <c r="S154" s="140">
        <v>0</v>
      </c>
      <c r="T154" s="141">
        <f>S154*H154</f>
        <v>0</v>
      </c>
      <c r="AR154" s="142" t="s">
        <v>142</v>
      </c>
      <c r="AT154" s="142" t="s">
        <v>137</v>
      </c>
      <c r="AU154" s="142" t="s">
        <v>81</v>
      </c>
      <c r="AY154" s="17" t="s">
        <v>134</v>
      </c>
      <c r="BE154" s="143">
        <f>IF(N154="základní",J154,0)</f>
        <v>0</v>
      </c>
      <c r="BF154" s="143">
        <f>IF(N154="snížená",J154,0)</f>
        <v>0</v>
      </c>
      <c r="BG154" s="143">
        <f>IF(N154="zákl. přenesená",J154,0)</f>
        <v>0</v>
      </c>
      <c r="BH154" s="143">
        <f>IF(N154="sníž. přenesená",J154,0)</f>
        <v>0</v>
      </c>
      <c r="BI154" s="143">
        <f>IF(N154="nulová",J154,0)</f>
        <v>0</v>
      </c>
      <c r="BJ154" s="17" t="s">
        <v>79</v>
      </c>
      <c r="BK154" s="143">
        <f>ROUND(I154*H154,2)</f>
        <v>0</v>
      </c>
      <c r="BL154" s="17" t="s">
        <v>142</v>
      </c>
      <c r="BM154" s="142" t="s">
        <v>492</v>
      </c>
    </row>
    <row r="155" spans="2:47" s="1" customFormat="1" ht="11.25">
      <c r="B155" s="32"/>
      <c r="D155" s="144" t="s">
        <v>144</v>
      </c>
      <c r="F155" s="145" t="s">
        <v>481</v>
      </c>
      <c r="I155" s="146"/>
      <c r="L155" s="32"/>
      <c r="M155" s="147"/>
      <c r="T155" s="53"/>
      <c r="AT155" s="17" t="s">
        <v>144</v>
      </c>
      <c r="AU155" s="17" t="s">
        <v>81</v>
      </c>
    </row>
    <row r="156" spans="2:47" s="1" customFormat="1" ht="29.25">
      <c r="B156" s="32"/>
      <c r="D156" s="148" t="s">
        <v>146</v>
      </c>
      <c r="F156" s="149" t="s">
        <v>482</v>
      </c>
      <c r="I156" s="146"/>
      <c r="L156" s="32"/>
      <c r="M156" s="147"/>
      <c r="T156" s="53"/>
      <c r="AT156" s="17" t="s">
        <v>146</v>
      </c>
      <c r="AU156" s="17" t="s">
        <v>81</v>
      </c>
    </row>
    <row r="157" spans="2:51" s="12" customFormat="1" ht="11.25">
      <c r="B157" s="150"/>
      <c r="D157" s="148" t="s">
        <v>154</v>
      </c>
      <c r="E157" s="151" t="s">
        <v>19</v>
      </c>
      <c r="F157" s="152" t="s">
        <v>493</v>
      </c>
      <c r="H157" s="153">
        <v>230.16</v>
      </c>
      <c r="I157" s="154"/>
      <c r="L157" s="150"/>
      <c r="M157" s="155"/>
      <c r="T157" s="156"/>
      <c r="AT157" s="151" t="s">
        <v>154</v>
      </c>
      <c r="AU157" s="151" t="s">
        <v>81</v>
      </c>
      <c r="AV157" s="12" t="s">
        <v>81</v>
      </c>
      <c r="AW157" s="12" t="s">
        <v>33</v>
      </c>
      <c r="AX157" s="12" t="s">
        <v>72</v>
      </c>
      <c r="AY157" s="151" t="s">
        <v>134</v>
      </c>
    </row>
    <row r="158" spans="2:51" s="12" customFormat="1" ht="11.25">
      <c r="B158" s="150"/>
      <c r="D158" s="148" t="s">
        <v>154</v>
      </c>
      <c r="E158" s="151" t="s">
        <v>19</v>
      </c>
      <c r="F158" s="152" t="s">
        <v>494</v>
      </c>
      <c r="H158" s="153">
        <v>-7.8</v>
      </c>
      <c r="I158" s="154"/>
      <c r="L158" s="150"/>
      <c r="M158" s="155"/>
      <c r="T158" s="156"/>
      <c r="AT158" s="151" t="s">
        <v>154</v>
      </c>
      <c r="AU158" s="151" t="s">
        <v>81</v>
      </c>
      <c r="AV158" s="12" t="s">
        <v>81</v>
      </c>
      <c r="AW158" s="12" t="s">
        <v>33</v>
      </c>
      <c r="AX158" s="12" t="s">
        <v>72</v>
      </c>
      <c r="AY158" s="151" t="s">
        <v>134</v>
      </c>
    </row>
    <row r="159" spans="2:51" s="12" customFormat="1" ht="11.25">
      <c r="B159" s="150"/>
      <c r="D159" s="148" t="s">
        <v>154</v>
      </c>
      <c r="E159" s="151" t="s">
        <v>19</v>
      </c>
      <c r="F159" s="152" t="s">
        <v>495</v>
      </c>
      <c r="H159" s="153">
        <v>-15.47</v>
      </c>
      <c r="I159" s="154"/>
      <c r="L159" s="150"/>
      <c r="M159" s="155"/>
      <c r="T159" s="156"/>
      <c r="AT159" s="151" t="s">
        <v>154</v>
      </c>
      <c r="AU159" s="151" t="s">
        <v>81</v>
      </c>
      <c r="AV159" s="12" t="s">
        <v>81</v>
      </c>
      <c r="AW159" s="12" t="s">
        <v>33</v>
      </c>
      <c r="AX159" s="12" t="s">
        <v>72</v>
      </c>
      <c r="AY159" s="151" t="s">
        <v>134</v>
      </c>
    </row>
    <row r="160" spans="2:51" s="12" customFormat="1" ht="11.25">
      <c r="B160" s="150"/>
      <c r="D160" s="148" t="s">
        <v>154</v>
      </c>
      <c r="E160" s="151" t="s">
        <v>19</v>
      </c>
      <c r="F160" s="152" t="s">
        <v>496</v>
      </c>
      <c r="H160" s="153">
        <v>86.163</v>
      </c>
      <c r="I160" s="154"/>
      <c r="L160" s="150"/>
      <c r="M160" s="155"/>
      <c r="T160" s="156"/>
      <c r="AT160" s="151" t="s">
        <v>154</v>
      </c>
      <c r="AU160" s="151" t="s">
        <v>81</v>
      </c>
      <c r="AV160" s="12" t="s">
        <v>81</v>
      </c>
      <c r="AW160" s="12" t="s">
        <v>33</v>
      </c>
      <c r="AX160" s="12" t="s">
        <v>72</v>
      </c>
      <c r="AY160" s="151" t="s">
        <v>134</v>
      </c>
    </row>
    <row r="161" spans="2:51" s="12" customFormat="1" ht="11.25">
      <c r="B161" s="150"/>
      <c r="D161" s="148" t="s">
        <v>154</v>
      </c>
      <c r="E161" s="151" t="s">
        <v>19</v>
      </c>
      <c r="F161" s="152" t="s">
        <v>497</v>
      </c>
      <c r="H161" s="153">
        <v>-11.05</v>
      </c>
      <c r="I161" s="154"/>
      <c r="L161" s="150"/>
      <c r="M161" s="155"/>
      <c r="T161" s="156"/>
      <c r="AT161" s="151" t="s">
        <v>154</v>
      </c>
      <c r="AU161" s="151" t="s">
        <v>81</v>
      </c>
      <c r="AV161" s="12" t="s">
        <v>81</v>
      </c>
      <c r="AW161" s="12" t="s">
        <v>33</v>
      </c>
      <c r="AX161" s="12" t="s">
        <v>72</v>
      </c>
      <c r="AY161" s="151" t="s">
        <v>134</v>
      </c>
    </row>
    <row r="162" spans="2:51" s="12" customFormat="1" ht="11.25">
      <c r="B162" s="150"/>
      <c r="D162" s="148" t="s">
        <v>154</v>
      </c>
      <c r="E162" s="151" t="s">
        <v>19</v>
      </c>
      <c r="F162" s="152" t="s">
        <v>498</v>
      </c>
      <c r="H162" s="153">
        <v>230.16</v>
      </c>
      <c r="I162" s="154"/>
      <c r="L162" s="150"/>
      <c r="M162" s="155"/>
      <c r="T162" s="156"/>
      <c r="AT162" s="151" t="s">
        <v>154</v>
      </c>
      <c r="AU162" s="151" t="s">
        <v>81</v>
      </c>
      <c r="AV162" s="12" t="s">
        <v>81</v>
      </c>
      <c r="AW162" s="12" t="s">
        <v>33</v>
      </c>
      <c r="AX162" s="12" t="s">
        <v>72</v>
      </c>
      <c r="AY162" s="151" t="s">
        <v>134</v>
      </c>
    </row>
    <row r="163" spans="2:51" s="12" customFormat="1" ht="11.25">
      <c r="B163" s="150"/>
      <c r="D163" s="148" t="s">
        <v>154</v>
      </c>
      <c r="E163" s="151" t="s">
        <v>19</v>
      </c>
      <c r="F163" s="152" t="s">
        <v>499</v>
      </c>
      <c r="H163" s="153">
        <v>-1.576</v>
      </c>
      <c r="I163" s="154"/>
      <c r="L163" s="150"/>
      <c r="M163" s="155"/>
      <c r="T163" s="156"/>
      <c r="AT163" s="151" t="s">
        <v>154</v>
      </c>
      <c r="AU163" s="151" t="s">
        <v>81</v>
      </c>
      <c r="AV163" s="12" t="s">
        <v>81</v>
      </c>
      <c r="AW163" s="12" t="s">
        <v>33</v>
      </c>
      <c r="AX163" s="12" t="s">
        <v>72</v>
      </c>
      <c r="AY163" s="151" t="s">
        <v>134</v>
      </c>
    </row>
    <row r="164" spans="2:51" s="12" customFormat="1" ht="11.25">
      <c r="B164" s="150"/>
      <c r="D164" s="148" t="s">
        <v>154</v>
      </c>
      <c r="E164" s="151" t="s">
        <v>19</v>
      </c>
      <c r="F164" s="152" t="s">
        <v>500</v>
      </c>
      <c r="H164" s="153">
        <v>-1.773</v>
      </c>
      <c r="I164" s="154"/>
      <c r="L164" s="150"/>
      <c r="M164" s="155"/>
      <c r="T164" s="156"/>
      <c r="AT164" s="151" t="s">
        <v>154</v>
      </c>
      <c r="AU164" s="151" t="s">
        <v>81</v>
      </c>
      <c r="AV164" s="12" t="s">
        <v>81</v>
      </c>
      <c r="AW164" s="12" t="s">
        <v>33</v>
      </c>
      <c r="AX164" s="12" t="s">
        <v>72</v>
      </c>
      <c r="AY164" s="151" t="s">
        <v>134</v>
      </c>
    </row>
    <row r="165" spans="2:51" s="12" customFormat="1" ht="11.25">
      <c r="B165" s="150"/>
      <c r="D165" s="148" t="s">
        <v>154</v>
      </c>
      <c r="E165" s="151" t="s">
        <v>19</v>
      </c>
      <c r="F165" s="152" t="s">
        <v>501</v>
      </c>
      <c r="H165" s="153">
        <v>-3.9</v>
      </c>
      <c r="I165" s="154"/>
      <c r="L165" s="150"/>
      <c r="M165" s="155"/>
      <c r="T165" s="156"/>
      <c r="AT165" s="151" t="s">
        <v>154</v>
      </c>
      <c r="AU165" s="151" t="s">
        <v>81</v>
      </c>
      <c r="AV165" s="12" t="s">
        <v>81</v>
      </c>
      <c r="AW165" s="12" t="s">
        <v>33</v>
      </c>
      <c r="AX165" s="12" t="s">
        <v>72</v>
      </c>
      <c r="AY165" s="151" t="s">
        <v>134</v>
      </c>
    </row>
    <row r="166" spans="2:51" s="12" customFormat="1" ht="11.25">
      <c r="B166" s="150"/>
      <c r="D166" s="148" t="s">
        <v>154</v>
      </c>
      <c r="E166" s="151" t="s">
        <v>19</v>
      </c>
      <c r="F166" s="152" t="s">
        <v>502</v>
      </c>
      <c r="H166" s="153">
        <v>-4.42</v>
      </c>
      <c r="I166" s="154"/>
      <c r="L166" s="150"/>
      <c r="M166" s="155"/>
      <c r="T166" s="156"/>
      <c r="AT166" s="151" t="s">
        <v>154</v>
      </c>
      <c r="AU166" s="151" t="s">
        <v>81</v>
      </c>
      <c r="AV166" s="12" t="s">
        <v>81</v>
      </c>
      <c r="AW166" s="12" t="s">
        <v>33</v>
      </c>
      <c r="AX166" s="12" t="s">
        <v>72</v>
      </c>
      <c r="AY166" s="151" t="s">
        <v>134</v>
      </c>
    </row>
    <row r="167" spans="2:51" s="13" customFormat="1" ht="11.25">
      <c r="B167" s="157"/>
      <c r="D167" s="148" t="s">
        <v>154</v>
      </c>
      <c r="E167" s="158" t="s">
        <v>19</v>
      </c>
      <c r="F167" s="159" t="s">
        <v>163</v>
      </c>
      <c r="H167" s="160">
        <v>500.49399999999997</v>
      </c>
      <c r="I167" s="161"/>
      <c r="L167" s="157"/>
      <c r="M167" s="162"/>
      <c r="T167" s="163"/>
      <c r="AT167" s="158" t="s">
        <v>154</v>
      </c>
      <c r="AU167" s="158" t="s">
        <v>81</v>
      </c>
      <c r="AV167" s="13" t="s">
        <v>142</v>
      </c>
      <c r="AW167" s="13" t="s">
        <v>33</v>
      </c>
      <c r="AX167" s="13" t="s">
        <v>79</v>
      </c>
      <c r="AY167" s="158" t="s">
        <v>134</v>
      </c>
    </row>
    <row r="168" spans="2:65" s="1" customFormat="1" ht="24.2" customHeight="1">
      <c r="B168" s="32"/>
      <c r="C168" s="131" t="s">
        <v>8</v>
      </c>
      <c r="D168" s="131" t="s">
        <v>137</v>
      </c>
      <c r="E168" s="132" t="s">
        <v>503</v>
      </c>
      <c r="F168" s="133" t="s">
        <v>504</v>
      </c>
      <c r="G168" s="134" t="s">
        <v>140</v>
      </c>
      <c r="H168" s="135">
        <v>500.494</v>
      </c>
      <c r="I168" s="136"/>
      <c r="J168" s="137">
        <f>ROUND(I168*H168,2)</f>
        <v>0</v>
      </c>
      <c r="K168" s="133" t="s">
        <v>141</v>
      </c>
      <c r="L168" s="32"/>
      <c r="M168" s="138" t="s">
        <v>19</v>
      </c>
      <c r="N168" s="139" t="s">
        <v>43</v>
      </c>
      <c r="P168" s="140">
        <f>O168*H168</f>
        <v>0</v>
      </c>
      <c r="Q168" s="140">
        <v>0.017</v>
      </c>
      <c r="R168" s="140">
        <f>Q168*H168</f>
        <v>8.508398000000001</v>
      </c>
      <c r="S168" s="140">
        <v>0</v>
      </c>
      <c r="T168" s="141">
        <f>S168*H168</f>
        <v>0</v>
      </c>
      <c r="AR168" s="142" t="s">
        <v>142</v>
      </c>
      <c r="AT168" s="142" t="s">
        <v>137</v>
      </c>
      <c r="AU168" s="142" t="s">
        <v>81</v>
      </c>
      <c r="AY168" s="17" t="s">
        <v>134</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142</v>
      </c>
      <c r="BM168" s="142" t="s">
        <v>505</v>
      </c>
    </row>
    <row r="169" spans="2:47" s="1" customFormat="1" ht="11.25">
      <c r="B169" s="32"/>
      <c r="D169" s="144" t="s">
        <v>144</v>
      </c>
      <c r="F169" s="145" t="s">
        <v>506</v>
      </c>
      <c r="I169" s="146"/>
      <c r="L169" s="32"/>
      <c r="M169" s="147"/>
      <c r="T169" s="53"/>
      <c r="AT169" s="17" t="s">
        <v>144</v>
      </c>
      <c r="AU169" s="17" t="s">
        <v>81</v>
      </c>
    </row>
    <row r="170" spans="2:47" s="1" customFormat="1" ht="39">
      <c r="B170" s="32"/>
      <c r="D170" s="148" t="s">
        <v>146</v>
      </c>
      <c r="F170" s="149" t="s">
        <v>488</v>
      </c>
      <c r="I170" s="146"/>
      <c r="L170" s="32"/>
      <c r="M170" s="147"/>
      <c r="T170" s="53"/>
      <c r="AT170" s="17" t="s">
        <v>146</v>
      </c>
      <c r="AU170" s="17" t="s">
        <v>81</v>
      </c>
    </row>
    <row r="171" spans="2:51" s="12" customFormat="1" ht="11.25">
      <c r="B171" s="150"/>
      <c r="D171" s="148" t="s">
        <v>154</v>
      </c>
      <c r="E171" s="151" t="s">
        <v>19</v>
      </c>
      <c r="F171" s="152" t="s">
        <v>493</v>
      </c>
      <c r="H171" s="153">
        <v>230.16</v>
      </c>
      <c r="I171" s="154"/>
      <c r="L171" s="150"/>
      <c r="M171" s="155"/>
      <c r="T171" s="156"/>
      <c r="AT171" s="151" t="s">
        <v>154</v>
      </c>
      <c r="AU171" s="151" t="s">
        <v>81</v>
      </c>
      <c r="AV171" s="12" t="s">
        <v>81</v>
      </c>
      <c r="AW171" s="12" t="s">
        <v>33</v>
      </c>
      <c r="AX171" s="12" t="s">
        <v>72</v>
      </c>
      <c r="AY171" s="151" t="s">
        <v>134</v>
      </c>
    </row>
    <row r="172" spans="2:51" s="12" customFormat="1" ht="11.25">
      <c r="B172" s="150"/>
      <c r="D172" s="148" t="s">
        <v>154</v>
      </c>
      <c r="E172" s="151" t="s">
        <v>19</v>
      </c>
      <c r="F172" s="152" t="s">
        <v>494</v>
      </c>
      <c r="H172" s="153">
        <v>-7.8</v>
      </c>
      <c r="I172" s="154"/>
      <c r="L172" s="150"/>
      <c r="M172" s="155"/>
      <c r="T172" s="156"/>
      <c r="AT172" s="151" t="s">
        <v>154</v>
      </c>
      <c r="AU172" s="151" t="s">
        <v>81</v>
      </c>
      <c r="AV172" s="12" t="s">
        <v>81</v>
      </c>
      <c r="AW172" s="12" t="s">
        <v>33</v>
      </c>
      <c r="AX172" s="12" t="s">
        <v>72</v>
      </c>
      <c r="AY172" s="151" t="s">
        <v>134</v>
      </c>
    </row>
    <row r="173" spans="2:51" s="12" customFormat="1" ht="11.25">
      <c r="B173" s="150"/>
      <c r="D173" s="148" t="s">
        <v>154</v>
      </c>
      <c r="E173" s="151" t="s">
        <v>19</v>
      </c>
      <c r="F173" s="152" t="s">
        <v>495</v>
      </c>
      <c r="H173" s="153">
        <v>-15.47</v>
      </c>
      <c r="I173" s="154"/>
      <c r="L173" s="150"/>
      <c r="M173" s="155"/>
      <c r="T173" s="156"/>
      <c r="AT173" s="151" t="s">
        <v>154</v>
      </c>
      <c r="AU173" s="151" t="s">
        <v>81</v>
      </c>
      <c r="AV173" s="12" t="s">
        <v>81</v>
      </c>
      <c r="AW173" s="12" t="s">
        <v>33</v>
      </c>
      <c r="AX173" s="12" t="s">
        <v>72</v>
      </c>
      <c r="AY173" s="151" t="s">
        <v>134</v>
      </c>
    </row>
    <row r="174" spans="2:51" s="12" customFormat="1" ht="11.25">
      <c r="B174" s="150"/>
      <c r="D174" s="148" t="s">
        <v>154</v>
      </c>
      <c r="E174" s="151" t="s">
        <v>19</v>
      </c>
      <c r="F174" s="152" t="s">
        <v>496</v>
      </c>
      <c r="H174" s="153">
        <v>86.163</v>
      </c>
      <c r="I174" s="154"/>
      <c r="L174" s="150"/>
      <c r="M174" s="155"/>
      <c r="T174" s="156"/>
      <c r="AT174" s="151" t="s">
        <v>154</v>
      </c>
      <c r="AU174" s="151" t="s">
        <v>81</v>
      </c>
      <c r="AV174" s="12" t="s">
        <v>81</v>
      </c>
      <c r="AW174" s="12" t="s">
        <v>33</v>
      </c>
      <c r="AX174" s="12" t="s">
        <v>72</v>
      </c>
      <c r="AY174" s="151" t="s">
        <v>134</v>
      </c>
    </row>
    <row r="175" spans="2:51" s="12" customFormat="1" ht="11.25">
      <c r="B175" s="150"/>
      <c r="D175" s="148" t="s">
        <v>154</v>
      </c>
      <c r="E175" s="151" t="s">
        <v>19</v>
      </c>
      <c r="F175" s="152" t="s">
        <v>497</v>
      </c>
      <c r="H175" s="153">
        <v>-11.05</v>
      </c>
      <c r="I175" s="154"/>
      <c r="L175" s="150"/>
      <c r="M175" s="155"/>
      <c r="T175" s="156"/>
      <c r="AT175" s="151" t="s">
        <v>154</v>
      </c>
      <c r="AU175" s="151" t="s">
        <v>81</v>
      </c>
      <c r="AV175" s="12" t="s">
        <v>81</v>
      </c>
      <c r="AW175" s="12" t="s">
        <v>33</v>
      </c>
      <c r="AX175" s="12" t="s">
        <v>72</v>
      </c>
      <c r="AY175" s="151" t="s">
        <v>134</v>
      </c>
    </row>
    <row r="176" spans="2:51" s="12" customFormat="1" ht="11.25">
      <c r="B176" s="150"/>
      <c r="D176" s="148" t="s">
        <v>154</v>
      </c>
      <c r="E176" s="151" t="s">
        <v>19</v>
      </c>
      <c r="F176" s="152" t="s">
        <v>498</v>
      </c>
      <c r="H176" s="153">
        <v>230.16</v>
      </c>
      <c r="I176" s="154"/>
      <c r="L176" s="150"/>
      <c r="M176" s="155"/>
      <c r="T176" s="156"/>
      <c r="AT176" s="151" t="s">
        <v>154</v>
      </c>
      <c r="AU176" s="151" t="s">
        <v>81</v>
      </c>
      <c r="AV176" s="12" t="s">
        <v>81</v>
      </c>
      <c r="AW176" s="12" t="s">
        <v>33</v>
      </c>
      <c r="AX176" s="12" t="s">
        <v>72</v>
      </c>
      <c r="AY176" s="151" t="s">
        <v>134</v>
      </c>
    </row>
    <row r="177" spans="2:51" s="12" customFormat="1" ht="11.25">
      <c r="B177" s="150"/>
      <c r="D177" s="148" t="s">
        <v>154</v>
      </c>
      <c r="E177" s="151" t="s">
        <v>19</v>
      </c>
      <c r="F177" s="152" t="s">
        <v>499</v>
      </c>
      <c r="H177" s="153">
        <v>-1.576</v>
      </c>
      <c r="I177" s="154"/>
      <c r="L177" s="150"/>
      <c r="M177" s="155"/>
      <c r="T177" s="156"/>
      <c r="AT177" s="151" t="s">
        <v>154</v>
      </c>
      <c r="AU177" s="151" t="s">
        <v>81</v>
      </c>
      <c r="AV177" s="12" t="s">
        <v>81</v>
      </c>
      <c r="AW177" s="12" t="s">
        <v>33</v>
      </c>
      <c r="AX177" s="12" t="s">
        <v>72</v>
      </c>
      <c r="AY177" s="151" t="s">
        <v>134</v>
      </c>
    </row>
    <row r="178" spans="2:51" s="12" customFormat="1" ht="11.25">
      <c r="B178" s="150"/>
      <c r="D178" s="148" t="s">
        <v>154</v>
      </c>
      <c r="E178" s="151" t="s">
        <v>19</v>
      </c>
      <c r="F178" s="152" t="s">
        <v>500</v>
      </c>
      <c r="H178" s="153">
        <v>-1.773</v>
      </c>
      <c r="I178" s="154"/>
      <c r="L178" s="150"/>
      <c r="M178" s="155"/>
      <c r="T178" s="156"/>
      <c r="AT178" s="151" t="s">
        <v>154</v>
      </c>
      <c r="AU178" s="151" t="s">
        <v>81</v>
      </c>
      <c r="AV178" s="12" t="s">
        <v>81</v>
      </c>
      <c r="AW178" s="12" t="s">
        <v>33</v>
      </c>
      <c r="AX178" s="12" t="s">
        <v>72</v>
      </c>
      <c r="AY178" s="151" t="s">
        <v>134</v>
      </c>
    </row>
    <row r="179" spans="2:51" s="12" customFormat="1" ht="11.25">
      <c r="B179" s="150"/>
      <c r="D179" s="148" t="s">
        <v>154</v>
      </c>
      <c r="E179" s="151" t="s">
        <v>19</v>
      </c>
      <c r="F179" s="152" t="s">
        <v>501</v>
      </c>
      <c r="H179" s="153">
        <v>-3.9</v>
      </c>
      <c r="I179" s="154"/>
      <c r="L179" s="150"/>
      <c r="M179" s="155"/>
      <c r="T179" s="156"/>
      <c r="AT179" s="151" t="s">
        <v>154</v>
      </c>
      <c r="AU179" s="151" t="s">
        <v>81</v>
      </c>
      <c r="AV179" s="12" t="s">
        <v>81</v>
      </c>
      <c r="AW179" s="12" t="s">
        <v>33</v>
      </c>
      <c r="AX179" s="12" t="s">
        <v>72</v>
      </c>
      <c r="AY179" s="151" t="s">
        <v>134</v>
      </c>
    </row>
    <row r="180" spans="2:51" s="12" customFormat="1" ht="11.25">
      <c r="B180" s="150"/>
      <c r="D180" s="148" t="s">
        <v>154</v>
      </c>
      <c r="E180" s="151" t="s">
        <v>19</v>
      </c>
      <c r="F180" s="152" t="s">
        <v>502</v>
      </c>
      <c r="H180" s="153">
        <v>-4.42</v>
      </c>
      <c r="I180" s="154"/>
      <c r="L180" s="150"/>
      <c r="M180" s="155"/>
      <c r="T180" s="156"/>
      <c r="AT180" s="151" t="s">
        <v>154</v>
      </c>
      <c r="AU180" s="151" t="s">
        <v>81</v>
      </c>
      <c r="AV180" s="12" t="s">
        <v>81</v>
      </c>
      <c r="AW180" s="12" t="s">
        <v>33</v>
      </c>
      <c r="AX180" s="12" t="s">
        <v>72</v>
      </c>
      <c r="AY180" s="151" t="s">
        <v>134</v>
      </c>
    </row>
    <row r="181" spans="2:51" s="13" customFormat="1" ht="11.25">
      <c r="B181" s="157"/>
      <c r="D181" s="148" t="s">
        <v>154</v>
      </c>
      <c r="E181" s="158" t="s">
        <v>19</v>
      </c>
      <c r="F181" s="159" t="s">
        <v>163</v>
      </c>
      <c r="H181" s="160">
        <v>500.494</v>
      </c>
      <c r="I181" s="161"/>
      <c r="L181" s="157"/>
      <c r="M181" s="162"/>
      <c r="T181" s="163"/>
      <c r="AT181" s="158" t="s">
        <v>154</v>
      </c>
      <c r="AU181" s="158" t="s">
        <v>81</v>
      </c>
      <c r="AV181" s="13" t="s">
        <v>142</v>
      </c>
      <c r="AW181" s="13" t="s">
        <v>33</v>
      </c>
      <c r="AX181" s="13" t="s">
        <v>79</v>
      </c>
      <c r="AY181" s="158" t="s">
        <v>134</v>
      </c>
    </row>
    <row r="182" spans="2:65" s="1" customFormat="1" ht="24.2" customHeight="1">
      <c r="B182" s="32"/>
      <c r="C182" s="131" t="s">
        <v>238</v>
      </c>
      <c r="D182" s="131" t="s">
        <v>137</v>
      </c>
      <c r="E182" s="132" t="s">
        <v>507</v>
      </c>
      <c r="F182" s="133" t="s">
        <v>508</v>
      </c>
      <c r="G182" s="134" t="s">
        <v>140</v>
      </c>
      <c r="H182" s="135">
        <v>500.494</v>
      </c>
      <c r="I182" s="136"/>
      <c r="J182" s="137">
        <f>ROUND(I182*H182,2)</f>
        <v>0</v>
      </c>
      <c r="K182" s="133" t="s">
        <v>19</v>
      </c>
      <c r="L182" s="32"/>
      <c r="M182" s="138" t="s">
        <v>19</v>
      </c>
      <c r="N182" s="139" t="s">
        <v>43</v>
      </c>
      <c r="P182" s="140">
        <f>O182*H182</f>
        <v>0</v>
      </c>
      <c r="Q182" s="140">
        <v>0.00198</v>
      </c>
      <c r="R182" s="140">
        <f>Q182*H182</f>
        <v>0.9909781200000001</v>
      </c>
      <c r="S182" s="140">
        <v>0</v>
      </c>
      <c r="T182" s="141">
        <f>S182*H182</f>
        <v>0</v>
      </c>
      <c r="AR182" s="142" t="s">
        <v>142</v>
      </c>
      <c r="AT182" s="142" t="s">
        <v>137</v>
      </c>
      <c r="AU182" s="142" t="s">
        <v>81</v>
      </c>
      <c r="AY182" s="17" t="s">
        <v>134</v>
      </c>
      <c r="BE182" s="143">
        <f>IF(N182="základní",J182,0)</f>
        <v>0</v>
      </c>
      <c r="BF182" s="143">
        <f>IF(N182="snížená",J182,0)</f>
        <v>0</v>
      </c>
      <c r="BG182" s="143">
        <f>IF(N182="zákl. přenesená",J182,0)</f>
        <v>0</v>
      </c>
      <c r="BH182" s="143">
        <f>IF(N182="sníž. přenesená",J182,0)</f>
        <v>0</v>
      </c>
      <c r="BI182" s="143">
        <f>IF(N182="nulová",J182,0)</f>
        <v>0</v>
      </c>
      <c r="BJ182" s="17" t="s">
        <v>79</v>
      </c>
      <c r="BK182" s="143">
        <f>ROUND(I182*H182,2)</f>
        <v>0</v>
      </c>
      <c r="BL182" s="17" t="s">
        <v>142</v>
      </c>
      <c r="BM182" s="142" t="s">
        <v>509</v>
      </c>
    </row>
    <row r="183" spans="2:51" s="12" customFormat="1" ht="11.25">
      <c r="B183" s="150"/>
      <c r="D183" s="148" t="s">
        <v>154</v>
      </c>
      <c r="E183" s="151" t="s">
        <v>19</v>
      </c>
      <c r="F183" s="152" t="s">
        <v>493</v>
      </c>
      <c r="H183" s="153">
        <v>230.16</v>
      </c>
      <c r="I183" s="154"/>
      <c r="L183" s="150"/>
      <c r="M183" s="155"/>
      <c r="T183" s="156"/>
      <c r="AT183" s="151" t="s">
        <v>154</v>
      </c>
      <c r="AU183" s="151" t="s">
        <v>81</v>
      </c>
      <c r="AV183" s="12" t="s">
        <v>81</v>
      </c>
      <c r="AW183" s="12" t="s">
        <v>33</v>
      </c>
      <c r="AX183" s="12" t="s">
        <v>72</v>
      </c>
      <c r="AY183" s="151" t="s">
        <v>134</v>
      </c>
    </row>
    <row r="184" spans="2:51" s="12" customFormat="1" ht="11.25">
      <c r="B184" s="150"/>
      <c r="D184" s="148" t="s">
        <v>154</v>
      </c>
      <c r="E184" s="151" t="s">
        <v>19</v>
      </c>
      <c r="F184" s="152" t="s">
        <v>494</v>
      </c>
      <c r="H184" s="153">
        <v>-7.8</v>
      </c>
      <c r="I184" s="154"/>
      <c r="L184" s="150"/>
      <c r="M184" s="155"/>
      <c r="T184" s="156"/>
      <c r="AT184" s="151" t="s">
        <v>154</v>
      </c>
      <c r="AU184" s="151" t="s">
        <v>81</v>
      </c>
      <c r="AV184" s="12" t="s">
        <v>81</v>
      </c>
      <c r="AW184" s="12" t="s">
        <v>33</v>
      </c>
      <c r="AX184" s="12" t="s">
        <v>72</v>
      </c>
      <c r="AY184" s="151" t="s">
        <v>134</v>
      </c>
    </row>
    <row r="185" spans="2:51" s="12" customFormat="1" ht="11.25">
      <c r="B185" s="150"/>
      <c r="D185" s="148" t="s">
        <v>154</v>
      </c>
      <c r="E185" s="151" t="s">
        <v>19</v>
      </c>
      <c r="F185" s="152" t="s">
        <v>495</v>
      </c>
      <c r="H185" s="153">
        <v>-15.47</v>
      </c>
      <c r="I185" s="154"/>
      <c r="L185" s="150"/>
      <c r="M185" s="155"/>
      <c r="T185" s="156"/>
      <c r="AT185" s="151" t="s">
        <v>154</v>
      </c>
      <c r="AU185" s="151" t="s">
        <v>81</v>
      </c>
      <c r="AV185" s="12" t="s">
        <v>81</v>
      </c>
      <c r="AW185" s="12" t="s">
        <v>33</v>
      </c>
      <c r="AX185" s="12" t="s">
        <v>72</v>
      </c>
      <c r="AY185" s="151" t="s">
        <v>134</v>
      </c>
    </row>
    <row r="186" spans="2:51" s="12" customFormat="1" ht="11.25">
      <c r="B186" s="150"/>
      <c r="D186" s="148" t="s">
        <v>154</v>
      </c>
      <c r="E186" s="151" t="s">
        <v>19</v>
      </c>
      <c r="F186" s="152" t="s">
        <v>496</v>
      </c>
      <c r="H186" s="153">
        <v>86.163</v>
      </c>
      <c r="I186" s="154"/>
      <c r="L186" s="150"/>
      <c r="M186" s="155"/>
      <c r="T186" s="156"/>
      <c r="AT186" s="151" t="s">
        <v>154</v>
      </c>
      <c r="AU186" s="151" t="s">
        <v>81</v>
      </c>
      <c r="AV186" s="12" t="s">
        <v>81</v>
      </c>
      <c r="AW186" s="12" t="s">
        <v>33</v>
      </c>
      <c r="AX186" s="12" t="s">
        <v>72</v>
      </c>
      <c r="AY186" s="151" t="s">
        <v>134</v>
      </c>
    </row>
    <row r="187" spans="2:51" s="12" customFormat="1" ht="11.25">
      <c r="B187" s="150"/>
      <c r="D187" s="148" t="s">
        <v>154</v>
      </c>
      <c r="E187" s="151" t="s">
        <v>19</v>
      </c>
      <c r="F187" s="152" t="s">
        <v>497</v>
      </c>
      <c r="H187" s="153">
        <v>-11.05</v>
      </c>
      <c r="I187" s="154"/>
      <c r="L187" s="150"/>
      <c r="M187" s="155"/>
      <c r="T187" s="156"/>
      <c r="AT187" s="151" t="s">
        <v>154</v>
      </c>
      <c r="AU187" s="151" t="s">
        <v>81</v>
      </c>
      <c r="AV187" s="12" t="s">
        <v>81</v>
      </c>
      <c r="AW187" s="12" t="s">
        <v>33</v>
      </c>
      <c r="AX187" s="12" t="s">
        <v>72</v>
      </c>
      <c r="AY187" s="151" t="s">
        <v>134</v>
      </c>
    </row>
    <row r="188" spans="2:51" s="12" customFormat="1" ht="11.25">
      <c r="B188" s="150"/>
      <c r="D188" s="148" t="s">
        <v>154</v>
      </c>
      <c r="E188" s="151" t="s">
        <v>19</v>
      </c>
      <c r="F188" s="152" t="s">
        <v>498</v>
      </c>
      <c r="H188" s="153">
        <v>230.16</v>
      </c>
      <c r="I188" s="154"/>
      <c r="L188" s="150"/>
      <c r="M188" s="155"/>
      <c r="T188" s="156"/>
      <c r="AT188" s="151" t="s">
        <v>154</v>
      </c>
      <c r="AU188" s="151" t="s">
        <v>81</v>
      </c>
      <c r="AV188" s="12" t="s">
        <v>81</v>
      </c>
      <c r="AW188" s="12" t="s">
        <v>33</v>
      </c>
      <c r="AX188" s="12" t="s">
        <v>72</v>
      </c>
      <c r="AY188" s="151" t="s">
        <v>134</v>
      </c>
    </row>
    <row r="189" spans="2:51" s="12" customFormat="1" ht="11.25">
      <c r="B189" s="150"/>
      <c r="D189" s="148" t="s">
        <v>154</v>
      </c>
      <c r="E189" s="151" t="s">
        <v>19</v>
      </c>
      <c r="F189" s="152" t="s">
        <v>499</v>
      </c>
      <c r="H189" s="153">
        <v>-1.576</v>
      </c>
      <c r="I189" s="154"/>
      <c r="L189" s="150"/>
      <c r="M189" s="155"/>
      <c r="T189" s="156"/>
      <c r="AT189" s="151" t="s">
        <v>154</v>
      </c>
      <c r="AU189" s="151" t="s">
        <v>81</v>
      </c>
      <c r="AV189" s="12" t="s">
        <v>81</v>
      </c>
      <c r="AW189" s="12" t="s">
        <v>33</v>
      </c>
      <c r="AX189" s="12" t="s">
        <v>72</v>
      </c>
      <c r="AY189" s="151" t="s">
        <v>134</v>
      </c>
    </row>
    <row r="190" spans="2:51" s="12" customFormat="1" ht="11.25">
      <c r="B190" s="150"/>
      <c r="D190" s="148" t="s">
        <v>154</v>
      </c>
      <c r="E190" s="151" t="s">
        <v>19</v>
      </c>
      <c r="F190" s="152" t="s">
        <v>500</v>
      </c>
      <c r="H190" s="153">
        <v>-1.773</v>
      </c>
      <c r="I190" s="154"/>
      <c r="L190" s="150"/>
      <c r="M190" s="155"/>
      <c r="T190" s="156"/>
      <c r="AT190" s="151" t="s">
        <v>154</v>
      </c>
      <c r="AU190" s="151" t="s">
        <v>81</v>
      </c>
      <c r="AV190" s="12" t="s">
        <v>81</v>
      </c>
      <c r="AW190" s="12" t="s">
        <v>33</v>
      </c>
      <c r="AX190" s="12" t="s">
        <v>72</v>
      </c>
      <c r="AY190" s="151" t="s">
        <v>134</v>
      </c>
    </row>
    <row r="191" spans="2:51" s="12" customFormat="1" ht="11.25">
      <c r="B191" s="150"/>
      <c r="D191" s="148" t="s">
        <v>154</v>
      </c>
      <c r="E191" s="151" t="s">
        <v>19</v>
      </c>
      <c r="F191" s="152" t="s">
        <v>501</v>
      </c>
      <c r="H191" s="153">
        <v>-3.9</v>
      </c>
      <c r="I191" s="154"/>
      <c r="L191" s="150"/>
      <c r="M191" s="155"/>
      <c r="T191" s="156"/>
      <c r="AT191" s="151" t="s">
        <v>154</v>
      </c>
      <c r="AU191" s="151" t="s">
        <v>81</v>
      </c>
      <c r="AV191" s="12" t="s">
        <v>81</v>
      </c>
      <c r="AW191" s="12" t="s">
        <v>33</v>
      </c>
      <c r="AX191" s="12" t="s">
        <v>72</v>
      </c>
      <c r="AY191" s="151" t="s">
        <v>134</v>
      </c>
    </row>
    <row r="192" spans="2:51" s="12" customFormat="1" ht="11.25">
      <c r="B192" s="150"/>
      <c r="D192" s="148" t="s">
        <v>154</v>
      </c>
      <c r="E192" s="151" t="s">
        <v>19</v>
      </c>
      <c r="F192" s="152" t="s">
        <v>502</v>
      </c>
      <c r="H192" s="153">
        <v>-4.42</v>
      </c>
      <c r="I192" s="154"/>
      <c r="L192" s="150"/>
      <c r="M192" s="155"/>
      <c r="T192" s="156"/>
      <c r="AT192" s="151" t="s">
        <v>154</v>
      </c>
      <c r="AU192" s="151" t="s">
        <v>81</v>
      </c>
      <c r="AV192" s="12" t="s">
        <v>81</v>
      </c>
      <c r="AW192" s="12" t="s">
        <v>33</v>
      </c>
      <c r="AX192" s="12" t="s">
        <v>72</v>
      </c>
      <c r="AY192" s="151" t="s">
        <v>134</v>
      </c>
    </row>
    <row r="193" spans="2:51" s="13" customFormat="1" ht="11.25">
      <c r="B193" s="157"/>
      <c r="D193" s="148" t="s">
        <v>154</v>
      </c>
      <c r="E193" s="158" t="s">
        <v>19</v>
      </c>
      <c r="F193" s="159" t="s">
        <v>163</v>
      </c>
      <c r="H193" s="160">
        <v>500.494</v>
      </c>
      <c r="I193" s="161"/>
      <c r="L193" s="157"/>
      <c r="M193" s="162"/>
      <c r="T193" s="163"/>
      <c r="AT193" s="158" t="s">
        <v>154</v>
      </c>
      <c r="AU193" s="158" t="s">
        <v>81</v>
      </c>
      <c r="AV193" s="13" t="s">
        <v>142</v>
      </c>
      <c r="AW193" s="13" t="s">
        <v>33</v>
      </c>
      <c r="AX193" s="13" t="s">
        <v>79</v>
      </c>
      <c r="AY193" s="158" t="s">
        <v>134</v>
      </c>
    </row>
    <row r="194" spans="2:65" s="1" customFormat="1" ht="24.2" customHeight="1">
      <c r="B194" s="32"/>
      <c r="C194" s="131" t="s">
        <v>260</v>
      </c>
      <c r="D194" s="131" t="s">
        <v>137</v>
      </c>
      <c r="E194" s="132" t="s">
        <v>510</v>
      </c>
      <c r="F194" s="133" t="s">
        <v>511</v>
      </c>
      <c r="G194" s="134" t="s">
        <v>140</v>
      </c>
      <c r="H194" s="135">
        <v>7.8</v>
      </c>
      <c r="I194" s="136"/>
      <c r="J194" s="137">
        <f>ROUND(I194*H194,2)</f>
        <v>0</v>
      </c>
      <c r="K194" s="133" t="s">
        <v>141</v>
      </c>
      <c r="L194" s="32"/>
      <c r="M194" s="138" t="s">
        <v>19</v>
      </c>
      <c r="N194" s="139" t="s">
        <v>43</v>
      </c>
      <c r="P194" s="140">
        <f>O194*H194</f>
        <v>0</v>
      </c>
      <c r="Q194" s="140">
        <v>0.01838</v>
      </c>
      <c r="R194" s="140">
        <f>Q194*H194</f>
        <v>0.143364</v>
      </c>
      <c r="S194" s="140">
        <v>0</v>
      </c>
      <c r="T194" s="141">
        <f>S194*H194</f>
        <v>0</v>
      </c>
      <c r="AR194" s="142" t="s">
        <v>142</v>
      </c>
      <c r="AT194" s="142" t="s">
        <v>137</v>
      </c>
      <c r="AU194" s="142" t="s">
        <v>81</v>
      </c>
      <c r="AY194" s="17" t="s">
        <v>134</v>
      </c>
      <c r="BE194" s="143">
        <f>IF(N194="základní",J194,0)</f>
        <v>0</v>
      </c>
      <c r="BF194" s="143">
        <f>IF(N194="snížená",J194,0)</f>
        <v>0</v>
      </c>
      <c r="BG194" s="143">
        <f>IF(N194="zákl. přenesená",J194,0)</f>
        <v>0</v>
      </c>
      <c r="BH194" s="143">
        <f>IF(N194="sníž. přenesená",J194,0)</f>
        <v>0</v>
      </c>
      <c r="BI194" s="143">
        <f>IF(N194="nulová",J194,0)</f>
        <v>0</v>
      </c>
      <c r="BJ194" s="17" t="s">
        <v>79</v>
      </c>
      <c r="BK194" s="143">
        <f>ROUND(I194*H194,2)</f>
        <v>0</v>
      </c>
      <c r="BL194" s="17" t="s">
        <v>142</v>
      </c>
      <c r="BM194" s="142" t="s">
        <v>512</v>
      </c>
    </row>
    <row r="195" spans="2:47" s="1" customFormat="1" ht="11.25">
      <c r="B195" s="32"/>
      <c r="D195" s="144" t="s">
        <v>144</v>
      </c>
      <c r="F195" s="145" t="s">
        <v>513</v>
      </c>
      <c r="I195" s="146"/>
      <c r="L195" s="32"/>
      <c r="M195" s="147"/>
      <c r="T195" s="53"/>
      <c r="AT195" s="17" t="s">
        <v>144</v>
      </c>
      <c r="AU195" s="17" t="s">
        <v>81</v>
      </c>
    </row>
    <row r="196" spans="2:47" s="1" customFormat="1" ht="48.75">
      <c r="B196" s="32"/>
      <c r="D196" s="148" t="s">
        <v>146</v>
      </c>
      <c r="F196" s="149" t="s">
        <v>514</v>
      </c>
      <c r="I196" s="146"/>
      <c r="L196" s="32"/>
      <c r="M196" s="147"/>
      <c r="T196" s="53"/>
      <c r="AT196" s="17" t="s">
        <v>146</v>
      </c>
      <c r="AU196" s="17" t="s">
        <v>81</v>
      </c>
    </row>
    <row r="197" spans="2:51" s="12" customFormat="1" ht="11.25">
      <c r="B197" s="150"/>
      <c r="D197" s="148" t="s">
        <v>154</v>
      </c>
      <c r="E197" s="151" t="s">
        <v>19</v>
      </c>
      <c r="F197" s="152" t="s">
        <v>515</v>
      </c>
      <c r="H197" s="153">
        <v>7.8</v>
      </c>
      <c r="I197" s="154"/>
      <c r="L197" s="150"/>
      <c r="M197" s="155"/>
      <c r="T197" s="156"/>
      <c r="AT197" s="151" t="s">
        <v>154</v>
      </c>
      <c r="AU197" s="151" t="s">
        <v>81</v>
      </c>
      <c r="AV197" s="12" t="s">
        <v>81</v>
      </c>
      <c r="AW197" s="12" t="s">
        <v>33</v>
      </c>
      <c r="AX197" s="12" t="s">
        <v>79</v>
      </c>
      <c r="AY197" s="151" t="s">
        <v>134</v>
      </c>
    </row>
    <row r="198" spans="2:65" s="1" customFormat="1" ht="24.2" customHeight="1">
      <c r="B198" s="32"/>
      <c r="C198" s="131" t="s">
        <v>268</v>
      </c>
      <c r="D198" s="131" t="s">
        <v>137</v>
      </c>
      <c r="E198" s="132" t="s">
        <v>516</v>
      </c>
      <c r="F198" s="133" t="s">
        <v>517</v>
      </c>
      <c r="G198" s="134" t="s">
        <v>253</v>
      </c>
      <c r="H198" s="135">
        <v>2</v>
      </c>
      <c r="I198" s="136"/>
      <c r="J198" s="137">
        <f>ROUND(I198*H198,2)</f>
        <v>0</v>
      </c>
      <c r="K198" s="133" t="s">
        <v>141</v>
      </c>
      <c r="L198" s="32"/>
      <c r="M198" s="138" t="s">
        <v>19</v>
      </c>
      <c r="N198" s="139" t="s">
        <v>43</v>
      </c>
      <c r="P198" s="140">
        <f>O198*H198</f>
        <v>0</v>
      </c>
      <c r="Q198" s="140">
        <v>0.01777</v>
      </c>
      <c r="R198" s="140">
        <f>Q198*H198</f>
        <v>0.03554</v>
      </c>
      <c r="S198" s="140">
        <v>0</v>
      </c>
      <c r="T198" s="141">
        <f>S198*H198</f>
        <v>0</v>
      </c>
      <c r="AR198" s="142" t="s">
        <v>142</v>
      </c>
      <c r="AT198" s="142" t="s">
        <v>137</v>
      </c>
      <c r="AU198" s="142" t="s">
        <v>81</v>
      </c>
      <c r="AY198" s="17" t="s">
        <v>134</v>
      </c>
      <c r="BE198" s="143">
        <f>IF(N198="základní",J198,0)</f>
        <v>0</v>
      </c>
      <c r="BF198" s="143">
        <f>IF(N198="snížená",J198,0)</f>
        <v>0</v>
      </c>
      <c r="BG198" s="143">
        <f>IF(N198="zákl. přenesená",J198,0)</f>
        <v>0</v>
      </c>
      <c r="BH198" s="143">
        <f>IF(N198="sníž. přenesená",J198,0)</f>
        <v>0</v>
      </c>
      <c r="BI198" s="143">
        <f>IF(N198="nulová",J198,0)</f>
        <v>0</v>
      </c>
      <c r="BJ198" s="17" t="s">
        <v>79</v>
      </c>
      <c r="BK198" s="143">
        <f>ROUND(I198*H198,2)</f>
        <v>0</v>
      </c>
      <c r="BL198" s="17" t="s">
        <v>142</v>
      </c>
      <c r="BM198" s="142" t="s">
        <v>518</v>
      </c>
    </row>
    <row r="199" spans="2:47" s="1" customFormat="1" ht="11.25">
      <c r="B199" s="32"/>
      <c r="D199" s="144" t="s">
        <v>144</v>
      </c>
      <c r="F199" s="145" t="s">
        <v>519</v>
      </c>
      <c r="I199" s="146"/>
      <c r="L199" s="32"/>
      <c r="M199" s="147"/>
      <c r="T199" s="53"/>
      <c r="AT199" s="17" t="s">
        <v>144</v>
      </c>
      <c r="AU199" s="17" t="s">
        <v>81</v>
      </c>
    </row>
    <row r="200" spans="2:47" s="1" customFormat="1" ht="126.75">
      <c r="B200" s="32"/>
      <c r="D200" s="148" t="s">
        <v>146</v>
      </c>
      <c r="F200" s="149" t="s">
        <v>520</v>
      </c>
      <c r="I200" s="146"/>
      <c r="L200" s="32"/>
      <c r="M200" s="147"/>
      <c r="T200" s="53"/>
      <c r="AT200" s="17" t="s">
        <v>146</v>
      </c>
      <c r="AU200" s="17" t="s">
        <v>81</v>
      </c>
    </row>
    <row r="201" spans="2:47" s="1" customFormat="1" ht="19.5">
      <c r="B201" s="32"/>
      <c r="D201" s="148" t="s">
        <v>148</v>
      </c>
      <c r="F201" s="149" t="s">
        <v>149</v>
      </c>
      <c r="I201" s="146"/>
      <c r="L201" s="32"/>
      <c r="M201" s="147"/>
      <c r="T201" s="53"/>
      <c r="AT201" s="17" t="s">
        <v>148</v>
      </c>
      <c r="AU201" s="17" t="s">
        <v>81</v>
      </c>
    </row>
    <row r="202" spans="2:65" s="1" customFormat="1" ht="21.75" customHeight="1">
      <c r="B202" s="32"/>
      <c r="C202" s="174" t="s">
        <v>273</v>
      </c>
      <c r="D202" s="174" t="s">
        <v>419</v>
      </c>
      <c r="E202" s="175" t="s">
        <v>521</v>
      </c>
      <c r="F202" s="176" t="s">
        <v>522</v>
      </c>
      <c r="G202" s="177" t="s">
        <v>253</v>
      </c>
      <c r="H202" s="178">
        <v>1</v>
      </c>
      <c r="I202" s="179"/>
      <c r="J202" s="180">
        <f>ROUND(I202*H202,2)</f>
        <v>0</v>
      </c>
      <c r="K202" s="176" t="s">
        <v>141</v>
      </c>
      <c r="L202" s="181"/>
      <c r="M202" s="182" t="s">
        <v>19</v>
      </c>
      <c r="N202" s="183" t="s">
        <v>43</v>
      </c>
      <c r="P202" s="140">
        <f>O202*H202</f>
        <v>0</v>
      </c>
      <c r="Q202" s="140">
        <v>0.01521</v>
      </c>
      <c r="R202" s="140">
        <f>Q202*H202</f>
        <v>0.01521</v>
      </c>
      <c r="S202" s="140">
        <v>0</v>
      </c>
      <c r="T202" s="141">
        <f>S202*H202</f>
        <v>0</v>
      </c>
      <c r="AR202" s="142" t="s">
        <v>194</v>
      </c>
      <c r="AT202" s="142" t="s">
        <v>419</v>
      </c>
      <c r="AU202" s="142" t="s">
        <v>81</v>
      </c>
      <c r="AY202" s="17" t="s">
        <v>134</v>
      </c>
      <c r="BE202" s="143">
        <f>IF(N202="základní",J202,0)</f>
        <v>0</v>
      </c>
      <c r="BF202" s="143">
        <f>IF(N202="snížená",J202,0)</f>
        <v>0</v>
      </c>
      <c r="BG202" s="143">
        <f>IF(N202="zákl. přenesená",J202,0)</f>
        <v>0</v>
      </c>
      <c r="BH202" s="143">
        <f>IF(N202="sníž. přenesená",J202,0)</f>
        <v>0</v>
      </c>
      <c r="BI202" s="143">
        <f>IF(N202="nulová",J202,0)</f>
        <v>0</v>
      </c>
      <c r="BJ202" s="17" t="s">
        <v>79</v>
      </c>
      <c r="BK202" s="143">
        <f>ROUND(I202*H202,2)</f>
        <v>0</v>
      </c>
      <c r="BL202" s="17" t="s">
        <v>142</v>
      </c>
      <c r="BM202" s="142" t="s">
        <v>523</v>
      </c>
    </row>
    <row r="203" spans="2:51" s="14" customFormat="1" ht="11.25">
      <c r="B203" s="165"/>
      <c r="D203" s="148" t="s">
        <v>154</v>
      </c>
      <c r="E203" s="166" t="s">
        <v>19</v>
      </c>
      <c r="F203" s="167" t="s">
        <v>524</v>
      </c>
      <c r="H203" s="166" t="s">
        <v>19</v>
      </c>
      <c r="I203" s="168"/>
      <c r="L203" s="165"/>
      <c r="M203" s="169"/>
      <c r="T203" s="170"/>
      <c r="AT203" s="166" t="s">
        <v>154</v>
      </c>
      <c r="AU203" s="166" t="s">
        <v>81</v>
      </c>
      <c r="AV203" s="14" t="s">
        <v>79</v>
      </c>
      <c r="AW203" s="14" t="s">
        <v>33</v>
      </c>
      <c r="AX203" s="14" t="s">
        <v>72</v>
      </c>
      <c r="AY203" s="166" t="s">
        <v>134</v>
      </c>
    </row>
    <row r="204" spans="2:51" s="12" customFormat="1" ht="11.25">
      <c r="B204" s="150"/>
      <c r="D204" s="148" t="s">
        <v>154</v>
      </c>
      <c r="E204" s="151" t="s">
        <v>19</v>
      </c>
      <c r="F204" s="152" t="s">
        <v>525</v>
      </c>
      <c r="H204" s="153">
        <v>1</v>
      </c>
      <c r="I204" s="154"/>
      <c r="L204" s="150"/>
      <c r="M204" s="155"/>
      <c r="T204" s="156"/>
      <c r="AT204" s="151" t="s">
        <v>154</v>
      </c>
      <c r="AU204" s="151" t="s">
        <v>81</v>
      </c>
      <c r="AV204" s="12" t="s">
        <v>81</v>
      </c>
      <c r="AW204" s="12" t="s">
        <v>33</v>
      </c>
      <c r="AX204" s="12" t="s">
        <v>79</v>
      </c>
      <c r="AY204" s="151" t="s">
        <v>134</v>
      </c>
    </row>
    <row r="205" spans="2:65" s="1" customFormat="1" ht="21.75" customHeight="1">
      <c r="B205" s="32"/>
      <c r="C205" s="174" t="s">
        <v>280</v>
      </c>
      <c r="D205" s="174" t="s">
        <v>419</v>
      </c>
      <c r="E205" s="175" t="s">
        <v>526</v>
      </c>
      <c r="F205" s="176" t="s">
        <v>527</v>
      </c>
      <c r="G205" s="177" t="s">
        <v>253</v>
      </c>
      <c r="H205" s="178">
        <v>1</v>
      </c>
      <c r="I205" s="179"/>
      <c r="J205" s="180">
        <f>ROUND(I205*H205,2)</f>
        <v>0</v>
      </c>
      <c r="K205" s="176" t="s">
        <v>141</v>
      </c>
      <c r="L205" s="181"/>
      <c r="M205" s="182" t="s">
        <v>19</v>
      </c>
      <c r="N205" s="183" t="s">
        <v>43</v>
      </c>
      <c r="P205" s="140">
        <f>O205*H205</f>
        <v>0</v>
      </c>
      <c r="Q205" s="140">
        <v>0.01272</v>
      </c>
      <c r="R205" s="140">
        <f>Q205*H205</f>
        <v>0.01272</v>
      </c>
      <c r="S205" s="140">
        <v>0</v>
      </c>
      <c r="T205" s="141">
        <f>S205*H205</f>
        <v>0</v>
      </c>
      <c r="AR205" s="142" t="s">
        <v>194</v>
      </c>
      <c r="AT205" s="142" t="s">
        <v>419</v>
      </c>
      <c r="AU205" s="142" t="s">
        <v>81</v>
      </c>
      <c r="AY205" s="17" t="s">
        <v>134</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142</v>
      </c>
      <c r="BM205" s="142" t="s">
        <v>528</v>
      </c>
    </row>
    <row r="206" spans="2:51" s="14" customFormat="1" ht="11.25">
      <c r="B206" s="165"/>
      <c r="D206" s="148" t="s">
        <v>154</v>
      </c>
      <c r="E206" s="166" t="s">
        <v>19</v>
      </c>
      <c r="F206" s="167" t="s">
        <v>529</v>
      </c>
      <c r="H206" s="166" t="s">
        <v>19</v>
      </c>
      <c r="I206" s="168"/>
      <c r="L206" s="165"/>
      <c r="M206" s="169"/>
      <c r="T206" s="170"/>
      <c r="AT206" s="166" t="s">
        <v>154</v>
      </c>
      <c r="AU206" s="166" t="s">
        <v>81</v>
      </c>
      <c r="AV206" s="14" t="s">
        <v>79</v>
      </c>
      <c r="AW206" s="14" t="s">
        <v>33</v>
      </c>
      <c r="AX206" s="14" t="s">
        <v>72</v>
      </c>
      <c r="AY206" s="166" t="s">
        <v>134</v>
      </c>
    </row>
    <row r="207" spans="2:51" s="12" customFormat="1" ht="11.25">
      <c r="B207" s="150"/>
      <c r="D207" s="148" t="s">
        <v>154</v>
      </c>
      <c r="E207" s="151" t="s">
        <v>19</v>
      </c>
      <c r="F207" s="152" t="s">
        <v>530</v>
      </c>
      <c r="H207" s="153">
        <v>1</v>
      </c>
      <c r="I207" s="154"/>
      <c r="L207" s="150"/>
      <c r="M207" s="155"/>
      <c r="T207" s="156"/>
      <c r="AT207" s="151" t="s">
        <v>154</v>
      </c>
      <c r="AU207" s="151" t="s">
        <v>81</v>
      </c>
      <c r="AV207" s="12" t="s">
        <v>81</v>
      </c>
      <c r="AW207" s="12" t="s">
        <v>33</v>
      </c>
      <c r="AX207" s="12" t="s">
        <v>79</v>
      </c>
      <c r="AY207" s="151" t="s">
        <v>134</v>
      </c>
    </row>
    <row r="208" spans="2:65" s="1" customFormat="1" ht="24.2" customHeight="1">
      <c r="B208" s="32"/>
      <c r="C208" s="131" t="s">
        <v>7</v>
      </c>
      <c r="D208" s="131" t="s">
        <v>137</v>
      </c>
      <c r="E208" s="132" t="s">
        <v>531</v>
      </c>
      <c r="F208" s="133" t="s">
        <v>532</v>
      </c>
      <c r="G208" s="134" t="s">
        <v>253</v>
      </c>
      <c r="H208" s="135">
        <v>1</v>
      </c>
      <c r="I208" s="136"/>
      <c r="J208" s="137">
        <f>ROUND(I208*H208,2)</f>
        <v>0</v>
      </c>
      <c r="K208" s="133" t="s">
        <v>141</v>
      </c>
      <c r="L208" s="32"/>
      <c r="M208" s="138" t="s">
        <v>19</v>
      </c>
      <c r="N208" s="139" t="s">
        <v>43</v>
      </c>
      <c r="P208" s="140">
        <f>O208*H208</f>
        <v>0</v>
      </c>
      <c r="Q208" s="140">
        <v>0.4417</v>
      </c>
      <c r="R208" s="140">
        <f>Q208*H208</f>
        <v>0.4417</v>
      </c>
      <c r="S208" s="140">
        <v>0</v>
      </c>
      <c r="T208" s="141">
        <f>S208*H208</f>
        <v>0</v>
      </c>
      <c r="AR208" s="142" t="s">
        <v>142</v>
      </c>
      <c r="AT208" s="142" t="s">
        <v>137</v>
      </c>
      <c r="AU208" s="142" t="s">
        <v>81</v>
      </c>
      <c r="AY208" s="17" t="s">
        <v>134</v>
      </c>
      <c r="BE208" s="143">
        <f>IF(N208="základní",J208,0)</f>
        <v>0</v>
      </c>
      <c r="BF208" s="143">
        <f>IF(N208="snížená",J208,0)</f>
        <v>0</v>
      </c>
      <c r="BG208" s="143">
        <f>IF(N208="zákl. přenesená",J208,0)</f>
        <v>0</v>
      </c>
      <c r="BH208" s="143">
        <f>IF(N208="sníž. přenesená",J208,0)</f>
        <v>0</v>
      </c>
      <c r="BI208" s="143">
        <f>IF(N208="nulová",J208,0)</f>
        <v>0</v>
      </c>
      <c r="BJ208" s="17" t="s">
        <v>79</v>
      </c>
      <c r="BK208" s="143">
        <f>ROUND(I208*H208,2)</f>
        <v>0</v>
      </c>
      <c r="BL208" s="17" t="s">
        <v>142</v>
      </c>
      <c r="BM208" s="142" t="s">
        <v>533</v>
      </c>
    </row>
    <row r="209" spans="2:47" s="1" customFormat="1" ht="11.25">
      <c r="B209" s="32"/>
      <c r="D209" s="144" t="s">
        <v>144</v>
      </c>
      <c r="F209" s="145" t="s">
        <v>534</v>
      </c>
      <c r="I209" s="146"/>
      <c r="L209" s="32"/>
      <c r="M209" s="147"/>
      <c r="T209" s="53"/>
      <c r="AT209" s="17" t="s">
        <v>144</v>
      </c>
      <c r="AU209" s="17" t="s">
        <v>81</v>
      </c>
    </row>
    <row r="210" spans="2:51" s="14" customFormat="1" ht="11.25">
      <c r="B210" s="165"/>
      <c r="D210" s="148" t="s">
        <v>154</v>
      </c>
      <c r="E210" s="166" t="s">
        <v>19</v>
      </c>
      <c r="F210" s="167" t="s">
        <v>535</v>
      </c>
      <c r="H210" s="166" t="s">
        <v>19</v>
      </c>
      <c r="I210" s="168"/>
      <c r="L210" s="165"/>
      <c r="M210" s="169"/>
      <c r="T210" s="170"/>
      <c r="AT210" s="166" t="s">
        <v>154</v>
      </c>
      <c r="AU210" s="166" t="s">
        <v>81</v>
      </c>
      <c r="AV210" s="14" t="s">
        <v>79</v>
      </c>
      <c r="AW210" s="14" t="s">
        <v>33</v>
      </c>
      <c r="AX210" s="14" t="s">
        <v>72</v>
      </c>
      <c r="AY210" s="166" t="s">
        <v>134</v>
      </c>
    </row>
    <row r="211" spans="2:51" s="12" customFormat="1" ht="11.25">
      <c r="B211" s="150"/>
      <c r="D211" s="148" t="s">
        <v>154</v>
      </c>
      <c r="E211" s="151" t="s">
        <v>19</v>
      </c>
      <c r="F211" s="152" t="s">
        <v>79</v>
      </c>
      <c r="H211" s="153">
        <v>1</v>
      </c>
      <c r="I211" s="154"/>
      <c r="L211" s="150"/>
      <c r="M211" s="155"/>
      <c r="T211" s="156"/>
      <c r="AT211" s="151" t="s">
        <v>154</v>
      </c>
      <c r="AU211" s="151" t="s">
        <v>81</v>
      </c>
      <c r="AV211" s="12" t="s">
        <v>81</v>
      </c>
      <c r="AW211" s="12" t="s">
        <v>33</v>
      </c>
      <c r="AX211" s="12" t="s">
        <v>79</v>
      </c>
      <c r="AY211" s="151" t="s">
        <v>134</v>
      </c>
    </row>
    <row r="212" spans="2:65" s="1" customFormat="1" ht="21.75" customHeight="1">
      <c r="B212" s="32"/>
      <c r="C212" s="174" t="s">
        <v>293</v>
      </c>
      <c r="D212" s="174" t="s">
        <v>419</v>
      </c>
      <c r="E212" s="175" t="s">
        <v>536</v>
      </c>
      <c r="F212" s="176" t="s">
        <v>537</v>
      </c>
      <c r="G212" s="177" t="s">
        <v>253</v>
      </c>
      <c r="H212" s="178">
        <v>1</v>
      </c>
      <c r="I212" s="179"/>
      <c r="J212" s="180">
        <f>ROUND(I212*H212,2)</f>
        <v>0</v>
      </c>
      <c r="K212" s="176" t="s">
        <v>141</v>
      </c>
      <c r="L212" s="181"/>
      <c r="M212" s="182" t="s">
        <v>19</v>
      </c>
      <c r="N212" s="183" t="s">
        <v>43</v>
      </c>
      <c r="P212" s="140">
        <f>O212*H212</f>
        <v>0</v>
      </c>
      <c r="Q212" s="140">
        <v>0.01272</v>
      </c>
      <c r="R212" s="140">
        <f>Q212*H212</f>
        <v>0.01272</v>
      </c>
      <c r="S212" s="140">
        <v>0</v>
      </c>
      <c r="T212" s="141">
        <f>S212*H212</f>
        <v>0</v>
      </c>
      <c r="AR212" s="142" t="s">
        <v>194</v>
      </c>
      <c r="AT212" s="142" t="s">
        <v>419</v>
      </c>
      <c r="AU212" s="142" t="s">
        <v>81</v>
      </c>
      <c r="AY212" s="17" t="s">
        <v>134</v>
      </c>
      <c r="BE212" s="143">
        <f>IF(N212="základní",J212,0)</f>
        <v>0</v>
      </c>
      <c r="BF212" s="143">
        <f>IF(N212="snížená",J212,0)</f>
        <v>0</v>
      </c>
      <c r="BG212" s="143">
        <f>IF(N212="zákl. přenesená",J212,0)</f>
        <v>0</v>
      </c>
      <c r="BH212" s="143">
        <f>IF(N212="sníž. přenesená",J212,0)</f>
        <v>0</v>
      </c>
      <c r="BI212" s="143">
        <f>IF(N212="nulová",J212,0)</f>
        <v>0</v>
      </c>
      <c r="BJ212" s="17" t="s">
        <v>79</v>
      </c>
      <c r="BK212" s="143">
        <f>ROUND(I212*H212,2)</f>
        <v>0</v>
      </c>
      <c r="BL212" s="17" t="s">
        <v>142</v>
      </c>
      <c r="BM212" s="142" t="s">
        <v>538</v>
      </c>
    </row>
    <row r="213" spans="2:63" s="11" customFormat="1" ht="22.9" customHeight="1">
      <c r="B213" s="119"/>
      <c r="D213" s="120" t="s">
        <v>71</v>
      </c>
      <c r="E213" s="129" t="s">
        <v>135</v>
      </c>
      <c r="F213" s="129" t="s">
        <v>136</v>
      </c>
      <c r="I213" s="122"/>
      <c r="J213" s="130">
        <f>BK213</f>
        <v>0</v>
      </c>
      <c r="L213" s="119"/>
      <c r="M213" s="124"/>
      <c r="P213" s="125">
        <f>SUM(P214:P225)</f>
        <v>0</v>
      </c>
      <c r="R213" s="125">
        <f>SUM(R214:R225)</f>
        <v>0.032616</v>
      </c>
      <c r="T213" s="126">
        <f>SUM(T214:T225)</f>
        <v>0</v>
      </c>
      <c r="AR213" s="120" t="s">
        <v>79</v>
      </c>
      <c r="AT213" s="127" t="s">
        <v>71</v>
      </c>
      <c r="AU213" s="127" t="s">
        <v>79</v>
      </c>
      <c r="AY213" s="120" t="s">
        <v>134</v>
      </c>
      <c r="BK213" s="128">
        <f>SUM(BK214:BK225)</f>
        <v>0</v>
      </c>
    </row>
    <row r="214" spans="2:65" s="1" customFormat="1" ht="24.2" customHeight="1">
      <c r="B214" s="32"/>
      <c r="C214" s="131" t="s">
        <v>298</v>
      </c>
      <c r="D214" s="131" t="s">
        <v>137</v>
      </c>
      <c r="E214" s="132" t="s">
        <v>138</v>
      </c>
      <c r="F214" s="133" t="s">
        <v>139</v>
      </c>
      <c r="G214" s="134" t="s">
        <v>140</v>
      </c>
      <c r="H214" s="135">
        <v>120</v>
      </c>
      <c r="I214" s="136"/>
      <c r="J214" s="137">
        <f>ROUND(I214*H214,2)</f>
        <v>0</v>
      </c>
      <c r="K214" s="133" t="s">
        <v>141</v>
      </c>
      <c r="L214" s="32"/>
      <c r="M214" s="138" t="s">
        <v>19</v>
      </c>
      <c r="N214" s="139" t="s">
        <v>43</v>
      </c>
      <c r="P214" s="140">
        <f>O214*H214</f>
        <v>0</v>
      </c>
      <c r="Q214" s="140">
        <v>0.00021</v>
      </c>
      <c r="R214" s="140">
        <f>Q214*H214</f>
        <v>0.0252</v>
      </c>
      <c r="S214" s="140">
        <v>0</v>
      </c>
      <c r="T214" s="141">
        <f>S214*H214</f>
        <v>0</v>
      </c>
      <c r="AR214" s="142" t="s">
        <v>142</v>
      </c>
      <c r="AT214" s="142" t="s">
        <v>137</v>
      </c>
      <c r="AU214" s="142" t="s">
        <v>81</v>
      </c>
      <c r="AY214" s="17" t="s">
        <v>134</v>
      </c>
      <c r="BE214" s="143">
        <f>IF(N214="základní",J214,0)</f>
        <v>0</v>
      </c>
      <c r="BF214" s="143">
        <f>IF(N214="snížená",J214,0)</f>
        <v>0</v>
      </c>
      <c r="BG214" s="143">
        <f>IF(N214="zákl. přenesená",J214,0)</f>
        <v>0</v>
      </c>
      <c r="BH214" s="143">
        <f>IF(N214="sníž. přenesená",J214,0)</f>
        <v>0</v>
      </c>
      <c r="BI214" s="143">
        <f>IF(N214="nulová",J214,0)</f>
        <v>0</v>
      </c>
      <c r="BJ214" s="17" t="s">
        <v>79</v>
      </c>
      <c r="BK214" s="143">
        <f>ROUND(I214*H214,2)</f>
        <v>0</v>
      </c>
      <c r="BL214" s="17" t="s">
        <v>142</v>
      </c>
      <c r="BM214" s="142" t="s">
        <v>539</v>
      </c>
    </row>
    <row r="215" spans="2:47" s="1" customFormat="1" ht="11.25">
      <c r="B215" s="32"/>
      <c r="D215" s="144" t="s">
        <v>144</v>
      </c>
      <c r="F215" s="145" t="s">
        <v>145</v>
      </c>
      <c r="I215" s="146"/>
      <c r="L215" s="32"/>
      <c r="M215" s="147"/>
      <c r="T215" s="53"/>
      <c r="AT215" s="17" t="s">
        <v>144</v>
      </c>
      <c r="AU215" s="17" t="s">
        <v>81</v>
      </c>
    </row>
    <row r="216" spans="2:47" s="1" customFormat="1" ht="48.75">
      <c r="B216" s="32"/>
      <c r="D216" s="148" t="s">
        <v>146</v>
      </c>
      <c r="F216" s="149" t="s">
        <v>147</v>
      </c>
      <c r="I216" s="146"/>
      <c r="L216" s="32"/>
      <c r="M216" s="147"/>
      <c r="T216" s="53"/>
      <c r="AT216" s="17" t="s">
        <v>146</v>
      </c>
      <c r="AU216" s="17" t="s">
        <v>81</v>
      </c>
    </row>
    <row r="217" spans="2:47" s="1" customFormat="1" ht="19.5">
      <c r="B217" s="32"/>
      <c r="D217" s="148" t="s">
        <v>148</v>
      </c>
      <c r="F217" s="149" t="s">
        <v>149</v>
      </c>
      <c r="I217" s="146"/>
      <c r="L217" s="32"/>
      <c r="M217" s="147"/>
      <c r="T217" s="53"/>
      <c r="AT217" s="17" t="s">
        <v>148</v>
      </c>
      <c r="AU217" s="17" t="s">
        <v>81</v>
      </c>
    </row>
    <row r="218" spans="2:65" s="1" customFormat="1" ht="24.2" customHeight="1">
      <c r="B218" s="32"/>
      <c r="C218" s="131" t="s">
        <v>304</v>
      </c>
      <c r="D218" s="131" t="s">
        <v>137</v>
      </c>
      <c r="E218" s="132" t="s">
        <v>540</v>
      </c>
      <c r="F218" s="133" t="s">
        <v>541</v>
      </c>
      <c r="G218" s="134" t="s">
        <v>140</v>
      </c>
      <c r="H218" s="135">
        <v>185.4</v>
      </c>
      <c r="I218" s="136"/>
      <c r="J218" s="137">
        <f>ROUND(I218*H218,2)</f>
        <v>0</v>
      </c>
      <c r="K218" s="133" t="s">
        <v>141</v>
      </c>
      <c r="L218" s="32"/>
      <c r="M218" s="138" t="s">
        <v>19</v>
      </c>
      <c r="N218" s="139" t="s">
        <v>43</v>
      </c>
      <c r="P218" s="140">
        <f>O218*H218</f>
        <v>0</v>
      </c>
      <c r="Q218" s="140">
        <v>4E-05</v>
      </c>
      <c r="R218" s="140">
        <f>Q218*H218</f>
        <v>0.007416000000000001</v>
      </c>
      <c r="S218" s="140">
        <v>0</v>
      </c>
      <c r="T218" s="141">
        <f>S218*H218</f>
        <v>0</v>
      </c>
      <c r="AR218" s="142" t="s">
        <v>142</v>
      </c>
      <c r="AT218" s="142" t="s">
        <v>137</v>
      </c>
      <c r="AU218" s="142" t="s">
        <v>81</v>
      </c>
      <c r="AY218" s="17" t="s">
        <v>134</v>
      </c>
      <c r="BE218" s="143">
        <f>IF(N218="základní",J218,0)</f>
        <v>0</v>
      </c>
      <c r="BF218" s="143">
        <f>IF(N218="snížená",J218,0)</f>
        <v>0</v>
      </c>
      <c r="BG218" s="143">
        <f>IF(N218="zákl. přenesená",J218,0)</f>
        <v>0</v>
      </c>
      <c r="BH218" s="143">
        <f>IF(N218="sníž. přenesená",J218,0)</f>
        <v>0</v>
      </c>
      <c r="BI218" s="143">
        <f>IF(N218="nulová",J218,0)</f>
        <v>0</v>
      </c>
      <c r="BJ218" s="17" t="s">
        <v>79</v>
      </c>
      <c r="BK218" s="143">
        <f>ROUND(I218*H218,2)</f>
        <v>0</v>
      </c>
      <c r="BL218" s="17" t="s">
        <v>142</v>
      </c>
      <c r="BM218" s="142" t="s">
        <v>542</v>
      </c>
    </row>
    <row r="219" spans="2:47" s="1" customFormat="1" ht="11.25">
      <c r="B219" s="32"/>
      <c r="D219" s="144" t="s">
        <v>144</v>
      </c>
      <c r="F219" s="145" t="s">
        <v>543</v>
      </c>
      <c r="I219" s="146"/>
      <c r="L219" s="32"/>
      <c r="M219" s="147"/>
      <c r="T219" s="53"/>
      <c r="AT219" s="17" t="s">
        <v>144</v>
      </c>
      <c r="AU219" s="17" t="s">
        <v>81</v>
      </c>
    </row>
    <row r="220" spans="2:47" s="1" customFormat="1" ht="175.5">
      <c r="B220" s="32"/>
      <c r="D220" s="148" t="s">
        <v>146</v>
      </c>
      <c r="F220" s="149" t="s">
        <v>544</v>
      </c>
      <c r="I220" s="146"/>
      <c r="L220" s="32"/>
      <c r="M220" s="147"/>
      <c r="T220" s="53"/>
      <c r="AT220" s="17" t="s">
        <v>146</v>
      </c>
      <c r="AU220" s="17" t="s">
        <v>81</v>
      </c>
    </row>
    <row r="221" spans="2:47" s="1" customFormat="1" ht="19.5">
      <c r="B221" s="32"/>
      <c r="D221" s="148" t="s">
        <v>148</v>
      </c>
      <c r="F221" s="149" t="s">
        <v>149</v>
      </c>
      <c r="I221" s="146"/>
      <c r="L221" s="32"/>
      <c r="M221" s="147"/>
      <c r="T221" s="53"/>
      <c r="AT221" s="17" t="s">
        <v>148</v>
      </c>
      <c r="AU221" s="17" t="s">
        <v>81</v>
      </c>
    </row>
    <row r="222" spans="2:51" s="12" customFormat="1" ht="11.25">
      <c r="B222" s="150"/>
      <c r="D222" s="148" t="s">
        <v>154</v>
      </c>
      <c r="E222" s="151" t="s">
        <v>19</v>
      </c>
      <c r="F222" s="152" t="s">
        <v>489</v>
      </c>
      <c r="H222" s="153">
        <v>104</v>
      </c>
      <c r="I222" s="154"/>
      <c r="L222" s="150"/>
      <c r="M222" s="155"/>
      <c r="T222" s="156"/>
      <c r="AT222" s="151" t="s">
        <v>154</v>
      </c>
      <c r="AU222" s="151" t="s">
        <v>81</v>
      </c>
      <c r="AV222" s="12" t="s">
        <v>81</v>
      </c>
      <c r="AW222" s="12" t="s">
        <v>33</v>
      </c>
      <c r="AX222" s="12" t="s">
        <v>72</v>
      </c>
      <c r="AY222" s="151" t="s">
        <v>134</v>
      </c>
    </row>
    <row r="223" spans="2:51" s="12" customFormat="1" ht="11.25">
      <c r="B223" s="150"/>
      <c r="D223" s="148" t="s">
        <v>154</v>
      </c>
      <c r="E223" s="151" t="s">
        <v>19</v>
      </c>
      <c r="F223" s="152" t="s">
        <v>545</v>
      </c>
      <c r="H223" s="153">
        <v>48.2</v>
      </c>
      <c r="I223" s="154"/>
      <c r="L223" s="150"/>
      <c r="M223" s="155"/>
      <c r="T223" s="156"/>
      <c r="AT223" s="151" t="s">
        <v>154</v>
      </c>
      <c r="AU223" s="151" t="s">
        <v>81</v>
      </c>
      <c r="AV223" s="12" t="s">
        <v>81</v>
      </c>
      <c r="AW223" s="12" t="s">
        <v>33</v>
      </c>
      <c r="AX223" s="12" t="s">
        <v>72</v>
      </c>
      <c r="AY223" s="151" t="s">
        <v>134</v>
      </c>
    </row>
    <row r="224" spans="2:51" s="12" customFormat="1" ht="11.25">
      <c r="B224" s="150"/>
      <c r="D224" s="148" t="s">
        <v>154</v>
      </c>
      <c r="E224" s="151" t="s">
        <v>19</v>
      </c>
      <c r="F224" s="152" t="s">
        <v>490</v>
      </c>
      <c r="H224" s="153">
        <v>33.2</v>
      </c>
      <c r="I224" s="154"/>
      <c r="L224" s="150"/>
      <c r="M224" s="155"/>
      <c r="T224" s="156"/>
      <c r="AT224" s="151" t="s">
        <v>154</v>
      </c>
      <c r="AU224" s="151" t="s">
        <v>81</v>
      </c>
      <c r="AV224" s="12" t="s">
        <v>81</v>
      </c>
      <c r="AW224" s="12" t="s">
        <v>33</v>
      </c>
      <c r="AX224" s="12" t="s">
        <v>72</v>
      </c>
      <c r="AY224" s="151" t="s">
        <v>134</v>
      </c>
    </row>
    <row r="225" spans="2:51" s="13" customFormat="1" ht="11.25">
      <c r="B225" s="157"/>
      <c r="D225" s="148" t="s">
        <v>154</v>
      </c>
      <c r="E225" s="158" t="s">
        <v>19</v>
      </c>
      <c r="F225" s="159" t="s">
        <v>163</v>
      </c>
      <c r="H225" s="160">
        <v>185.4</v>
      </c>
      <c r="I225" s="161"/>
      <c r="L225" s="157"/>
      <c r="M225" s="162"/>
      <c r="T225" s="163"/>
      <c r="AT225" s="158" t="s">
        <v>154</v>
      </c>
      <c r="AU225" s="158" t="s">
        <v>81</v>
      </c>
      <c r="AV225" s="13" t="s">
        <v>142</v>
      </c>
      <c r="AW225" s="13" t="s">
        <v>33</v>
      </c>
      <c r="AX225" s="13" t="s">
        <v>79</v>
      </c>
      <c r="AY225" s="158" t="s">
        <v>134</v>
      </c>
    </row>
    <row r="226" spans="2:63" s="11" customFormat="1" ht="22.9" customHeight="1">
      <c r="B226" s="119"/>
      <c r="D226" s="120" t="s">
        <v>71</v>
      </c>
      <c r="E226" s="129" t="s">
        <v>546</v>
      </c>
      <c r="F226" s="129" t="s">
        <v>547</v>
      </c>
      <c r="I226" s="122"/>
      <c r="J226" s="130">
        <f>BK226</f>
        <v>0</v>
      </c>
      <c r="L226" s="119"/>
      <c r="M226" s="124"/>
      <c r="P226" s="125">
        <f>SUM(P227:P230)</f>
        <v>0</v>
      </c>
      <c r="R226" s="125">
        <f>SUM(R227:R230)</f>
        <v>0</v>
      </c>
      <c r="T226" s="126">
        <f>SUM(T227:T230)</f>
        <v>0</v>
      </c>
      <c r="AR226" s="120" t="s">
        <v>79</v>
      </c>
      <c r="AT226" s="127" t="s">
        <v>71</v>
      </c>
      <c r="AU226" s="127" t="s">
        <v>79</v>
      </c>
      <c r="AY226" s="120" t="s">
        <v>134</v>
      </c>
      <c r="BK226" s="128">
        <f>SUM(BK227:BK230)</f>
        <v>0</v>
      </c>
    </row>
    <row r="227" spans="2:65" s="1" customFormat="1" ht="24.2" customHeight="1">
      <c r="B227" s="32"/>
      <c r="C227" s="131" t="s">
        <v>308</v>
      </c>
      <c r="D227" s="131" t="s">
        <v>137</v>
      </c>
      <c r="E227" s="132" t="s">
        <v>548</v>
      </c>
      <c r="F227" s="133" t="s">
        <v>549</v>
      </c>
      <c r="G227" s="134" t="s">
        <v>197</v>
      </c>
      <c r="H227" s="135">
        <v>20.682</v>
      </c>
      <c r="I227" s="136"/>
      <c r="J227" s="137">
        <f>ROUND(I227*H227,2)</f>
        <v>0</v>
      </c>
      <c r="K227" s="133" t="s">
        <v>141</v>
      </c>
      <c r="L227" s="32"/>
      <c r="M227" s="138" t="s">
        <v>19</v>
      </c>
      <c r="N227" s="139" t="s">
        <v>43</v>
      </c>
      <c r="P227" s="140">
        <f>O227*H227</f>
        <v>0</v>
      </c>
      <c r="Q227" s="140">
        <v>0</v>
      </c>
      <c r="R227" s="140">
        <f>Q227*H227</f>
        <v>0</v>
      </c>
      <c r="S227" s="140">
        <v>0</v>
      </c>
      <c r="T227" s="141">
        <f>S227*H227</f>
        <v>0</v>
      </c>
      <c r="AR227" s="142" t="s">
        <v>142</v>
      </c>
      <c r="AT227" s="142" t="s">
        <v>137</v>
      </c>
      <c r="AU227" s="142" t="s">
        <v>81</v>
      </c>
      <c r="AY227" s="17" t="s">
        <v>134</v>
      </c>
      <c r="BE227" s="143">
        <f>IF(N227="základní",J227,0)</f>
        <v>0</v>
      </c>
      <c r="BF227" s="143">
        <f>IF(N227="snížená",J227,0)</f>
        <v>0</v>
      </c>
      <c r="BG227" s="143">
        <f>IF(N227="zákl. přenesená",J227,0)</f>
        <v>0</v>
      </c>
      <c r="BH227" s="143">
        <f>IF(N227="sníž. přenesená",J227,0)</f>
        <v>0</v>
      </c>
      <c r="BI227" s="143">
        <f>IF(N227="nulová",J227,0)</f>
        <v>0</v>
      </c>
      <c r="BJ227" s="17" t="s">
        <v>79</v>
      </c>
      <c r="BK227" s="143">
        <f>ROUND(I227*H227,2)</f>
        <v>0</v>
      </c>
      <c r="BL227" s="17" t="s">
        <v>142</v>
      </c>
      <c r="BM227" s="142" t="s">
        <v>550</v>
      </c>
    </row>
    <row r="228" spans="2:47" s="1" customFormat="1" ht="11.25">
      <c r="B228" s="32"/>
      <c r="D228" s="144" t="s">
        <v>144</v>
      </c>
      <c r="F228" s="145" t="s">
        <v>551</v>
      </c>
      <c r="I228" s="146"/>
      <c r="L228" s="32"/>
      <c r="M228" s="147"/>
      <c r="T228" s="53"/>
      <c r="AT228" s="17" t="s">
        <v>144</v>
      </c>
      <c r="AU228" s="17" t="s">
        <v>81</v>
      </c>
    </row>
    <row r="229" spans="2:47" s="1" customFormat="1" ht="39">
      <c r="B229" s="32"/>
      <c r="D229" s="148" t="s">
        <v>146</v>
      </c>
      <c r="F229" s="149" t="s">
        <v>552</v>
      </c>
      <c r="I229" s="146"/>
      <c r="L229" s="32"/>
      <c r="M229" s="147"/>
      <c r="T229" s="53"/>
      <c r="AT229" s="17" t="s">
        <v>146</v>
      </c>
      <c r="AU229" s="17" t="s">
        <v>81</v>
      </c>
    </row>
    <row r="230" spans="2:47" s="1" customFormat="1" ht="19.5">
      <c r="B230" s="32"/>
      <c r="D230" s="148" t="s">
        <v>148</v>
      </c>
      <c r="F230" s="149" t="s">
        <v>149</v>
      </c>
      <c r="I230" s="146"/>
      <c r="L230" s="32"/>
      <c r="M230" s="147"/>
      <c r="T230" s="53"/>
      <c r="AT230" s="17" t="s">
        <v>148</v>
      </c>
      <c r="AU230" s="17" t="s">
        <v>81</v>
      </c>
    </row>
    <row r="231" spans="2:63" s="11" customFormat="1" ht="25.9" customHeight="1">
      <c r="B231" s="119"/>
      <c r="D231" s="120" t="s">
        <v>71</v>
      </c>
      <c r="E231" s="121" t="s">
        <v>231</v>
      </c>
      <c r="F231" s="121" t="s">
        <v>232</v>
      </c>
      <c r="I231" s="122"/>
      <c r="J231" s="123">
        <f>BK231</f>
        <v>0</v>
      </c>
      <c r="L231" s="119"/>
      <c r="M231" s="124"/>
      <c r="P231" s="125">
        <f>P232+P245+P284+P324+P338+P380</f>
        <v>0</v>
      </c>
      <c r="R231" s="125">
        <f>R232+R245+R284+R324+R338+R380</f>
        <v>17.34554869</v>
      </c>
      <c r="T231" s="126">
        <f>T232+T245+T284+T324+T338+T380</f>
        <v>0.19768513999999998</v>
      </c>
      <c r="AR231" s="120" t="s">
        <v>81</v>
      </c>
      <c r="AT231" s="127" t="s">
        <v>71</v>
      </c>
      <c r="AU231" s="127" t="s">
        <v>72</v>
      </c>
      <c r="AY231" s="120" t="s">
        <v>134</v>
      </c>
      <c r="BK231" s="128">
        <f>BK232+BK245+BK284+BK324+BK338+BK380</f>
        <v>0</v>
      </c>
    </row>
    <row r="232" spans="2:63" s="11" customFormat="1" ht="22.9" customHeight="1">
      <c r="B232" s="119"/>
      <c r="D232" s="120" t="s">
        <v>71</v>
      </c>
      <c r="E232" s="129" t="s">
        <v>266</v>
      </c>
      <c r="F232" s="129" t="s">
        <v>267</v>
      </c>
      <c r="I232" s="122"/>
      <c r="J232" s="130">
        <f>BK232</f>
        <v>0</v>
      </c>
      <c r="L232" s="119"/>
      <c r="M232" s="124"/>
      <c r="P232" s="125">
        <f>SUM(P233:P244)</f>
        <v>0</v>
      </c>
      <c r="R232" s="125">
        <f>SUM(R233:R244)</f>
        <v>0.0951846</v>
      </c>
      <c r="T232" s="126">
        <f>SUM(T233:T244)</f>
        <v>0</v>
      </c>
      <c r="AR232" s="120" t="s">
        <v>81</v>
      </c>
      <c r="AT232" s="127" t="s">
        <v>71</v>
      </c>
      <c r="AU232" s="127" t="s">
        <v>79</v>
      </c>
      <c r="AY232" s="120" t="s">
        <v>134</v>
      </c>
      <c r="BK232" s="128">
        <f>SUM(BK233:BK244)</f>
        <v>0</v>
      </c>
    </row>
    <row r="233" spans="2:65" s="1" customFormat="1" ht="16.5" customHeight="1">
      <c r="B233" s="32"/>
      <c r="C233" s="131" t="s">
        <v>312</v>
      </c>
      <c r="D233" s="131" t="s">
        <v>137</v>
      </c>
      <c r="E233" s="132" t="s">
        <v>553</v>
      </c>
      <c r="F233" s="133" t="s">
        <v>554</v>
      </c>
      <c r="G233" s="134" t="s">
        <v>140</v>
      </c>
      <c r="H233" s="135">
        <v>5</v>
      </c>
      <c r="I233" s="136"/>
      <c r="J233" s="137">
        <f>ROUND(I233*H233,2)</f>
        <v>0</v>
      </c>
      <c r="K233" s="133" t="s">
        <v>141</v>
      </c>
      <c r="L233" s="32"/>
      <c r="M233" s="138" t="s">
        <v>19</v>
      </c>
      <c r="N233" s="139" t="s">
        <v>43</v>
      </c>
      <c r="P233" s="140">
        <f>O233*H233</f>
        <v>0</v>
      </c>
      <c r="Q233" s="140">
        <v>0</v>
      </c>
      <c r="R233" s="140">
        <f>Q233*H233</f>
        <v>0</v>
      </c>
      <c r="S233" s="140">
        <v>0</v>
      </c>
      <c r="T233" s="141">
        <f>S233*H233</f>
        <v>0</v>
      </c>
      <c r="AR233" s="142" t="s">
        <v>238</v>
      </c>
      <c r="AT233" s="142" t="s">
        <v>137</v>
      </c>
      <c r="AU233" s="142" t="s">
        <v>81</v>
      </c>
      <c r="AY233" s="17" t="s">
        <v>134</v>
      </c>
      <c r="BE233" s="143">
        <f>IF(N233="základní",J233,0)</f>
        <v>0</v>
      </c>
      <c r="BF233" s="143">
        <f>IF(N233="snížená",J233,0)</f>
        <v>0</v>
      </c>
      <c r="BG233" s="143">
        <f>IF(N233="zákl. přenesená",J233,0)</f>
        <v>0</v>
      </c>
      <c r="BH233" s="143">
        <f>IF(N233="sníž. přenesená",J233,0)</f>
        <v>0</v>
      </c>
      <c r="BI233" s="143">
        <f>IF(N233="nulová",J233,0)</f>
        <v>0</v>
      </c>
      <c r="BJ233" s="17" t="s">
        <v>79</v>
      </c>
      <c r="BK233" s="143">
        <f>ROUND(I233*H233,2)</f>
        <v>0</v>
      </c>
      <c r="BL233" s="17" t="s">
        <v>238</v>
      </c>
      <c r="BM233" s="142" t="s">
        <v>555</v>
      </c>
    </row>
    <row r="234" spans="2:47" s="1" customFormat="1" ht="11.25">
      <c r="B234" s="32"/>
      <c r="D234" s="144" t="s">
        <v>144</v>
      </c>
      <c r="F234" s="145" t="s">
        <v>556</v>
      </c>
      <c r="I234" s="146"/>
      <c r="L234" s="32"/>
      <c r="M234" s="147"/>
      <c r="T234" s="53"/>
      <c r="AT234" s="17" t="s">
        <v>144</v>
      </c>
      <c r="AU234" s="17" t="s">
        <v>81</v>
      </c>
    </row>
    <row r="235" spans="2:47" s="1" customFormat="1" ht="29.25">
      <c r="B235" s="32"/>
      <c r="D235" s="148" t="s">
        <v>146</v>
      </c>
      <c r="F235" s="149" t="s">
        <v>557</v>
      </c>
      <c r="I235" s="146"/>
      <c r="L235" s="32"/>
      <c r="M235" s="147"/>
      <c r="T235" s="53"/>
      <c r="AT235" s="17" t="s">
        <v>146</v>
      </c>
      <c r="AU235" s="17" t="s">
        <v>81</v>
      </c>
    </row>
    <row r="236" spans="2:51" s="12" customFormat="1" ht="11.25">
      <c r="B236" s="150"/>
      <c r="D236" s="148" t="s">
        <v>154</v>
      </c>
      <c r="E236" s="151" t="s">
        <v>19</v>
      </c>
      <c r="F236" s="152" t="s">
        <v>558</v>
      </c>
      <c r="H236" s="153">
        <v>5</v>
      </c>
      <c r="I236" s="154"/>
      <c r="L236" s="150"/>
      <c r="M236" s="155"/>
      <c r="T236" s="156"/>
      <c r="AT236" s="151" t="s">
        <v>154</v>
      </c>
      <c r="AU236" s="151" t="s">
        <v>81</v>
      </c>
      <c r="AV236" s="12" t="s">
        <v>81</v>
      </c>
      <c r="AW236" s="12" t="s">
        <v>33</v>
      </c>
      <c r="AX236" s="12" t="s">
        <v>79</v>
      </c>
      <c r="AY236" s="151" t="s">
        <v>134</v>
      </c>
    </row>
    <row r="237" spans="2:65" s="1" customFormat="1" ht="16.5" customHeight="1">
      <c r="B237" s="32"/>
      <c r="C237" s="174" t="s">
        <v>317</v>
      </c>
      <c r="D237" s="174" t="s">
        <v>419</v>
      </c>
      <c r="E237" s="175" t="s">
        <v>559</v>
      </c>
      <c r="F237" s="176" t="s">
        <v>560</v>
      </c>
      <c r="G237" s="177" t="s">
        <v>166</v>
      </c>
      <c r="H237" s="178">
        <v>0.173</v>
      </c>
      <c r="I237" s="179"/>
      <c r="J237" s="180">
        <f>ROUND(I237*H237,2)</f>
        <v>0</v>
      </c>
      <c r="K237" s="176" t="s">
        <v>141</v>
      </c>
      <c r="L237" s="181"/>
      <c r="M237" s="182" t="s">
        <v>19</v>
      </c>
      <c r="N237" s="183" t="s">
        <v>43</v>
      </c>
      <c r="P237" s="140">
        <f>O237*H237</f>
        <v>0</v>
      </c>
      <c r="Q237" s="140">
        <v>0.55</v>
      </c>
      <c r="R237" s="140">
        <f>Q237*H237</f>
        <v>0.09515</v>
      </c>
      <c r="S237" s="140">
        <v>0</v>
      </c>
      <c r="T237" s="141">
        <f>S237*H237</f>
        <v>0</v>
      </c>
      <c r="AR237" s="142" t="s">
        <v>351</v>
      </c>
      <c r="AT237" s="142" t="s">
        <v>419</v>
      </c>
      <c r="AU237" s="142" t="s">
        <v>81</v>
      </c>
      <c r="AY237" s="17" t="s">
        <v>134</v>
      </c>
      <c r="BE237" s="143">
        <f>IF(N237="základní",J237,0)</f>
        <v>0</v>
      </c>
      <c r="BF237" s="143">
        <f>IF(N237="snížená",J237,0)</f>
        <v>0</v>
      </c>
      <c r="BG237" s="143">
        <f>IF(N237="zákl. přenesená",J237,0)</f>
        <v>0</v>
      </c>
      <c r="BH237" s="143">
        <f>IF(N237="sníž. přenesená",J237,0)</f>
        <v>0</v>
      </c>
      <c r="BI237" s="143">
        <f>IF(N237="nulová",J237,0)</f>
        <v>0</v>
      </c>
      <c r="BJ237" s="17" t="s">
        <v>79</v>
      </c>
      <c r="BK237" s="143">
        <f>ROUND(I237*H237,2)</f>
        <v>0</v>
      </c>
      <c r="BL237" s="17" t="s">
        <v>238</v>
      </c>
      <c r="BM237" s="142" t="s">
        <v>561</v>
      </c>
    </row>
    <row r="238" spans="2:51" s="12" customFormat="1" ht="11.25">
      <c r="B238" s="150"/>
      <c r="D238" s="148" t="s">
        <v>154</v>
      </c>
      <c r="E238" s="151" t="s">
        <v>19</v>
      </c>
      <c r="F238" s="152" t="s">
        <v>562</v>
      </c>
      <c r="H238" s="153">
        <v>0.173</v>
      </c>
      <c r="I238" s="154"/>
      <c r="L238" s="150"/>
      <c r="M238" s="155"/>
      <c r="T238" s="156"/>
      <c r="AT238" s="151" t="s">
        <v>154</v>
      </c>
      <c r="AU238" s="151" t="s">
        <v>81</v>
      </c>
      <c r="AV238" s="12" t="s">
        <v>81</v>
      </c>
      <c r="AW238" s="12" t="s">
        <v>33</v>
      </c>
      <c r="AX238" s="12" t="s">
        <v>79</v>
      </c>
      <c r="AY238" s="151" t="s">
        <v>134</v>
      </c>
    </row>
    <row r="239" spans="2:65" s="1" customFormat="1" ht="16.5" customHeight="1">
      <c r="B239" s="32"/>
      <c r="C239" s="131" t="s">
        <v>322</v>
      </c>
      <c r="D239" s="131" t="s">
        <v>137</v>
      </c>
      <c r="E239" s="132" t="s">
        <v>563</v>
      </c>
      <c r="F239" s="133" t="s">
        <v>564</v>
      </c>
      <c r="G239" s="134" t="s">
        <v>140</v>
      </c>
      <c r="H239" s="135">
        <v>0.173</v>
      </c>
      <c r="I239" s="136"/>
      <c r="J239" s="137">
        <f>ROUND(I239*H239,2)</f>
        <v>0</v>
      </c>
      <c r="K239" s="133" t="s">
        <v>141</v>
      </c>
      <c r="L239" s="32"/>
      <c r="M239" s="138" t="s">
        <v>19</v>
      </c>
      <c r="N239" s="139" t="s">
        <v>43</v>
      </c>
      <c r="P239" s="140">
        <f>O239*H239</f>
        <v>0</v>
      </c>
      <c r="Q239" s="140">
        <v>0.0002</v>
      </c>
      <c r="R239" s="140">
        <f>Q239*H239</f>
        <v>3.46E-05</v>
      </c>
      <c r="S239" s="140">
        <v>0</v>
      </c>
      <c r="T239" s="141">
        <f>S239*H239</f>
        <v>0</v>
      </c>
      <c r="AR239" s="142" t="s">
        <v>238</v>
      </c>
      <c r="AT239" s="142" t="s">
        <v>137</v>
      </c>
      <c r="AU239" s="142" t="s">
        <v>81</v>
      </c>
      <c r="AY239" s="17" t="s">
        <v>134</v>
      </c>
      <c r="BE239" s="143">
        <f>IF(N239="základní",J239,0)</f>
        <v>0</v>
      </c>
      <c r="BF239" s="143">
        <f>IF(N239="snížená",J239,0)</f>
        <v>0</v>
      </c>
      <c r="BG239" s="143">
        <f>IF(N239="zákl. přenesená",J239,0)</f>
        <v>0</v>
      </c>
      <c r="BH239" s="143">
        <f>IF(N239="sníž. přenesená",J239,0)</f>
        <v>0</v>
      </c>
      <c r="BI239" s="143">
        <f>IF(N239="nulová",J239,0)</f>
        <v>0</v>
      </c>
      <c r="BJ239" s="17" t="s">
        <v>79</v>
      </c>
      <c r="BK239" s="143">
        <f>ROUND(I239*H239,2)</f>
        <v>0</v>
      </c>
      <c r="BL239" s="17" t="s">
        <v>238</v>
      </c>
      <c r="BM239" s="142" t="s">
        <v>565</v>
      </c>
    </row>
    <row r="240" spans="2:47" s="1" customFormat="1" ht="11.25">
      <c r="B240" s="32"/>
      <c r="D240" s="144" t="s">
        <v>144</v>
      </c>
      <c r="F240" s="145" t="s">
        <v>566</v>
      </c>
      <c r="I240" s="146"/>
      <c r="L240" s="32"/>
      <c r="M240" s="147"/>
      <c r="T240" s="53"/>
      <c r="AT240" s="17" t="s">
        <v>144</v>
      </c>
      <c r="AU240" s="17" t="s">
        <v>81</v>
      </c>
    </row>
    <row r="241" spans="2:47" s="1" customFormat="1" ht="58.5">
      <c r="B241" s="32"/>
      <c r="D241" s="148" t="s">
        <v>146</v>
      </c>
      <c r="F241" s="149" t="s">
        <v>567</v>
      </c>
      <c r="I241" s="146"/>
      <c r="L241" s="32"/>
      <c r="M241" s="147"/>
      <c r="T241" s="53"/>
      <c r="AT241" s="17" t="s">
        <v>146</v>
      </c>
      <c r="AU241" s="17" t="s">
        <v>81</v>
      </c>
    </row>
    <row r="242" spans="2:65" s="1" customFormat="1" ht="24.2" customHeight="1">
      <c r="B242" s="32"/>
      <c r="C242" s="131" t="s">
        <v>329</v>
      </c>
      <c r="D242" s="131" t="s">
        <v>137</v>
      </c>
      <c r="E242" s="132" t="s">
        <v>281</v>
      </c>
      <c r="F242" s="133" t="s">
        <v>282</v>
      </c>
      <c r="G242" s="134" t="s">
        <v>245</v>
      </c>
      <c r="H242" s="164"/>
      <c r="I242" s="136"/>
      <c r="J242" s="137">
        <f>ROUND(I242*H242,2)</f>
        <v>0</v>
      </c>
      <c r="K242" s="133" t="s">
        <v>141</v>
      </c>
      <c r="L242" s="32"/>
      <c r="M242" s="138" t="s">
        <v>19</v>
      </c>
      <c r="N242" s="139" t="s">
        <v>43</v>
      </c>
      <c r="P242" s="140">
        <f>O242*H242</f>
        <v>0</v>
      </c>
      <c r="Q242" s="140">
        <v>0</v>
      </c>
      <c r="R242" s="140">
        <f>Q242*H242</f>
        <v>0</v>
      </c>
      <c r="S242" s="140">
        <v>0</v>
      </c>
      <c r="T242" s="141">
        <f>S242*H242</f>
        <v>0</v>
      </c>
      <c r="AR242" s="142" t="s">
        <v>238</v>
      </c>
      <c r="AT242" s="142" t="s">
        <v>137</v>
      </c>
      <c r="AU242" s="142" t="s">
        <v>81</v>
      </c>
      <c r="AY242" s="17" t="s">
        <v>134</v>
      </c>
      <c r="BE242" s="143">
        <f>IF(N242="základní",J242,0)</f>
        <v>0</v>
      </c>
      <c r="BF242" s="143">
        <f>IF(N242="snížená",J242,0)</f>
        <v>0</v>
      </c>
      <c r="BG242" s="143">
        <f>IF(N242="zákl. přenesená",J242,0)</f>
        <v>0</v>
      </c>
      <c r="BH242" s="143">
        <f>IF(N242="sníž. přenesená",J242,0)</f>
        <v>0</v>
      </c>
      <c r="BI242" s="143">
        <f>IF(N242="nulová",J242,0)</f>
        <v>0</v>
      </c>
      <c r="BJ242" s="17" t="s">
        <v>79</v>
      </c>
      <c r="BK242" s="143">
        <f>ROUND(I242*H242,2)</f>
        <v>0</v>
      </c>
      <c r="BL242" s="17" t="s">
        <v>238</v>
      </c>
      <c r="BM242" s="142" t="s">
        <v>568</v>
      </c>
    </row>
    <row r="243" spans="2:47" s="1" customFormat="1" ht="11.25">
      <c r="B243" s="32"/>
      <c r="D243" s="144" t="s">
        <v>144</v>
      </c>
      <c r="F243" s="145" t="s">
        <v>284</v>
      </c>
      <c r="I243" s="146"/>
      <c r="L243" s="32"/>
      <c r="M243" s="147"/>
      <c r="T243" s="53"/>
      <c r="AT243" s="17" t="s">
        <v>144</v>
      </c>
      <c r="AU243" s="17" t="s">
        <v>81</v>
      </c>
    </row>
    <row r="244" spans="2:47" s="1" customFormat="1" ht="78">
      <c r="B244" s="32"/>
      <c r="D244" s="148" t="s">
        <v>146</v>
      </c>
      <c r="F244" s="149" t="s">
        <v>285</v>
      </c>
      <c r="I244" s="146"/>
      <c r="L244" s="32"/>
      <c r="M244" s="147"/>
      <c r="T244" s="53"/>
      <c r="AT244" s="17" t="s">
        <v>146</v>
      </c>
      <c r="AU244" s="17" t="s">
        <v>81</v>
      </c>
    </row>
    <row r="245" spans="2:63" s="11" customFormat="1" ht="22.9" customHeight="1">
      <c r="B245" s="119"/>
      <c r="D245" s="120" t="s">
        <v>71</v>
      </c>
      <c r="E245" s="129" t="s">
        <v>569</v>
      </c>
      <c r="F245" s="129" t="s">
        <v>570</v>
      </c>
      <c r="I245" s="122"/>
      <c r="J245" s="130">
        <f>BK245</f>
        <v>0</v>
      </c>
      <c r="L245" s="119"/>
      <c r="M245" s="124"/>
      <c r="P245" s="125">
        <f>SUM(P246:P283)</f>
        <v>0</v>
      </c>
      <c r="R245" s="125">
        <f>SUM(R246:R283)</f>
        <v>10.483469770000001</v>
      </c>
      <c r="T245" s="126">
        <f>SUM(T246:T283)</f>
        <v>0</v>
      </c>
      <c r="AR245" s="120" t="s">
        <v>81</v>
      </c>
      <c r="AT245" s="127" t="s">
        <v>71</v>
      </c>
      <c r="AU245" s="127" t="s">
        <v>79</v>
      </c>
      <c r="AY245" s="120" t="s">
        <v>134</v>
      </c>
      <c r="BK245" s="128">
        <f>SUM(BK246:BK283)</f>
        <v>0</v>
      </c>
    </row>
    <row r="246" spans="2:65" s="1" customFormat="1" ht="21.75" customHeight="1">
      <c r="B246" s="32"/>
      <c r="C246" s="131" t="s">
        <v>337</v>
      </c>
      <c r="D246" s="131" t="s">
        <v>137</v>
      </c>
      <c r="E246" s="132" t="s">
        <v>571</v>
      </c>
      <c r="F246" s="133" t="s">
        <v>572</v>
      </c>
      <c r="G246" s="134" t="s">
        <v>140</v>
      </c>
      <c r="H246" s="135">
        <v>17.697</v>
      </c>
      <c r="I246" s="136"/>
      <c r="J246" s="137">
        <f>ROUND(I246*H246,2)</f>
        <v>0</v>
      </c>
      <c r="K246" s="133" t="s">
        <v>19</v>
      </c>
      <c r="L246" s="32"/>
      <c r="M246" s="138" t="s">
        <v>19</v>
      </c>
      <c r="N246" s="139" t="s">
        <v>43</v>
      </c>
      <c r="P246" s="140">
        <f>O246*H246</f>
        <v>0</v>
      </c>
      <c r="Q246" s="140">
        <v>0.02684</v>
      </c>
      <c r="R246" s="140">
        <f>Q246*H246</f>
        <v>0.47498747999999996</v>
      </c>
      <c r="S246" s="140">
        <v>0</v>
      </c>
      <c r="T246" s="141">
        <f>S246*H246</f>
        <v>0</v>
      </c>
      <c r="AR246" s="142" t="s">
        <v>238</v>
      </c>
      <c r="AT246" s="142" t="s">
        <v>137</v>
      </c>
      <c r="AU246" s="142" t="s">
        <v>81</v>
      </c>
      <c r="AY246" s="17" t="s">
        <v>134</v>
      </c>
      <c r="BE246" s="143">
        <f>IF(N246="základní",J246,0)</f>
        <v>0</v>
      </c>
      <c r="BF246" s="143">
        <f>IF(N246="snížená",J246,0)</f>
        <v>0</v>
      </c>
      <c r="BG246" s="143">
        <f>IF(N246="zákl. přenesená",J246,0)</f>
        <v>0</v>
      </c>
      <c r="BH246" s="143">
        <f>IF(N246="sníž. přenesená",J246,0)</f>
        <v>0</v>
      </c>
      <c r="BI246" s="143">
        <f>IF(N246="nulová",J246,0)</f>
        <v>0</v>
      </c>
      <c r="BJ246" s="17" t="s">
        <v>79</v>
      </c>
      <c r="BK246" s="143">
        <f>ROUND(I246*H246,2)</f>
        <v>0</v>
      </c>
      <c r="BL246" s="17" t="s">
        <v>238</v>
      </c>
      <c r="BM246" s="142" t="s">
        <v>573</v>
      </c>
    </row>
    <row r="247" spans="2:47" s="1" customFormat="1" ht="107.25">
      <c r="B247" s="32"/>
      <c r="D247" s="148" t="s">
        <v>146</v>
      </c>
      <c r="F247" s="149" t="s">
        <v>574</v>
      </c>
      <c r="I247" s="146"/>
      <c r="L247" s="32"/>
      <c r="M247" s="147"/>
      <c r="T247" s="53"/>
      <c r="AT247" s="17" t="s">
        <v>146</v>
      </c>
      <c r="AU247" s="17" t="s">
        <v>81</v>
      </c>
    </row>
    <row r="248" spans="2:51" s="12" customFormat="1" ht="11.25">
      <c r="B248" s="150"/>
      <c r="D248" s="148" t="s">
        <v>154</v>
      </c>
      <c r="E248" s="151" t="s">
        <v>19</v>
      </c>
      <c r="F248" s="152" t="s">
        <v>575</v>
      </c>
      <c r="H248" s="153">
        <v>17.697</v>
      </c>
      <c r="I248" s="154"/>
      <c r="L248" s="150"/>
      <c r="M248" s="155"/>
      <c r="T248" s="156"/>
      <c r="AT248" s="151" t="s">
        <v>154</v>
      </c>
      <c r="AU248" s="151" t="s">
        <v>81</v>
      </c>
      <c r="AV248" s="12" t="s">
        <v>81</v>
      </c>
      <c r="AW248" s="12" t="s">
        <v>33</v>
      </c>
      <c r="AX248" s="12" t="s">
        <v>79</v>
      </c>
      <c r="AY248" s="151" t="s">
        <v>134</v>
      </c>
    </row>
    <row r="249" spans="2:65" s="1" customFormat="1" ht="24.2" customHeight="1">
      <c r="B249" s="32"/>
      <c r="C249" s="131" t="s">
        <v>345</v>
      </c>
      <c r="D249" s="131" t="s">
        <v>137</v>
      </c>
      <c r="E249" s="132" t="s">
        <v>576</v>
      </c>
      <c r="F249" s="133" t="s">
        <v>577</v>
      </c>
      <c r="G249" s="134" t="s">
        <v>140</v>
      </c>
      <c r="H249" s="135">
        <v>14.869</v>
      </c>
      <c r="I249" s="136"/>
      <c r="J249" s="137">
        <f>ROUND(I249*H249,2)</f>
        <v>0</v>
      </c>
      <c r="K249" s="133" t="s">
        <v>19</v>
      </c>
      <c r="L249" s="32"/>
      <c r="M249" s="138" t="s">
        <v>19</v>
      </c>
      <c r="N249" s="139" t="s">
        <v>43</v>
      </c>
      <c r="P249" s="140">
        <f>O249*H249</f>
        <v>0</v>
      </c>
      <c r="Q249" s="140">
        <v>0.05341</v>
      </c>
      <c r="R249" s="140">
        <f>Q249*H249</f>
        <v>0.79415329</v>
      </c>
      <c r="S249" s="140">
        <v>0</v>
      </c>
      <c r="T249" s="141">
        <f>S249*H249</f>
        <v>0</v>
      </c>
      <c r="AR249" s="142" t="s">
        <v>238</v>
      </c>
      <c r="AT249" s="142" t="s">
        <v>137</v>
      </c>
      <c r="AU249" s="142" t="s">
        <v>81</v>
      </c>
      <c r="AY249" s="17" t="s">
        <v>134</v>
      </c>
      <c r="BE249" s="143">
        <f>IF(N249="základní",J249,0)</f>
        <v>0</v>
      </c>
      <c r="BF249" s="143">
        <f>IF(N249="snížená",J249,0)</f>
        <v>0</v>
      </c>
      <c r="BG249" s="143">
        <f>IF(N249="zákl. přenesená",J249,0)</f>
        <v>0</v>
      </c>
      <c r="BH249" s="143">
        <f>IF(N249="sníž. přenesená",J249,0)</f>
        <v>0</v>
      </c>
      <c r="BI249" s="143">
        <f>IF(N249="nulová",J249,0)</f>
        <v>0</v>
      </c>
      <c r="BJ249" s="17" t="s">
        <v>79</v>
      </c>
      <c r="BK249" s="143">
        <f>ROUND(I249*H249,2)</f>
        <v>0</v>
      </c>
      <c r="BL249" s="17" t="s">
        <v>238</v>
      </c>
      <c r="BM249" s="142" t="s">
        <v>578</v>
      </c>
    </row>
    <row r="250" spans="2:47" s="1" customFormat="1" ht="107.25">
      <c r="B250" s="32"/>
      <c r="D250" s="148" t="s">
        <v>146</v>
      </c>
      <c r="F250" s="149" t="s">
        <v>574</v>
      </c>
      <c r="I250" s="146"/>
      <c r="L250" s="32"/>
      <c r="M250" s="147"/>
      <c r="T250" s="53"/>
      <c r="AT250" s="17" t="s">
        <v>146</v>
      </c>
      <c r="AU250" s="17" t="s">
        <v>81</v>
      </c>
    </row>
    <row r="251" spans="2:51" s="12" customFormat="1" ht="11.25">
      <c r="B251" s="150"/>
      <c r="D251" s="148" t="s">
        <v>154</v>
      </c>
      <c r="E251" s="151" t="s">
        <v>19</v>
      </c>
      <c r="F251" s="152" t="s">
        <v>579</v>
      </c>
      <c r="H251" s="153">
        <v>8.369</v>
      </c>
      <c r="I251" s="154"/>
      <c r="L251" s="150"/>
      <c r="M251" s="155"/>
      <c r="T251" s="156"/>
      <c r="AT251" s="151" t="s">
        <v>154</v>
      </c>
      <c r="AU251" s="151" t="s">
        <v>81</v>
      </c>
      <c r="AV251" s="12" t="s">
        <v>81</v>
      </c>
      <c r="AW251" s="12" t="s">
        <v>33</v>
      </c>
      <c r="AX251" s="12" t="s">
        <v>72</v>
      </c>
      <c r="AY251" s="151" t="s">
        <v>134</v>
      </c>
    </row>
    <row r="252" spans="2:51" s="12" customFormat="1" ht="11.25">
      <c r="B252" s="150"/>
      <c r="D252" s="148" t="s">
        <v>154</v>
      </c>
      <c r="E252" s="151" t="s">
        <v>19</v>
      </c>
      <c r="F252" s="152" t="s">
        <v>580</v>
      </c>
      <c r="H252" s="153">
        <v>6.5</v>
      </c>
      <c r="I252" s="154"/>
      <c r="L252" s="150"/>
      <c r="M252" s="155"/>
      <c r="T252" s="156"/>
      <c r="AT252" s="151" t="s">
        <v>154</v>
      </c>
      <c r="AU252" s="151" t="s">
        <v>81</v>
      </c>
      <c r="AV252" s="12" t="s">
        <v>81</v>
      </c>
      <c r="AW252" s="12" t="s">
        <v>33</v>
      </c>
      <c r="AX252" s="12" t="s">
        <v>72</v>
      </c>
      <c r="AY252" s="151" t="s">
        <v>134</v>
      </c>
    </row>
    <row r="253" spans="2:51" s="13" customFormat="1" ht="11.25">
      <c r="B253" s="157"/>
      <c r="D253" s="148" t="s">
        <v>154</v>
      </c>
      <c r="E253" s="158" t="s">
        <v>19</v>
      </c>
      <c r="F253" s="159" t="s">
        <v>163</v>
      </c>
      <c r="H253" s="160">
        <v>14.869</v>
      </c>
      <c r="I253" s="161"/>
      <c r="L253" s="157"/>
      <c r="M253" s="162"/>
      <c r="T253" s="163"/>
      <c r="AT253" s="158" t="s">
        <v>154</v>
      </c>
      <c r="AU253" s="158" t="s">
        <v>81</v>
      </c>
      <c r="AV253" s="13" t="s">
        <v>142</v>
      </c>
      <c r="AW253" s="13" t="s">
        <v>33</v>
      </c>
      <c r="AX253" s="13" t="s">
        <v>79</v>
      </c>
      <c r="AY253" s="158" t="s">
        <v>134</v>
      </c>
    </row>
    <row r="254" spans="2:65" s="1" customFormat="1" ht="24.2" customHeight="1">
      <c r="B254" s="32"/>
      <c r="C254" s="131" t="s">
        <v>351</v>
      </c>
      <c r="D254" s="131" t="s">
        <v>137</v>
      </c>
      <c r="E254" s="132" t="s">
        <v>581</v>
      </c>
      <c r="F254" s="133" t="s">
        <v>582</v>
      </c>
      <c r="G254" s="134" t="s">
        <v>140</v>
      </c>
      <c r="H254" s="135">
        <v>48.2</v>
      </c>
      <c r="I254" s="136"/>
      <c r="J254" s="137">
        <f>ROUND(I254*H254,2)</f>
        <v>0</v>
      </c>
      <c r="K254" s="133" t="s">
        <v>141</v>
      </c>
      <c r="L254" s="32"/>
      <c r="M254" s="138" t="s">
        <v>19</v>
      </c>
      <c r="N254" s="139" t="s">
        <v>43</v>
      </c>
      <c r="P254" s="140">
        <f>O254*H254</f>
        <v>0</v>
      </c>
      <c r="Q254" s="140">
        <v>0.00125</v>
      </c>
      <c r="R254" s="140">
        <f>Q254*H254</f>
        <v>0.060250000000000005</v>
      </c>
      <c r="S254" s="140">
        <v>0</v>
      </c>
      <c r="T254" s="141">
        <f>S254*H254</f>
        <v>0</v>
      </c>
      <c r="AR254" s="142" t="s">
        <v>238</v>
      </c>
      <c r="AT254" s="142" t="s">
        <v>137</v>
      </c>
      <c r="AU254" s="142" t="s">
        <v>81</v>
      </c>
      <c r="AY254" s="17" t="s">
        <v>134</v>
      </c>
      <c r="BE254" s="143">
        <f>IF(N254="základní",J254,0)</f>
        <v>0</v>
      </c>
      <c r="BF254" s="143">
        <f>IF(N254="snížená",J254,0)</f>
        <v>0</v>
      </c>
      <c r="BG254" s="143">
        <f>IF(N254="zákl. přenesená",J254,0)</f>
        <v>0</v>
      </c>
      <c r="BH254" s="143">
        <f>IF(N254="sníž. přenesená",J254,0)</f>
        <v>0</v>
      </c>
      <c r="BI254" s="143">
        <f>IF(N254="nulová",J254,0)</f>
        <v>0</v>
      </c>
      <c r="BJ254" s="17" t="s">
        <v>79</v>
      </c>
      <c r="BK254" s="143">
        <f>ROUND(I254*H254,2)</f>
        <v>0</v>
      </c>
      <c r="BL254" s="17" t="s">
        <v>238</v>
      </c>
      <c r="BM254" s="142" t="s">
        <v>583</v>
      </c>
    </row>
    <row r="255" spans="2:47" s="1" customFormat="1" ht="11.25">
      <c r="B255" s="32"/>
      <c r="D255" s="144" t="s">
        <v>144</v>
      </c>
      <c r="F255" s="145" t="s">
        <v>584</v>
      </c>
      <c r="I255" s="146"/>
      <c r="L255" s="32"/>
      <c r="M255" s="147"/>
      <c r="T255" s="53"/>
      <c r="AT255" s="17" t="s">
        <v>144</v>
      </c>
      <c r="AU255" s="17" t="s">
        <v>81</v>
      </c>
    </row>
    <row r="256" spans="2:47" s="1" customFormat="1" ht="48.75">
      <c r="B256" s="32"/>
      <c r="D256" s="148" t="s">
        <v>146</v>
      </c>
      <c r="F256" s="149" t="s">
        <v>585</v>
      </c>
      <c r="I256" s="146"/>
      <c r="L256" s="32"/>
      <c r="M256" s="147"/>
      <c r="T256" s="53"/>
      <c r="AT256" s="17" t="s">
        <v>146</v>
      </c>
      <c r="AU256" s="17" t="s">
        <v>81</v>
      </c>
    </row>
    <row r="257" spans="2:65" s="1" customFormat="1" ht="16.5" customHeight="1">
      <c r="B257" s="32"/>
      <c r="C257" s="174" t="s">
        <v>361</v>
      </c>
      <c r="D257" s="174" t="s">
        <v>419</v>
      </c>
      <c r="E257" s="175" t="s">
        <v>586</v>
      </c>
      <c r="F257" s="176" t="s">
        <v>587</v>
      </c>
      <c r="G257" s="177" t="s">
        <v>140</v>
      </c>
      <c r="H257" s="178">
        <v>50.61</v>
      </c>
      <c r="I257" s="179"/>
      <c r="J257" s="180">
        <f>ROUND(I257*H257,2)</f>
        <v>0</v>
      </c>
      <c r="K257" s="176" t="s">
        <v>141</v>
      </c>
      <c r="L257" s="181"/>
      <c r="M257" s="182" t="s">
        <v>19</v>
      </c>
      <c r="N257" s="183" t="s">
        <v>43</v>
      </c>
      <c r="P257" s="140">
        <f>O257*H257</f>
        <v>0</v>
      </c>
      <c r="Q257" s="140">
        <v>0.008</v>
      </c>
      <c r="R257" s="140">
        <f>Q257*H257</f>
        <v>0.40488</v>
      </c>
      <c r="S257" s="140">
        <v>0</v>
      </c>
      <c r="T257" s="141">
        <f>S257*H257</f>
        <v>0</v>
      </c>
      <c r="AR257" s="142" t="s">
        <v>351</v>
      </c>
      <c r="AT257" s="142" t="s">
        <v>419</v>
      </c>
      <c r="AU257" s="142" t="s">
        <v>81</v>
      </c>
      <c r="AY257" s="17" t="s">
        <v>134</v>
      </c>
      <c r="BE257" s="143">
        <f>IF(N257="základní",J257,0)</f>
        <v>0</v>
      </c>
      <c r="BF257" s="143">
        <f>IF(N257="snížená",J257,0)</f>
        <v>0</v>
      </c>
      <c r="BG257" s="143">
        <f>IF(N257="zákl. přenesená",J257,0)</f>
        <v>0</v>
      </c>
      <c r="BH257" s="143">
        <f>IF(N257="sníž. přenesená",J257,0)</f>
        <v>0</v>
      </c>
      <c r="BI257" s="143">
        <f>IF(N257="nulová",J257,0)</f>
        <v>0</v>
      </c>
      <c r="BJ257" s="17" t="s">
        <v>79</v>
      </c>
      <c r="BK257" s="143">
        <f>ROUND(I257*H257,2)</f>
        <v>0</v>
      </c>
      <c r="BL257" s="17" t="s">
        <v>238</v>
      </c>
      <c r="BM257" s="142" t="s">
        <v>588</v>
      </c>
    </row>
    <row r="258" spans="2:51" s="14" customFormat="1" ht="11.25">
      <c r="B258" s="165"/>
      <c r="D258" s="148" t="s">
        <v>154</v>
      </c>
      <c r="E258" s="166" t="s">
        <v>19</v>
      </c>
      <c r="F258" s="167" t="s">
        <v>589</v>
      </c>
      <c r="H258" s="166" t="s">
        <v>19</v>
      </c>
      <c r="I258" s="168"/>
      <c r="L258" s="165"/>
      <c r="M258" s="169"/>
      <c r="T258" s="170"/>
      <c r="AT258" s="166" t="s">
        <v>154</v>
      </c>
      <c r="AU258" s="166" t="s">
        <v>81</v>
      </c>
      <c r="AV258" s="14" t="s">
        <v>79</v>
      </c>
      <c r="AW258" s="14" t="s">
        <v>33</v>
      </c>
      <c r="AX258" s="14" t="s">
        <v>72</v>
      </c>
      <c r="AY258" s="166" t="s">
        <v>134</v>
      </c>
    </row>
    <row r="259" spans="2:51" s="12" customFormat="1" ht="11.25">
      <c r="B259" s="150"/>
      <c r="D259" s="148" t="s">
        <v>154</v>
      </c>
      <c r="E259" s="151" t="s">
        <v>19</v>
      </c>
      <c r="F259" s="152" t="s">
        <v>545</v>
      </c>
      <c r="H259" s="153">
        <v>48.2</v>
      </c>
      <c r="I259" s="154"/>
      <c r="L259" s="150"/>
      <c r="M259" s="155"/>
      <c r="T259" s="156"/>
      <c r="AT259" s="151" t="s">
        <v>154</v>
      </c>
      <c r="AU259" s="151" t="s">
        <v>81</v>
      </c>
      <c r="AV259" s="12" t="s">
        <v>81</v>
      </c>
      <c r="AW259" s="12" t="s">
        <v>33</v>
      </c>
      <c r="AX259" s="12" t="s">
        <v>79</v>
      </c>
      <c r="AY259" s="151" t="s">
        <v>134</v>
      </c>
    </row>
    <row r="260" spans="2:51" s="12" customFormat="1" ht="11.25">
      <c r="B260" s="150"/>
      <c r="D260" s="148" t="s">
        <v>154</v>
      </c>
      <c r="F260" s="152" t="s">
        <v>590</v>
      </c>
      <c r="H260" s="153">
        <v>50.61</v>
      </c>
      <c r="I260" s="154"/>
      <c r="L260" s="150"/>
      <c r="M260" s="155"/>
      <c r="T260" s="156"/>
      <c r="AT260" s="151" t="s">
        <v>154</v>
      </c>
      <c r="AU260" s="151" t="s">
        <v>81</v>
      </c>
      <c r="AV260" s="12" t="s">
        <v>81</v>
      </c>
      <c r="AW260" s="12" t="s">
        <v>4</v>
      </c>
      <c r="AX260" s="12" t="s">
        <v>79</v>
      </c>
      <c r="AY260" s="151" t="s">
        <v>134</v>
      </c>
    </row>
    <row r="261" spans="2:65" s="1" customFormat="1" ht="24.2" customHeight="1">
      <c r="B261" s="32"/>
      <c r="C261" s="131" t="s">
        <v>367</v>
      </c>
      <c r="D261" s="131" t="s">
        <v>137</v>
      </c>
      <c r="E261" s="132" t="s">
        <v>591</v>
      </c>
      <c r="F261" s="133" t="s">
        <v>592</v>
      </c>
      <c r="G261" s="134" t="s">
        <v>203</v>
      </c>
      <c r="H261" s="135">
        <v>5.3</v>
      </c>
      <c r="I261" s="136"/>
      <c r="J261" s="137">
        <f>ROUND(I261*H261,2)</f>
        <v>0</v>
      </c>
      <c r="K261" s="133" t="s">
        <v>141</v>
      </c>
      <c r="L261" s="32"/>
      <c r="M261" s="138" t="s">
        <v>19</v>
      </c>
      <c r="N261" s="139" t="s">
        <v>43</v>
      </c>
      <c r="P261" s="140">
        <f>O261*H261</f>
        <v>0</v>
      </c>
      <c r="Q261" s="140">
        <v>0.01846</v>
      </c>
      <c r="R261" s="140">
        <f>Q261*H261</f>
        <v>0.097838</v>
      </c>
      <c r="S261" s="140">
        <v>0</v>
      </c>
      <c r="T261" s="141">
        <f>S261*H261</f>
        <v>0</v>
      </c>
      <c r="AR261" s="142" t="s">
        <v>238</v>
      </c>
      <c r="AT261" s="142" t="s">
        <v>137</v>
      </c>
      <c r="AU261" s="142" t="s">
        <v>81</v>
      </c>
      <c r="AY261" s="17" t="s">
        <v>134</v>
      </c>
      <c r="BE261" s="143">
        <f>IF(N261="základní",J261,0)</f>
        <v>0</v>
      </c>
      <c r="BF261" s="143">
        <f>IF(N261="snížená",J261,0)</f>
        <v>0</v>
      </c>
      <c r="BG261" s="143">
        <f>IF(N261="zákl. přenesená",J261,0)</f>
        <v>0</v>
      </c>
      <c r="BH261" s="143">
        <f>IF(N261="sníž. přenesená",J261,0)</f>
        <v>0</v>
      </c>
      <c r="BI261" s="143">
        <f>IF(N261="nulová",J261,0)</f>
        <v>0</v>
      </c>
      <c r="BJ261" s="17" t="s">
        <v>79</v>
      </c>
      <c r="BK261" s="143">
        <f>ROUND(I261*H261,2)</f>
        <v>0</v>
      </c>
      <c r="BL261" s="17" t="s">
        <v>238</v>
      </c>
      <c r="BM261" s="142" t="s">
        <v>593</v>
      </c>
    </row>
    <row r="262" spans="2:47" s="1" customFormat="1" ht="11.25">
      <c r="B262" s="32"/>
      <c r="D262" s="144" t="s">
        <v>144</v>
      </c>
      <c r="F262" s="145" t="s">
        <v>594</v>
      </c>
      <c r="I262" s="146"/>
      <c r="L262" s="32"/>
      <c r="M262" s="147"/>
      <c r="T262" s="53"/>
      <c r="AT262" s="17" t="s">
        <v>144</v>
      </c>
      <c r="AU262" s="17" t="s">
        <v>81</v>
      </c>
    </row>
    <row r="263" spans="2:51" s="14" customFormat="1" ht="11.25">
      <c r="B263" s="165"/>
      <c r="D263" s="148" t="s">
        <v>154</v>
      </c>
      <c r="E263" s="166" t="s">
        <v>19</v>
      </c>
      <c r="F263" s="167" t="s">
        <v>595</v>
      </c>
      <c r="H263" s="166" t="s">
        <v>19</v>
      </c>
      <c r="I263" s="168"/>
      <c r="L263" s="165"/>
      <c r="M263" s="169"/>
      <c r="T263" s="170"/>
      <c r="AT263" s="166" t="s">
        <v>154</v>
      </c>
      <c r="AU263" s="166" t="s">
        <v>81</v>
      </c>
      <c r="AV263" s="14" t="s">
        <v>79</v>
      </c>
      <c r="AW263" s="14" t="s">
        <v>33</v>
      </c>
      <c r="AX263" s="14" t="s">
        <v>72</v>
      </c>
      <c r="AY263" s="166" t="s">
        <v>134</v>
      </c>
    </row>
    <row r="264" spans="2:51" s="12" customFormat="1" ht="11.25">
      <c r="B264" s="150"/>
      <c r="D264" s="148" t="s">
        <v>154</v>
      </c>
      <c r="E264" s="151" t="s">
        <v>19</v>
      </c>
      <c r="F264" s="152" t="s">
        <v>596</v>
      </c>
      <c r="H264" s="153">
        <v>5.3</v>
      </c>
      <c r="I264" s="154"/>
      <c r="L264" s="150"/>
      <c r="M264" s="155"/>
      <c r="T264" s="156"/>
      <c r="AT264" s="151" t="s">
        <v>154</v>
      </c>
      <c r="AU264" s="151" t="s">
        <v>81</v>
      </c>
      <c r="AV264" s="12" t="s">
        <v>81</v>
      </c>
      <c r="AW264" s="12" t="s">
        <v>33</v>
      </c>
      <c r="AX264" s="12" t="s">
        <v>79</v>
      </c>
      <c r="AY264" s="151" t="s">
        <v>134</v>
      </c>
    </row>
    <row r="265" spans="2:65" s="1" customFormat="1" ht="24.2" customHeight="1">
      <c r="B265" s="32"/>
      <c r="C265" s="131" t="s">
        <v>375</v>
      </c>
      <c r="D265" s="131" t="s">
        <v>137</v>
      </c>
      <c r="E265" s="132" t="s">
        <v>597</v>
      </c>
      <c r="F265" s="133" t="s">
        <v>598</v>
      </c>
      <c r="G265" s="134" t="s">
        <v>140</v>
      </c>
      <c r="H265" s="135">
        <v>104.7</v>
      </c>
      <c r="I265" s="136"/>
      <c r="J265" s="137">
        <f>ROUND(I265*H265,2)</f>
        <v>0</v>
      </c>
      <c r="K265" s="133" t="s">
        <v>19</v>
      </c>
      <c r="L265" s="32"/>
      <c r="M265" s="138" t="s">
        <v>19</v>
      </c>
      <c r="N265" s="139" t="s">
        <v>43</v>
      </c>
      <c r="P265" s="140">
        <f>O265*H265</f>
        <v>0</v>
      </c>
      <c r="Q265" s="140">
        <v>0.02483</v>
      </c>
      <c r="R265" s="140">
        <f>Q265*H265</f>
        <v>2.599701</v>
      </c>
      <c r="S265" s="140">
        <v>0</v>
      </c>
      <c r="T265" s="141">
        <f>S265*H265</f>
        <v>0</v>
      </c>
      <c r="AR265" s="142" t="s">
        <v>238</v>
      </c>
      <c r="AT265" s="142" t="s">
        <v>137</v>
      </c>
      <c r="AU265" s="142" t="s">
        <v>81</v>
      </c>
      <c r="AY265" s="17" t="s">
        <v>134</v>
      </c>
      <c r="BE265" s="143">
        <f>IF(N265="základní",J265,0)</f>
        <v>0</v>
      </c>
      <c r="BF265" s="143">
        <f>IF(N265="snížená",J265,0)</f>
        <v>0</v>
      </c>
      <c r="BG265" s="143">
        <f>IF(N265="zákl. přenesená",J265,0)</f>
        <v>0</v>
      </c>
      <c r="BH265" s="143">
        <f>IF(N265="sníž. přenesená",J265,0)</f>
        <v>0</v>
      </c>
      <c r="BI265" s="143">
        <f>IF(N265="nulová",J265,0)</f>
        <v>0</v>
      </c>
      <c r="BJ265" s="17" t="s">
        <v>79</v>
      </c>
      <c r="BK265" s="143">
        <f>ROUND(I265*H265,2)</f>
        <v>0</v>
      </c>
      <c r="BL265" s="17" t="s">
        <v>238</v>
      </c>
      <c r="BM265" s="142" t="s">
        <v>599</v>
      </c>
    </row>
    <row r="266" spans="2:47" s="1" customFormat="1" ht="68.25">
      <c r="B266" s="32"/>
      <c r="D266" s="148" t="s">
        <v>146</v>
      </c>
      <c r="F266" s="149" t="s">
        <v>600</v>
      </c>
      <c r="I266" s="146"/>
      <c r="L266" s="32"/>
      <c r="M266" s="147"/>
      <c r="T266" s="53"/>
      <c r="AT266" s="17" t="s">
        <v>146</v>
      </c>
      <c r="AU266" s="17" t="s">
        <v>81</v>
      </c>
    </row>
    <row r="267" spans="2:51" s="12" customFormat="1" ht="11.25">
      <c r="B267" s="150"/>
      <c r="D267" s="148" t="s">
        <v>154</v>
      </c>
      <c r="E267" s="151" t="s">
        <v>19</v>
      </c>
      <c r="F267" s="152" t="s">
        <v>601</v>
      </c>
      <c r="H267" s="153">
        <v>104.7</v>
      </c>
      <c r="I267" s="154"/>
      <c r="L267" s="150"/>
      <c r="M267" s="155"/>
      <c r="T267" s="156"/>
      <c r="AT267" s="151" t="s">
        <v>154</v>
      </c>
      <c r="AU267" s="151" t="s">
        <v>81</v>
      </c>
      <c r="AV267" s="12" t="s">
        <v>81</v>
      </c>
      <c r="AW267" s="12" t="s">
        <v>33</v>
      </c>
      <c r="AX267" s="12" t="s">
        <v>79</v>
      </c>
      <c r="AY267" s="151" t="s">
        <v>134</v>
      </c>
    </row>
    <row r="268" spans="2:65" s="1" customFormat="1" ht="24.2" customHeight="1">
      <c r="B268" s="32"/>
      <c r="C268" s="131" t="s">
        <v>381</v>
      </c>
      <c r="D268" s="131" t="s">
        <v>137</v>
      </c>
      <c r="E268" s="132" t="s">
        <v>602</v>
      </c>
      <c r="F268" s="133" t="s">
        <v>603</v>
      </c>
      <c r="G268" s="134" t="s">
        <v>140</v>
      </c>
      <c r="H268" s="135">
        <v>104.7</v>
      </c>
      <c r="I268" s="136"/>
      <c r="J268" s="137">
        <f>ROUND(I268*H268,2)</f>
        <v>0</v>
      </c>
      <c r="K268" s="133" t="s">
        <v>141</v>
      </c>
      <c r="L268" s="32"/>
      <c r="M268" s="138" t="s">
        <v>19</v>
      </c>
      <c r="N268" s="139" t="s">
        <v>43</v>
      </c>
      <c r="P268" s="140">
        <f>O268*H268</f>
        <v>0</v>
      </c>
      <c r="Q268" s="140">
        <v>0.03483</v>
      </c>
      <c r="R268" s="140">
        <f>Q268*H268</f>
        <v>3.646701</v>
      </c>
      <c r="S268" s="140">
        <v>0</v>
      </c>
      <c r="T268" s="141">
        <f>S268*H268</f>
        <v>0</v>
      </c>
      <c r="AR268" s="142" t="s">
        <v>238</v>
      </c>
      <c r="AT268" s="142" t="s">
        <v>137</v>
      </c>
      <c r="AU268" s="142" t="s">
        <v>81</v>
      </c>
      <c r="AY268" s="17" t="s">
        <v>134</v>
      </c>
      <c r="BE268" s="143">
        <f>IF(N268="základní",J268,0)</f>
        <v>0</v>
      </c>
      <c r="BF268" s="143">
        <f>IF(N268="snížená",J268,0)</f>
        <v>0</v>
      </c>
      <c r="BG268" s="143">
        <f>IF(N268="zákl. přenesená",J268,0)</f>
        <v>0</v>
      </c>
      <c r="BH268" s="143">
        <f>IF(N268="sníž. přenesená",J268,0)</f>
        <v>0</v>
      </c>
      <c r="BI268" s="143">
        <f>IF(N268="nulová",J268,0)</f>
        <v>0</v>
      </c>
      <c r="BJ268" s="17" t="s">
        <v>79</v>
      </c>
      <c r="BK268" s="143">
        <f>ROUND(I268*H268,2)</f>
        <v>0</v>
      </c>
      <c r="BL268" s="17" t="s">
        <v>238</v>
      </c>
      <c r="BM268" s="142" t="s">
        <v>604</v>
      </c>
    </row>
    <row r="269" spans="2:47" s="1" customFormat="1" ht="11.25">
      <c r="B269" s="32"/>
      <c r="D269" s="144" t="s">
        <v>144</v>
      </c>
      <c r="F269" s="145" t="s">
        <v>605</v>
      </c>
      <c r="I269" s="146"/>
      <c r="L269" s="32"/>
      <c r="M269" s="147"/>
      <c r="T269" s="53"/>
      <c r="AT269" s="17" t="s">
        <v>144</v>
      </c>
      <c r="AU269" s="17" t="s">
        <v>81</v>
      </c>
    </row>
    <row r="270" spans="2:47" s="1" customFormat="1" ht="68.25">
      <c r="B270" s="32"/>
      <c r="D270" s="148" t="s">
        <v>146</v>
      </c>
      <c r="F270" s="149" t="s">
        <v>600</v>
      </c>
      <c r="I270" s="146"/>
      <c r="L270" s="32"/>
      <c r="M270" s="147"/>
      <c r="T270" s="53"/>
      <c r="AT270" s="17" t="s">
        <v>146</v>
      </c>
      <c r="AU270" s="17" t="s">
        <v>81</v>
      </c>
    </row>
    <row r="271" spans="2:51" s="12" customFormat="1" ht="11.25">
      <c r="B271" s="150"/>
      <c r="D271" s="148" t="s">
        <v>154</v>
      </c>
      <c r="E271" s="151" t="s">
        <v>19</v>
      </c>
      <c r="F271" s="152" t="s">
        <v>601</v>
      </c>
      <c r="H271" s="153">
        <v>104.7</v>
      </c>
      <c r="I271" s="154"/>
      <c r="L271" s="150"/>
      <c r="M271" s="155"/>
      <c r="T271" s="156"/>
      <c r="AT271" s="151" t="s">
        <v>154</v>
      </c>
      <c r="AU271" s="151" t="s">
        <v>81</v>
      </c>
      <c r="AV271" s="12" t="s">
        <v>81</v>
      </c>
      <c r="AW271" s="12" t="s">
        <v>33</v>
      </c>
      <c r="AX271" s="12" t="s">
        <v>79</v>
      </c>
      <c r="AY271" s="151" t="s">
        <v>134</v>
      </c>
    </row>
    <row r="272" spans="2:65" s="1" customFormat="1" ht="24.2" customHeight="1">
      <c r="B272" s="32"/>
      <c r="C272" s="131" t="s">
        <v>386</v>
      </c>
      <c r="D272" s="131" t="s">
        <v>137</v>
      </c>
      <c r="E272" s="132" t="s">
        <v>606</v>
      </c>
      <c r="F272" s="133" t="s">
        <v>607</v>
      </c>
      <c r="G272" s="134" t="s">
        <v>140</v>
      </c>
      <c r="H272" s="135">
        <v>471.15</v>
      </c>
      <c r="I272" s="136"/>
      <c r="J272" s="137">
        <f>ROUND(I272*H272,2)</f>
        <v>0</v>
      </c>
      <c r="K272" s="133" t="s">
        <v>141</v>
      </c>
      <c r="L272" s="32"/>
      <c r="M272" s="138" t="s">
        <v>19</v>
      </c>
      <c r="N272" s="139" t="s">
        <v>43</v>
      </c>
      <c r="P272" s="140">
        <f>O272*H272</f>
        <v>0</v>
      </c>
      <c r="Q272" s="140">
        <v>0.005</v>
      </c>
      <c r="R272" s="140">
        <f>Q272*H272</f>
        <v>2.35575</v>
      </c>
      <c r="S272" s="140">
        <v>0</v>
      </c>
      <c r="T272" s="141">
        <f>S272*H272</f>
        <v>0</v>
      </c>
      <c r="AR272" s="142" t="s">
        <v>238</v>
      </c>
      <c r="AT272" s="142" t="s">
        <v>137</v>
      </c>
      <c r="AU272" s="142" t="s">
        <v>81</v>
      </c>
      <c r="AY272" s="17" t="s">
        <v>134</v>
      </c>
      <c r="BE272" s="143">
        <f>IF(N272="základní",J272,0)</f>
        <v>0</v>
      </c>
      <c r="BF272" s="143">
        <f>IF(N272="snížená",J272,0)</f>
        <v>0</v>
      </c>
      <c r="BG272" s="143">
        <f>IF(N272="zákl. přenesená",J272,0)</f>
        <v>0</v>
      </c>
      <c r="BH272" s="143">
        <f>IF(N272="sníž. přenesená",J272,0)</f>
        <v>0</v>
      </c>
      <c r="BI272" s="143">
        <f>IF(N272="nulová",J272,0)</f>
        <v>0</v>
      </c>
      <c r="BJ272" s="17" t="s">
        <v>79</v>
      </c>
      <c r="BK272" s="143">
        <f>ROUND(I272*H272,2)</f>
        <v>0</v>
      </c>
      <c r="BL272" s="17" t="s">
        <v>238</v>
      </c>
      <c r="BM272" s="142" t="s">
        <v>608</v>
      </c>
    </row>
    <row r="273" spans="2:47" s="1" customFormat="1" ht="11.25">
      <c r="B273" s="32"/>
      <c r="D273" s="144" t="s">
        <v>144</v>
      </c>
      <c r="F273" s="145" t="s">
        <v>609</v>
      </c>
      <c r="I273" s="146"/>
      <c r="L273" s="32"/>
      <c r="M273" s="147"/>
      <c r="T273" s="53"/>
      <c r="AT273" s="17" t="s">
        <v>144</v>
      </c>
      <c r="AU273" s="17" t="s">
        <v>81</v>
      </c>
    </row>
    <row r="274" spans="2:47" s="1" customFormat="1" ht="68.25">
      <c r="B274" s="32"/>
      <c r="D274" s="148" t="s">
        <v>146</v>
      </c>
      <c r="F274" s="149" t="s">
        <v>600</v>
      </c>
      <c r="I274" s="146"/>
      <c r="L274" s="32"/>
      <c r="M274" s="147"/>
      <c r="T274" s="53"/>
      <c r="AT274" s="17" t="s">
        <v>146</v>
      </c>
      <c r="AU274" s="17" t="s">
        <v>81</v>
      </c>
    </row>
    <row r="275" spans="2:51" s="12" customFormat="1" ht="11.25">
      <c r="B275" s="150"/>
      <c r="D275" s="148" t="s">
        <v>154</v>
      </c>
      <c r="E275" s="151" t="s">
        <v>19</v>
      </c>
      <c r="F275" s="152" t="s">
        <v>610</v>
      </c>
      <c r="H275" s="153">
        <v>471.15</v>
      </c>
      <c r="I275" s="154"/>
      <c r="L275" s="150"/>
      <c r="M275" s="155"/>
      <c r="T275" s="156"/>
      <c r="AT275" s="151" t="s">
        <v>154</v>
      </c>
      <c r="AU275" s="151" t="s">
        <v>81</v>
      </c>
      <c r="AV275" s="12" t="s">
        <v>81</v>
      </c>
      <c r="AW275" s="12" t="s">
        <v>33</v>
      </c>
      <c r="AX275" s="12" t="s">
        <v>79</v>
      </c>
      <c r="AY275" s="151" t="s">
        <v>134</v>
      </c>
    </row>
    <row r="276" spans="2:65" s="1" customFormat="1" ht="16.5" customHeight="1">
      <c r="B276" s="32"/>
      <c r="C276" s="131" t="s">
        <v>392</v>
      </c>
      <c r="D276" s="131" t="s">
        <v>137</v>
      </c>
      <c r="E276" s="132" t="s">
        <v>611</v>
      </c>
      <c r="F276" s="133" t="s">
        <v>612</v>
      </c>
      <c r="G276" s="134" t="s">
        <v>140</v>
      </c>
      <c r="H276" s="135">
        <v>104.7</v>
      </c>
      <c r="I276" s="136"/>
      <c r="J276" s="137">
        <f>ROUND(I276*H276,2)</f>
        <v>0</v>
      </c>
      <c r="K276" s="133" t="s">
        <v>141</v>
      </c>
      <c r="L276" s="32"/>
      <c r="M276" s="138" t="s">
        <v>19</v>
      </c>
      <c r="N276" s="139" t="s">
        <v>43</v>
      </c>
      <c r="P276" s="140">
        <f>O276*H276</f>
        <v>0</v>
      </c>
      <c r="Q276" s="140">
        <v>0.00047</v>
      </c>
      <c r="R276" s="140">
        <f>Q276*H276</f>
        <v>0.049209</v>
      </c>
      <c r="S276" s="140">
        <v>0</v>
      </c>
      <c r="T276" s="141">
        <f>S276*H276</f>
        <v>0</v>
      </c>
      <c r="AR276" s="142" t="s">
        <v>238</v>
      </c>
      <c r="AT276" s="142" t="s">
        <v>137</v>
      </c>
      <c r="AU276" s="142" t="s">
        <v>81</v>
      </c>
      <c r="AY276" s="17" t="s">
        <v>134</v>
      </c>
      <c r="BE276" s="143">
        <f>IF(N276="základní",J276,0)</f>
        <v>0</v>
      </c>
      <c r="BF276" s="143">
        <f>IF(N276="snížená",J276,0)</f>
        <v>0</v>
      </c>
      <c r="BG276" s="143">
        <f>IF(N276="zákl. přenesená",J276,0)</f>
        <v>0</v>
      </c>
      <c r="BH276" s="143">
        <f>IF(N276="sníž. přenesená",J276,0)</f>
        <v>0</v>
      </c>
      <c r="BI276" s="143">
        <f>IF(N276="nulová",J276,0)</f>
        <v>0</v>
      </c>
      <c r="BJ276" s="17" t="s">
        <v>79</v>
      </c>
      <c r="BK276" s="143">
        <f>ROUND(I276*H276,2)</f>
        <v>0</v>
      </c>
      <c r="BL276" s="17" t="s">
        <v>238</v>
      </c>
      <c r="BM276" s="142" t="s">
        <v>613</v>
      </c>
    </row>
    <row r="277" spans="2:47" s="1" customFormat="1" ht="11.25">
      <c r="B277" s="32"/>
      <c r="D277" s="144" t="s">
        <v>144</v>
      </c>
      <c r="F277" s="145" t="s">
        <v>614</v>
      </c>
      <c r="I277" s="146"/>
      <c r="L277" s="32"/>
      <c r="M277" s="147"/>
      <c r="T277" s="53"/>
      <c r="AT277" s="17" t="s">
        <v>144</v>
      </c>
      <c r="AU277" s="17" t="s">
        <v>81</v>
      </c>
    </row>
    <row r="278" spans="2:47" s="1" customFormat="1" ht="29.25">
      <c r="B278" s="32"/>
      <c r="D278" s="148" t="s">
        <v>146</v>
      </c>
      <c r="F278" s="149" t="s">
        <v>615</v>
      </c>
      <c r="I278" s="146"/>
      <c r="L278" s="32"/>
      <c r="M278" s="147"/>
      <c r="T278" s="53"/>
      <c r="AT278" s="17" t="s">
        <v>146</v>
      </c>
      <c r="AU278" s="17" t="s">
        <v>81</v>
      </c>
    </row>
    <row r="279" spans="2:51" s="12" customFormat="1" ht="11.25">
      <c r="B279" s="150"/>
      <c r="D279" s="148" t="s">
        <v>154</v>
      </c>
      <c r="E279" s="151" t="s">
        <v>19</v>
      </c>
      <c r="F279" s="152" t="s">
        <v>601</v>
      </c>
      <c r="H279" s="153">
        <v>104.7</v>
      </c>
      <c r="I279" s="154"/>
      <c r="L279" s="150"/>
      <c r="M279" s="155"/>
      <c r="T279" s="156"/>
      <c r="AT279" s="151" t="s">
        <v>154</v>
      </c>
      <c r="AU279" s="151" t="s">
        <v>81</v>
      </c>
      <c r="AV279" s="12" t="s">
        <v>81</v>
      </c>
      <c r="AW279" s="12" t="s">
        <v>33</v>
      </c>
      <c r="AX279" s="12" t="s">
        <v>79</v>
      </c>
      <c r="AY279" s="151" t="s">
        <v>134</v>
      </c>
    </row>
    <row r="280" spans="2:65" s="1" customFormat="1" ht="24.2" customHeight="1">
      <c r="B280" s="32"/>
      <c r="C280" s="131" t="s">
        <v>397</v>
      </c>
      <c r="D280" s="131" t="s">
        <v>137</v>
      </c>
      <c r="E280" s="132" t="s">
        <v>616</v>
      </c>
      <c r="F280" s="133" t="s">
        <v>617</v>
      </c>
      <c r="G280" s="134" t="s">
        <v>245</v>
      </c>
      <c r="H280" s="164"/>
      <c r="I280" s="136"/>
      <c r="J280" s="137">
        <f>ROUND(I280*H280,2)</f>
        <v>0</v>
      </c>
      <c r="K280" s="133" t="s">
        <v>141</v>
      </c>
      <c r="L280" s="32"/>
      <c r="M280" s="138" t="s">
        <v>19</v>
      </c>
      <c r="N280" s="139" t="s">
        <v>43</v>
      </c>
      <c r="P280" s="140">
        <f>O280*H280</f>
        <v>0</v>
      </c>
      <c r="Q280" s="140">
        <v>0</v>
      </c>
      <c r="R280" s="140">
        <f>Q280*H280</f>
        <v>0</v>
      </c>
      <c r="S280" s="140">
        <v>0</v>
      </c>
      <c r="T280" s="141">
        <f>S280*H280</f>
        <v>0</v>
      </c>
      <c r="AR280" s="142" t="s">
        <v>238</v>
      </c>
      <c r="AT280" s="142" t="s">
        <v>137</v>
      </c>
      <c r="AU280" s="142" t="s">
        <v>81</v>
      </c>
      <c r="AY280" s="17" t="s">
        <v>134</v>
      </c>
      <c r="BE280" s="143">
        <f>IF(N280="základní",J280,0)</f>
        <v>0</v>
      </c>
      <c r="BF280" s="143">
        <f>IF(N280="snížená",J280,0)</f>
        <v>0</v>
      </c>
      <c r="BG280" s="143">
        <f>IF(N280="zákl. přenesená",J280,0)</f>
        <v>0</v>
      </c>
      <c r="BH280" s="143">
        <f>IF(N280="sníž. přenesená",J280,0)</f>
        <v>0</v>
      </c>
      <c r="BI280" s="143">
        <f>IF(N280="nulová",J280,0)</f>
        <v>0</v>
      </c>
      <c r="BJ280" s="17" t="s">
        <v>79</v>
      </c>
      <c r="BK280" s="143">
        <f>ROUND(I280*H280,2)</f>
        <v>0</v>
      </c>
      <c r="BL280" s="17" t="s">
        <v>238</v>
      </c>
      <c r="BM280" s="142" t="s">
        <v>618</v>
      </c>
    </row>
    <row r="281" spans="2:47" s="1" customFormat="1" ht="11.25">
      <c r="B281" s="32"/>
      <c r="D281" s="144" t="s">
        <v>144</v>
      </c>
      <c r="F281" s="145" t="s">
        <v>619</v>
      </c>
      <c r="I281" s="146"/>
      <c r="L281" s="32"/>
      <c r="M281" s="147"/>
      <c r="T281" s="53"/>
      <c r="AT281" s="17" t="s">
        <v>144</v>
      </c>
      <c r="AU281" s="17" t="s">
        <v>81</v>
      </c>
    </row>
    <row r="282" spans="2:47" s="1" customFormat="1" ht="78">
      <c r="B282" s="32"/>
      <c r="D282" s="148" t="s">
        <v>146</v>
      </c>
      <c r="F282" s="149" t="s">
        <v>620</v>
      </c>
      <c r="I282" s="146"/>
      <c r="L282" s="32"/>
      <c r="M282" s="147"/>
      <c r="T282" s="53"/>
      <c r="AT282" s="17" t="s">
        <v>146</v>
      </c>
      <c r="AU282" s="17" t="s">
        <v>81</v>
      </c>
    </row>
    <row r="283" spans="2:47" s="1" customFormat="1" ht="19.5">
      <c r="B283" s="32"/>
      <c r="D283" s="148" t="s">
        <v>148</v>
      </c>
      <c r="F283" s="149" t="s">
        <v>149</v>
      </c>
      <c r="I283" s="146"/>
      <c r="L283" s="32"/>
      <c r="M283" s="147"/>
      <c r="T283" s="53"/>
      <c r="AT283" s="17" t="s">
        <v>148</v>
      </c>
      <c r="AU283" s="17" t="s">
        <v>81</v>
      </c>
    </row>
    <row r="284" spans="2:63" s="11" customFormat="1" ht="22.9" customHeight="1">
      <c r="B284" s="119"/>
      <c r="D284" s="120" t="s">
        <v>71</v>
      </c>
      <c r="E284" s="129" t="s">
        <v>286</v>
      </c>
      <c r="F284" s="129" t="s">
        <v>287</v>
      </c>
      <c r="I284" s="122"/>
      <c r="J284" s="130">
        <f>BK284</f>
        <v>0</v>
      </c>
      <c r="L284" s="119"/>
      <c r="M284" s="124"/>
      <c r="P284" s="125">
        <f>SUM(P285:P323)</f>
        <v>0</v>
      </c>
      <c r="R284" s="125">
        <f>SUM(R285:R323)</f>
        <v>1.6406314400000002</v>
      </c>
      <c r="T284" s="126">
        <f>SUM(T285:T323)</f>
        <v>0</v>
      </c>
      <c r="AR284" s="120" t="s">
        <v>81</v>
      </c>
      <c r="AT284" s="127" t="s">
        <v>71</v>
      </c>
      <c r="AU284" s="127" t="s">
        <v>79</v>
      </c>
      <c r="AY284" s="120" t="s">
        <v>134</v>
      </c>
      <c r="BK284" s="128">
        <f>SUM(BK285:BK323)</f>
        <v>0</v>
      </c>
    </row>
    <row r="285" spans="2:65" s="1" customFormat="1" ht="21.75" customHeight="1">
      <c r="B285" s="32"/>
      <c r="C285" s="131" t="s">
        <v>621</v>
      </c>
      <c r="D285" s="131" t="s">
        <v>137</v>
      </c>
      <c r="E285" s="132" t="s">
        <v>622</v>
      </c>
      <c r="F285" s="133" t="s">
        <v>623</v>
      </c>
      <c r="G285" s="134" t="s">
        <v>203</v>
      </c>
      <c r="H285" s="135">
        <v>5.8</v>
      </c>
      <c r="I285" s="136"/>
      <c r="J285" s="137">
        <f>ROUND(I285*H285,2)</f>
        <v>0</v>
      </c>
      <c r="K285" s="133" t="s">
        <v>141</v>
      </c>
      <c r="L285" s="32"/>
      <c r="M285" s="138" t="s">
        <v>19</v>
      </c>
      <c r="N285" s="139" t="s">
        <v>43</v>
      </c>
      <c r="P285" s="140">
        <f>O285*H285</f>
        <v>0</v>
      </c>
      <c r="Q285" s="140">
        <v>0.00079</v>
      </c>
      <c r="R285" s="140">
        <f>Q285*H285</f>
        <v>0.004582</v>
      </c>
      <c r="S285" s="140">
        <v>0</v>
      </c>
      <c r="T285" s="141">
        <f>S285*H285</f>
        <v>0</v>
      </c>
      <c r="AR285" s="142" t="s">
        <v>238</v>
      </c>
      <c r="AT285" s="142" t="s">
        <v>137</v>
      </c>
      <c r="AU285" s="142" t="s">
        <v>81</v>
      </c>
      <c r="AY285" s="17" t="s">
        <v>134</v>
      </c>
      <c r="BE285" s="143">
        <f>IF(N285="základní",J285,0)</f>
        <v>0</v>
      </c>
      <c r="BF285" s="143">
        <f>IF(N285="snížená",J285,0)</f>
        <v>0</v>
      </c>
      <c r="BG285" s="143">
        <f>IF(N285="zákl. přenesená",J285,0)</f>
        <v>0</v>
      </c>
      <c r="BH285" s="143">
        <f>IF(N285="sníž. přenesená",J285,0)</f>
        <v>0</v>
      </c>
      <c r="BI285" s="143">
        <f>IF(N285="nulová",J285,0)</f>
        <v>0</v>
      </c>
      <c r="BJ285" s="17" t="s">
        <v>79</v>
      </c>
      <c r="BK285" s="143">
        <f>ROUND(I285*H285,2)</f>
        <v>0</v>
      </c>
      <c r="BL285" s="17" t="s">
        <v>238</v>
      </c>
      <c r="BM285" s="142" t="s">
        <v>624</v>
      </c>
    </row>
    <row r="286" spans="2:47" s="1" customFormat="1" ht="11.25">
      <c r="B286" s="32"/>
      <c r="D286" s="144" t="s">
        <v>144</v>
      </c>
      <c r="F286" s="145" t="s">
        <v>625</v>
      </c>
      <c r="I286" s="146"/>
      <c r="L286" s="32"/>
      <c r="M286" s="147"/>
      <c r="T286" s="53"/>
      <c r="AT286" s="17" t="s">
        <v>144</v>
      </c>
      <c r="AU286" s="17" t="s">
        <v>81</v>
      </c>
    </row>
    <row r="287" spans="2:47" s="1" customFormat="1" ht="58.5">
      <c r="B287" s="32"/>
      <c r="D287" s="148" t="s">
        <v>146</v>
      </c>
      <c r="F287" s="149" t="s">
        <v>626</v>
      </c>
      <c r="I287" s="146"/>
      <c r="L287" s="32"/>
      <c r="M287" s="147"/>
      <c r="T287" s="53"/>
      <c r="AT287" s="17" t="s">
        <v>146</v>
      </c>
      <c r="AU287" s="17" t="s">
        <v>81</v>
      </c>
    </row>
    <row r="288" spans="2:65" s="1" customFormat="1" ht="16.5" customHeight="1">
      <c r="B288" s="32"/>
      <c r="C288" s="174" t="s">
        <v>627</v>
      </c>
      <c r="D288" s="174" t="s">
        <v>419</v>
      </c>
      <c r="E288" s="175" t="s">
        <v>628</v>
      </c>
      <c r="F288" s="176" t="s">
        <v>629</v>
      </c>
      <c r="G288" s="177" t="s">
        <v>253</v>
      </c>
      <c r="H288" s="178">
        <v>1</v>
      </c>
      <c r="I288" s="179"/>
      <c r="J288" s="180">
        <f>ROUND(I288*H288,2)</f>
        <v>0</v>
      </c>
      <c r="K288" s="176" t="s">
        <v>141</v>
      </c>
      <c r="L288" s="181"/>
      <c r="M288" s="182" t="s">
        <v>19</v>
      </c>
      <c r="N288" s="183" t="s">
        <v>43</v>
      </c>
      <c r="P288" s="140">
        <f>O288*H288</f>
        <v>0</v>
      </c>
      <c r="Q288" s="140">
        <v>0.295</v>
      </c>
      <c r="R288" s="140">
        <f>Q288*H288</f>
        <v>0.295</v>
      </c>
      <c r="S288" s="140">
        <v>0</v>
      </c>
      <c r="T288" s="141">
        <f>S288*H288</f>
        <v>0</v>
      </c>
      <c r="AR288" s="142" t="s">
        <v>351</v>
      </c>
      <c r="AT288" s="142" t="s">
        <v>419</v>
      </c>
      <c r="AU288" s="142" t="s">
        <v>81</v>
      </c>
      <c r="AY288" s="17" t="s">
        <v>134</v>
      </c>
      <c r="BE288" s="143">
        <f>IF(N288="základní",J288,0)</f>
        <v>0</v>
      </c>
      <c r="BF288" s="143">
        <f>IF(N288="snížená",J288,0)</f>
        <v>0</v>
      </c>
      <c r="BG288" s="143">
        <f>IF(N288="zákl. přenesená",J288,0)</f>
        <v>0</v>
      </c>
      <c r="BH288" s="143">
        <f>IF(N288="sníž. přenesená",J288,0)</f>
        <v>0</v>
      </c>
      <c r="BI288" s="143">
        <f>IF(N288="nulová",J288,0)</f>
        <v>0</v>
      </c>
      <c r="BJ288" s="17" t="s">
        <v>79</v>
      </c>
      <c r="BK288" s="143">
        <f>ROUND(I288*H288,2)</f>
        <v>0</v>
      </c>
      <c r="BL288" s="17" t="s">
        <v>238</v>
      </c>
      <c r="BM288" s="142" t="s">
        <v>630</v>
      </c>
    </row>
    <row r="289" spans="2:65" s="1" customFormat="1" ht="24.2" customHeight="1">
      <c r="B289" s="32"/>
      <c r="C289" s="131" t="s">
        <v>631</v>
      </c>
      <c r="D289" s="131" t="s">
        <v>137</v>
      </c>
      <c r="E289" s="132" t="s">
        <v>632</v>
      </c>
      <c r="F289" s="133" t="s">
        <v>633</v>
      </c>
      <c r="G289" s="134" t="s">
        <v>140</v>
      </c>
      <c r="H289" s="135">
        <v>56</v>
      </c>
      <c r="I289" s="136"/>
      <c r="J289" s="137">
        <f>ROUND(I289*H289,2)</f>
        <v>0</v>
      </c>
      <c r="K289" s="133" t="s">
        <v>141</v>
      </c>
      <c r="L289" s="32"/>
      <c r="M289" s="138" t="s">
        <v>19</v>
      </c>
      <c r="N289" s="139" t="s">
        <v>43</v>
      </c>
      <c r="P289" s="140">
        <f>O289*H289</f>
        <v>0</v>
      </c>
      <c r="Q289" s="140">
        <v>0</v>
      </c>
      <c r="R289" s="140">
        <f>Q289*H289</f>
        <v>0</v>
      </c>
      <c r="S289" s="140">
        <v>0</v>
      </c>
      <c r="T289" s="141">
        <f>S289*H289</f>
        <v>0</v>
      </c>
      <c r="AR289" s="142" t="s">
        <v>238</v>
      </c>
      <c r="AT289" s="142" t="s">
        <v>137</v>
      </c>
      <c r="AU289" s="142" t="s">
        <v>81</v>
      </c>
      <c r="AY289" s="17" t="s">
        <v>134</v>
      </c>
      <c r="BE289" s="143">
        <f>IF(N289="základní",J289,0)</f>
        <v>0</v>
      </c>
      <c r="BF289" s="143">
        <f>IF(N289="snížená",J289,0)</f>
        <v>0</v>
      </c>
      <c r="BG289" s="143">
        <f>IF(N289="zákl. přenesená",J289,0)</f>
        <v>0</v>
      </c>
      <c r="BH289" s="143">
        <f>IF(N289="sníž. přenesená",J289,0)</f>
        <v>0</v>
      </c>
      <c r="BI289" s="143">
        <f>IF(N289="nulová",J289,0)</f>
        <v>0</v>
      </c>
      <c r="BJ289" s="17" t="s">
        <v>79</v>
      </c>
      <c r="BK289" s="143">
        <f>ROUND(I289*H289,2)</f>
        <v>0</v>
      </c>
      <c r="BL289" s="17" t="s">
        <v>238</v>
      </c>
      <c r="BM289" s="142" t="s">
        <v>634</v>
      </c>
    </row>
    <row r="290" spans="2:47" s="1" customFormat="1" ht="11.25">
      <c r="B290" s="32"/>
      <c r="D290" s="144" t="s">
        <v>144</v>
      </c>
      <c r="F290" s="145" t="s">
        <v>635</v>
      </c>
      <c r="I290" s="146"/>
      <c r="L290" s="32"/>
      <c r="M290" s="147"/>
      <c r="T290" s="53"/>
      <c r="AT290" s="17" t="s">
        <v>144</v>
      </c>
      <c r="AU290" s="17" t="s">
        <v>81</v>
      </c>
    </row>
    <row r="291" spans="2:51" s="14" customFormat="1" ht="11.25">
      <c r="B291" s="165"/>
      <c r="D291" s="148" t="s">
        <v>154</v>
      </c>
      <c r="E291" s="166" t="s">
        <v>19</v>
      </c>
      <c r="F291" s="167" t="s">
        <v>636</v>
      </c>
      <c r="H291" s="166" t="s">
        <v>19</v>
      </c>
      <c r="I291" s="168"/>
      <c r="L291" s="165"/>
      <c r="M291" s="169"/>
      <c r="T291" s="170"/>
      <c r="AT291" s="166" t="s">
        <v>154</v>
      </c>
      <c r="AU291" s="166" t="s">
        <v>81</v>
      </c>
      <c r="AV291" s="14" t="s">
        <v>79</v>
      </c>
      <c r="AW291" s="14" t="s">
        <v>33</v>
      </c>
      <c r="AX291" s="14" t="s">
        <v>72</v>
      </c>
      <c r="AY291" s="166" t="s">
        <v>134</v>
      </c>
    </row>
    <row r="292" spans="2:51" s="12" customFormat="1" ht="11.25">
      <c r="B292" s="150"/>
      <c r="D292" s="148" t="s">
        <v>154</v>
      </c>
      <c r="E292" s="151" t="s">
        <v>19</v>
      </c>
      <c r="F292" s="152" t="s">
        <v>637</v>
      </c>
      <c r="H292" s="153">
        <v>56</v>
      </c>
      <c r="I292" s="154"/>
      <c r="L292" s="150"/>
      <c r="M292" s="155"/>
      <c r="T292" s="156"/>
      <c r="AT292" s="151" t="s">
        <v>154</v>
      </c>
      <c r="AU292" s="151" t="s">
        <v>81</v>
      </c>
      <c r="AV292" s="12" t="s">
        <v>81</v>
      </c>
      <c r="AW292" s="12" t="s">
        <v>33</v>
      </c>
      <c r="AX292" s="12" t="s">
        <v>79</v>
      </c>
      <c r="AY292" s="151" t="s">
        <v>134</v>
      </c>
    </row>
    <row r="293" spans="2:65" s="1" customFormat="1" ht="16.5" customHeight="1">
      <c r="B293" s="32"/>
      <c r="C293" s="174" t="s">
        <v>638</v>
      </c>
      <c r="D293" s="174" t="s">
        <v>419</v>
      </c>
      <c r="E293" s="175" t="s">
        <v>639</v>
      </c>
      <c r="F293" s="176" t="s">
        <v>640</v>
      </c>
      <c r="G293" s="177" t="s">
        <v>140</v>
      </c>
      <c r="H293" s="178">
        <v>61.6</v>
      </c>
      <c r="I293" s="179"/>
      <c r="J293" s="180">
        <f>ROUND(I293*H293,2)</f>
        <v>0</v>
      </c>
      <c r="K293" s="176" t="s">
        <v>19</v>
      </c>
      <c r="L293" s="181"/>
      <c r="M293" s="182" t="s">
        <v>19</v>
      </c>
      <c r="N293" s="183" t="s">
        <v>43</v>
      </c>
      <c r="P293" s="140">
        <f>O293*H293</f>
        <v>0</v>
      </c>
      <c r="Q293" s="140">
        <v>0.01946</v>
      </c>
      <c r="R293" s="140">
        <f>Q293*H293</f>
        <v>1.198736</v>
      </c>
      <c r="S293" s="140">
        <v>0</v>
      </c>
      <c r="T293" s="141">
        <f>S293*H293</f>
        <v>0</v>
      </c>
      <c r="AR293" s="142" t="s">
        <v>351</v>
      </c>
      <c r="AT293" s="142" t="s">
        <v>419</v>
      </c>
      <c r="AU293" s="142" t="s">
        <v>81</v>
      </c>
      <c r="AY293" s="17" t="s">
        <v>134</v>
      </c>
      <c r="BE293" s="143">
        <f>IF(N293="základní",J293,0)</f>
        <v>0</v>
      </c>
      <c r="BF293" s="143">
        <f>IF(N293="snížená",J293,0)</f>
        <v>0</v>
      </c>
      <c r="BG293" s="143">
        <f>IF(N293="zákl. přenesená",J293,0)</f>
        <v>0</v>
      </c>
      <c r="BH293" s="143">
        <f>IF(N293="sníž. přenesená",J293,0)</f>
        <v>0</v>
      </c>
      <c r="BI293" s="143">
        <f>IF(N293="nulová",J293,0)</f>
        <v>0</v>
      </c>
      <c r="BJ293" s="17" t="s">
        <v>79</v>
      </c>
      <c r="BK293" s="143">
        <f>ROUND(I293*H293,2)</f>
        <v>0</v>
      </c>
      <c r="BL293" s="17" t="s">
        <v>238</v>
      </c>
      <c r="BM293" s="142" t="s">
        <v>641</v>
      </c>
    </row>
    <row r="294" spans="2:51" s="12" customFormat="1" ht="11.25">
      <c r="B294" s="150"/>
      <c r="D294" s="148" t="s">
        <v>154</v>
      </c>
      <c r="F294" s="152" t="s">
        <v>642</v>
      </c>
      <c r="H294" s="153">
        <v>61.6</v>
      </c>
      <c r="I294" s="154"/>
      <c r="L294" s="150"/>
      <c r="M294" s="155"/>
      <c r="T294" s="156"/>
      <c r="AT294" s="151" t="s">
        <v>154</v>
      </c>
      <c r="AU294" s="151" t="s">
        <v>81</v>
      </c>
      <c r="AV294" s="12" t="s">
        <v>81</v>
      </c>
      <c r="AW294" s="12" t="s">
        <v>4</v>
      </c>
      <c r="AX294" s="12" t="s">
        <v>79</v>
      </c>
      <c r="AY294" s="151" t="s">
        <v>134</v>
      </c>
    </row>
    <row r="295" spans="2:65" s="1" customFormat="1" ht="16.5" customHeight="1">
      <c r="B295" s="32"/>
      <c r="C295" s="131" t="s">
        <v>643</v>
      </c>
      <c r="D295" s="131" t="s">
        <v>137</v>
      </c>
      <c r="E295" s="132" t="s">
        <v>644</v>
      </c>
      <c r="F295" s="133" t="s">
        <v>645</v>
      </c>
      <c r="G295" s="134" t="s">
        <v>203</v>
      </c>
      <c r="H295" s="135">
        <v>56</v>
      </c>
      <c r="I295" s="136"/>
      <c r="J295" s="137">
        <f>ROUND(I295*H295,2)</f>
        <v>0</v>
      </c>
      <c r="K295" s="133" t="s">
        <v>141</v>
      </c>
      <c r="L295" s="32"/>
      <c r="M295" s="138" t="s">
        <v>19</v>
      </c>
      <c r="N295" s="139" t="s">
        <v>43</v>
      </c>
      <c r="P295" s="140">
        <f>O295*H295</f>
        <v>0</v>
      </c>
      <c r="Q295" s="140">
        <v>0</v>
      </c>
      <c r="R295" s="140">
        <f>Q295*H295</f>
        <v>0</v>
      </c>
      <c r="S295" s="140">
        <v>0</v>
      </c>
      <c r="T295" s="141">
        <f>S295*H295</f>
        <v>0</v>
      </c>
      <c r="AR295" s="142" t="s">
        <v>238</v>
      </c>
      <c r="AT295" s="142" t="s">
        <v>137</v>
      </c>
      <c r="AU295" s="142" t="s">
        <v>81</v>
      </c>
      <c r="AY295" s="17" t="s">
        <v>134</v>
      </c>
      <c r="BE295" s="143">
        <f>IF(N295="základní",J295,0)</f>
        <v>0</v>
      </c>
      <c r="BF295" s="143">
        <f>IF(N295="snížená",J295,0)</f>
        <v>0</v>
      </c>
      <c r="BG295" s="143">
        <f>IF(N295="zákl. přenesená",J295,0)</f>
        <v>0</v>
      </c>
      <c r="BH295" s="143">
        <f>IF(N295="sníž. přenesená",J295,0)</f>
        <v>0</v>
      </c>
      <c r="BI295" s="143">
        <f>IF(N295="nulová",J295,0)</f>
        <v>0</v>
      </c>
      <c r="BJ295" s="17" t="s">
        <v>79</v>
      </c>
      <c r="BK295" s="143">
        <f>ROUND(I295*H295,2)</f>
        <v>0</v>
      </c>
      <c r="BL295" s="17" t="s">
        <v>238</v>
      </c>
      <c r="BM295" s="142" t="s">
        <v>646</v>
      </c>
    </row>
    <row r="296" spans="2:47" s="1" customFormat="1" ht="11.25">
      <c r="B296" s="32"/>
      <c r="D296" s="144" t="s">
        <v>144</v>
      </c>
      <c r="F296" s="145" t="s">
        <v>647</v>
      </c>
      <c r="I296" s="146"/>
      <c r="L296" s="32"/>
      <c r="M296" s="147"/>
      <c r="T296" s="53"/>
      <c r="AT296" s="17" t="s">
        <v>144</v>
      </c>
      <c r="AU296" s="17" t="s">
        <v>81</v>
      </c>
    </row>
    <row r="297" spans="2:65" s="1" customFormat="1" ht="16.5" customHeight="1">
      <c r="B297" s="32"/>
      <c r="C297" s="174" t="s">
        <v>648</v>
      </c>
      <c r="D297" s="174" t="s">
        <v>419</v>
      </c>
      <c r="E297" s="175" t="s">
        <v>649</v>
      </c>
      <c r="F297" s="176" t="s">
        <v>650</v>
      </c>
      <c r="G297" s="177" t="s">
        <v>166</v>
      </c>
      <c r="H297" s="178">
        <v>0.134</v>
      </c>
      <c r="I297" s="179"/>
      <c r="J297" s="180">
        <f>ROUND(I297*H297,2)</f>
        <v>0</v>
      </c>
      <c r="K297" s="176" t="s">
        <v>141</v>
      </c>
      <c r="L297" s="181"/>
      <c r="M297" s="182" t="s">
        <v>19</v>
      </c>
      <c r="N297" s="183" t="s">
        <v>43</v>
      </c>
      <c r="P297" s="140">
        <f>O297*H297</f>
        <v>0</v>
      </c>
      <c r="Q297" s="140">
        <v>0.55</v>
      </c>
      <c r="R297" s="140">
        <f>Q297*H297</f>
        <v>0.07370000000000002</v>
      </c>
      <c r="S297" s="140">
        <v>0</v>
      </c>
      <c r="T297" s="141">
        <f>S297*H297</f>
        <v>0</v>
      </c>
      <c r="AR297" s="142" t="s">
        <v>351</v>
      </c>
      <c r="AT297" s="142" t="s">
        <v>419</v>
      </c>
      <c r="AU297" s="142" t="s">
        <v>81</v>
      </c>
      <c r="AY297" s="17" t="s">
        <v>134</v>
      </c>
      <c r="BE297" s="143">
        <f>IF(N297="základní",J297,0)</f>
        <v>0</v>
      </c>
      <c r="BF297" s="143">
        <f>IF(N297="snížená",J297,0)</f>
        <v>0</v>
      </c>
      <c r="BG297" s="143">
        <f>IF(N297="zákl. přenesená",J297,0)</f>
        <v>0</v>
      </c>
      <c r="BH297" s="143">
        <f>IF(N297="sníž. přenesená",J297,0)</f>
        <v>0</v>
      </c>
      <c r="BI297" s="143">
        <f>IF(N297="nulová",J297,0)</f>
        <v>0</v>
      </c>
      <c r="BJ297" s="17" t="s">
        <v>79</v>
      </c>
      <c r="BK297" s="143">
        <f>ROUND(I297*H297,2)</f>
        <v>0</v>
      </c>
      <c r="BL297" s="17" t="s">
        <v>238</v>
      </c>
      <c r="BM297" s="142" t="s">
        <v>651</v>
      </c>
    </row>
    <row r="298" spans="2:51" s="12" customFormat="1" ht="11.25">
      <c r="B298" s="150"/>
      <c r="D298" s="148" t="s">
        <v>154</v>
      </c>
      <c r="E298" s="151" t="s">
        <v>19</v>
      </c>
      <c r="F298" s="152" t="s">
        <v>652</v>
      </c>
      <c r="H298" s="153">
        <v>0.134</v>
      </c>
      <c r="I298" s="154"/>
      <c r="L298" s="150"/>
      <c r="M298" s="155"/>
      <c r="T298" s="156"/>
      <c r="AT298" s="151" t="s">
        <v>154</v>
      </c>
      <c r="AU298" s="151" t="s">
        <v>81</v>
      </c>
      <c r="AV298" s="12" t="s">
        <v>81</v>
      </c>
      <c r="AW298" s="12" t="s">
        <v>33</v>
      </c>
      <c r="AX298" s="12" t="s">
        <v>79</v>
      </c>
      <c r="AY298" s="151" t="s">
        <v>134</v>
      </c>
    </row>
    <row r="299" spans="2:65" s="1" customFormat="1" ht="16.5" customHeight="1">
      <c r="B299" s="32"/>
      <c r="C299" s="131" t="s">
        <v>653</v>
      </c>
      <c r="D299" s="131" t="s">
        <v>137</v>
      </c>
      <c r="E299" s="132" t="s">
        <v>654</v>
      </c>
      <c r="F299" s="133" t="s">
        <v>655</v>
      </c>
      <c r="G299" s="134" t="s">
        <v>253</v>
      </c>
      <c r="H299" s="135">
        <v>0</v>
      </c>
      <c r="I299" s="136"/>
      <c r="J299" s="137">
        <f>ROUND(I299*H299,2)</f>
        <v>0</v>
      </c>
      <c r="K299" s="133" t="s">
        <v>141</v>
      </c>
      <c r="L299" s="32"/>
      <c r="M299" s="138" t="s">
        <v>19</v>
      </c>
      <c r="N299" s="139" t="s">
        <v>43</v>
      </c>
      <c r="P299" s="140">
        <f>O299*H299</f>
        <v>0</v>
      </c>
      <c r="Q299" s="140">
        <v>0</v>
      </c>
      <c r="R299" s="140">
        <f>Q299*H299</f>
        <v>0</v>
      </c>
      <c r="S299" s="140">
        <v>0</v>
      </c>
      <c r="T299" s="141">
        <f>S299*H299</f>
        <v>0</v>
      </c>
      <c r="AR299" s="142" t="s">
        <v>238</v>
      </c>
      <c r="AT299" s="142" t="s">
        <v>137</v>
      </c>
      <c r="AU299" s="142" t="s">
        <v>81</v>
      </c>
      <c r="AY299" s="17" t="s">
        <v>134</v>
      </c>
      <c r="BE299" s="143">
        <f>IF(N299="základní",J299,0)</f>
        <v>0</v>
      </c>
      <c r="BF299" s="143">
        <f>IF(N299="snížená",J299,0)</f>
        <v>0</v>
      </c>
      <c r="BG299" s="143">
        <f>IF(N299="zákl. přenesená",J299,0)</f>
        <v>0</v>
      </c>
      <c r="BH299" s="143">
        <f>IF(N299="sníž. přenesená",J299,0)</f>
        <v>0</v>
      </c>
      <c r="BI299" s="143">
        <f>IF(N299="nulová",J299,0)</f>
        <v>0</v>
      </c>
      <c r="BJ299" s="17" t="s">
        <v>79</v>
      </c>
      <c r="BK299" s="143">
        <f>ROUND(I299*H299,2)</f>
        <v>0</v>
      </c>
      <c r="BL299" s="17" t="s">
        <v>238</v>
      </c>
      <c r="BM299" s="142" t="s">
        <v>656</v>
      </c>
    </row>
    <row r="300" spans="2:47" s="1" customFormat="1" ht="11.25">
      <c r="B300" s="32"/>
      <c r="D300" s="144" t="s">
        <v>144</v>
      </c>
      <c r="F300" s="145" t="s">
        <v>657</v>
      </c>
      <c r="I300" s="146"/>
      <c r="L300" s="32"/>
      <c r="M300" s="147"/>
      <c r="T300" s="53"/>
      <c r="AT300" s="17" t="s">
        <v>144</v>
      </c>
      <c r="AU300" s="17" t="s">
        <v>81</v>
      </c>
    </row>
    <row r="301" spans="2:47" s="1" customFormat="1" ht="87.75">
      <c r="B301" s="32"/>
      <c r="D301" s="148" t="s">
        <v>146</v>
      </c>
      <c r="F301" s="149" t="s">
        <v>658</v>
      </c>
      <c r="I301" s="146"/>
      <c r="L301" s="32"/>
      <c r="M301" s="147"/>
      <c r="T301" s="53"/>
      <c r="AT301" s="17" t="s">
        <v>146</v>
      </c>
      <c r="AU301" s="17" t="s">
        <v>81</v>
      </c>
    </row>
    <row r="302" spans="2:65" s="1" customFormat="1" ht="16.5" customHeight="1">
      <c r="B302" s="32"/>
      <c r="C302" s="174" t="s">
        <v>659</v>
      </c>
      <c r="D302" s="174" t="s">
        <v>419</v>
      </c>
      <c r="E302" s="175" t="s">
        <v>660</v>
      </c>
      <c r="F302" s="176" t="s">
        <v>655</v>
      </c>
      <c r="G302" s="177" t="s">
        <v>253</v>
      </c>
      <c r="H302" s="178">
        <v>0</v>
      </c>
      <c r="I302" s="179"/>
      <c r="J302" s="180">
        <f>ROUND(I302*H302,2)</f>
        <v>0</v>
      </c>
      <c r="K302" s="176" t="s">
        <v>141</v>
      </c>
      <c r="L302" s="181"/>
      <c r="M302" s="182" t="s">
        <v>19</v>
      </c>
      <c r="N302" s="183" t="s">
        <v>43</v>
      </c>
      <c r="P302" s="140">
        <f>O302*H302</f>
        <v>0</v>
      </c>
      <c r="Q302" s="140">
        <v>0.016</v>
      </c>
      <c r="R302" s="140">
        <f>Q302*H302</f>
        <v>0</v>
      </c>
      <c r="S302" s="140">
        <v>0</v>
      </c>
      <c r="T302" s="141">
        <f>S302*H302</f>
        <v>0</v>
      </c>
      <c r="AR302" s="142" t="s">
        <v>351</v>
      </c>
      <c r="AT302" s="142" t="s">
        <v>419</v>
      </c>
      <c r="AU302" s="142" t="s">
        <v>81</v>
      </c>
      <c r="AY302" s="17" t="s">
        <v>134</v>
      </c>
      <c r="BE302" s="143">
        <f>IF(N302="základní",J302,0)</f>
        <v>0</v>
      </c>
      <c r="BF302" s="143">
        <f>IF(N302="snížená",J302,0)</f>
        <v>0</v>
      </c>
      <c r="BG302" s="143">
        <f>IF(N302="zákl. přenesená",J302,0)</f>
        <v>0</v>
      </c>
      <c r="BH302" s="143">
        <f>IF(N302="sníž. přenesená",J302,0)</f>
        <v>0</v>
      </c>
      <c r="BI302" s="143">
        <f>IF(N302="nulová",J302,0)</f>
        <v>0</v>
      </c>
      <c r="BJ302" s="17" t="s">
        <v>79</v>
      </c>
      <c r="BK302" s="143">
        <f>ROUND(I302*H302,2)</f>
        <v>0</v>
      </c>
      <c r="BL302" s="17" t="s">
        <v>238</v>
      </c>
      <c r="BM302" s="142" t="s">
        <v>661</v>
      </c>
    </row>
    <row r="303" spans="2:65" s="1" customFormat="1" ht="16.5" customHeight="1">
      <c r="B303" s="32"/>
      <c r="C303" s="131" t="s">
        <v>662</v>
      </c>
      <c r="D303" s="131" t="s">
        <v>137</v>
      </c>
      <c r="E303" s="132" t="s">
        <v>663</v>
      </c>
      <c r="F303" s="133" t="s">
        <v>655</v>
      </c>
      <c r="G303" s="134" t="s">
        <v>253</v>
      </c>
      <c r="H303" s="135">
        <v>0</v>
      </c>
      <c r="I303" s="136"/>
      <c r="J303" s="137">
        <f>ROUND(I303*H303,2)</f>
        <v>0</v>
      </c>
      <c r="K303" s="133" t="s">
        <v>141</v>
      </c>
      <c r="L303" s="32"/>
      <c r="M303" s="138" t="s">
        <v>19</v>
      </c>
      <c r="N303" s="139" t="s">
        <v>43</v>
      </c>
      <c r="P303" s="140">
        <f>O303*H303</f>
        <v>0</v>
      </c>
      <c r="Q303" s="140">
        <v>0</v>
      </c>
      <c r="R303" s="140">
        <f>Q303*H303</f>
        <v>0</v>
      </c>
      <c r="S303" s="140">
        <v>0</v>
      </c>
      <c r="T303" s="141">
        <f>S303*H303</f>
        <v>0</v>
      </c>
      <c r="AR303" s="142" t="s">
        <v>238</v>
      </c>
      <c r="AT303" s="142" t="s">
        <v>137</v>
      </c>
      <c r="AU303" s="142" t="s">
        <v>81</v>
      </c>
      <c r="AY303" s="17" t="s">
        <v>134</v>
      </c>
      <c r="BE303" s="143">
        <f>IF(N303="základní",J303,0)</f>
        <v>0</v>
      </c>
      <c r="BF303" s="143">
        <f>IF(N303="snížená",J303,0)</f>
        <v>0</v>
      </c>
      <c r="BG303" s="143">
        <f>IF(N303="zákl. přenesená",J303,0)</f>
        <v>0</v>
      </c>
      <c r="BH303" s="143">
        <f>IF(N303="sníž. přenesená",J303,0)</f>
        <v>0</v>
      </c>
      <c r="BI303" s="143">
        <f>IF(N303="nulová",J303,0)</f>
        <v>0</v>
      </c>
      <c r="BJ303" s="17" t="s">
        <v>79</v>
      </c>
      <c r="BK303" s="143">
        <f>ROUND(I303*H303,2)</f>
        <v>0</v>
      </c>
      <c r="BL303" s="17" t="s">
        <v>238</v>
      </c>
      <c r="BM303" s="142" t="s">
        <v>664</v>
      </c>
    </row>
    <row r="304" spans="2:47" s="1" customFormat="1" ht="11.25">
      <c r="B304" s="32"/>
      <c r="D304" s="144" t="s">
        <v>144</v>
      </c>
      <c r="F304" s="145" t="s">
        <v>665</v>
      </c>
      <c r="I304" s="146"/>
      <c r="L304" s="32"/>
      <c r="M304" s="147"/>
      <c r="T304" s="53"/>
      <c r="AT304" s="17" t="s">
        <v>144</v>
      </c>
      <c r="AU304" s="17" t="s">
        <v>81</v>
      </c>
    </row>
    <row r="305" spans="2:47" s="1" customFormat="1" ht="87.75">
      <c r="B305" s="32"/>
      <c r="D305" s="148" t="s">
        <v>146</v>
      </c>
      <c r="F305" s="149" t="s">
        <v>658</v>
      </c>
      <c r="I305" s="146"/>
      <c r="L305" s="32"/>
      <c r="M305" s="147"/>
      <c r="T305" s="53"/>
      <c r="AT305" s="17" t="s">
        <v>146</v>
      </c>
      <c r="AU305" s="17" t="s">
        <v>81</v>
      </c>
    </row>
    <row r="306" spans="2:65" s="1" customFormat="1" ht="16.5" customHeight="1">
      <c r="B306" s="32"/>
      <c r="C306" s="174" t="s">
        <v>666</v>
      </c>
      <c r="D306" s="174" t="s">
        <v>419</v>
      </c>
      <c r="E306" s="175" t="s">
        <v>667</v>
      </c>
      <c r="F306" s="176" t="s">
        <v>655</v>
      </c>
      <c r="G306" s="177" t="s">
        <v>253</v>
      </c>
      <c r="H306" s="178">
        <v>0</v>
      </c>
      <c r="I306" s="179"/>
      <c r="J306" s="180">
        <f>ROUND(I306*H306,2)</f>
        <v>0</v>
      </c>
      <c r="K306" s="176" t="s">
        <v>141</v>
      </c>
      <c r="L306" s="181"/>
      <c r="M306" s="182" t="s">
        <v>19</v>
      </c>
      <c r="N306" s="183" t="s">
        <v>43</v>
      </c>
      <c r="P306" s="140">
        <f>O306*H306</f>
        <v>0</v>
      </c>
      <c r="Q306" s="140">
        <v>0.043</v>
      </c>
      <c r="R306" s="140">
        <f>Q306*H306</f>
        <v>0</v>
      </c>
      <c r="S306" s="140">
        <v>0</v>
      </c>
      <c r="T306" s="141">
        <f>S306*H306</f>
        <v>0</v>
      </c>
      <c r="AR306" s="142" t="s">
        <v>351</v>
      </c>
      <c r="AT306" s="142" t="s">
        <v>419</v>
      </c>
      <c r="AU306" s="142" t="s">
        <v>81</v>
      </c>
      <c r="AY306" s="17" t="s">
        <v>134</v>
      </c>
      <c r="BE306" s="143">
        <f>IF(N306="základní",J306,0)</f>
        <v>0</v>
      </c>
      <c r="BF306" s="143">
        <f>IF(N306="snížená",J306,0)</f>
        <v>0</v>
      </c>
      <c r="BG306" s="143">
        <f>IF(N306="zákl. přenesená",J306,0)</f>
        <v>0</v>
      </c>
      <c r="BH306" s="143">
        <f>IF(N306="sníž. přenesená",J306,0)</f>
        <v>0</v>
      </c>
      <c r="BI306" s="143">
        <f>IF(N306="nulová",J306,0)</f>
        <v>0</v>
      </c>
      <c r="BJ306" s="17" t="s">
        <v>79</v>
      </c>
      <c r="BK306" s="143">
        <f>ROUND(I306*H306,2)</f>
        <v>0</v>
      </c>
      <c r="BL306" s="17" t="s">
        <v>238</v>
      </c>
      <c r="BM306" s="142" t="s">
        <v>668</v>
      </c>
    </row>
    <row r="307" spans="2:65" s="1" customFormat="1" ht="24.2" customHeight="1">
      <c r="B307" s="32"/>
      <c r="C307" s="131" t="s">
        <v>669</v>
      </c>
      <c r="D307" s="131" t="s">
        <v>137</v>
      </c>
      <c r="E307" s="132" t="s">
        <v>670</v>
      </c>
      <c r="F307" s="133" t="s">
        <v>671</v>
      </c>
      <c r="G307" s="134" t="s">
        <v>253</v>
      </c>
      <c r="H307" s="135">
        <v>1</v>
      </c>
      <c r="I307" s="136"/>
      <c r="J307" s="137">
        <f>ROUND(I307*H307,2)</f>
        <v>0</v>
      </c>
      <c r="K307" s="133" t="s">
        <v>141</v>
      </c>
      <c r="L307" s="32"/>
      <c r="M307" s="138" t="s">
        <v>19</v>
      </c>
      <c r="N307" s="139" t="s">
        <v>43</v>
      </c>
      <c r="P307" s="140">
        <f>O307*H307</f>
        <v>0</v>
      </c>
      <c r="Q307" s="140">
        <v>0</v>
      </c>
      <c r="R307" s="140">
        <f>Q307*H307</f>
        <v>0</v>
      </c>
      <c r="S307" s="140">
        <v>0</v>
      </c>
      <c r="T307" s="141">
        <f>S307*H307</f>
        <v>0</v>
      </c>
      <c r="AR307" s="142" t="s">
        <v>238</v>
      </c>
      <c r="AT307" s="142" t="s">
        <v>137</v>
      </c>
      <c r="AU307" s="142" t="s">
        <v>81</v>
      </c>
      <c r="AY307" s="17" t="s">
        <v>134</v>
      </c>
      <c r="BE307" s="143">
        <f>IF(N307="základní",J307,0)</f>
        <v>0</v>
      </c>
      <c r="BF307" s="143">
        <f>IF(N307="snížená",J307,0)</f>
        <v>0</v>
      </c>
      <c r="BG307" s="143">
        <f>IF(N307="zákl. přenesená",J307,0)</f>
        <v>0</v>
      </c>
      <c r="BH307" s="143">
        <f>IF(N307="sníž. přenesená",J307,0)</f>
        <v>0</v>
      </c>
      <c r="BI307" s="143">
        <f>IF(N307="nulová",J307,0)</f>
        <v>0</v>
      </c>
      <c r="BJ307" s="17" t="s">
        <v>79</v>
      </c>
      <c r="BK307" s="143">
        <f>ROUND(I307*H307,2)</f>
        <v>0</v>
      </c>
      <c r="BL307" s="17" t="s">
        <v>238</v>
      </c>
      <c r="BM307" s="142" t="s">
        <v>672</v>
      </c>
    </row>
    <row r="308" spans="2:47" s="1" customFormat="1" ht="11.25">
      <c r="B308" s="32"/>
      <c r="D308" s="144" t="s">
        <v>144</v>
      </c>
      <c r="F308" s="145" t="s">
        <v>673</v>
      </c>
      <c r="I308" s="146"/>
      <c r="L308" s="32"/>
      <c r="M308" s="147"/>
      <c r="T308" s="53"/>
      <c r="AT308" s="17" t="s">
        <v>144</v>
      </c>
      <c r="AU308" s="17" t="s">
        <v>81</v>
      </c>
    </row>
    <row r="309" spans="2:47" s="1" customFormat="1" ht="87.75">
      <c r="B309" s="32"/>
      <c r="D309" s="148" t="s">
        <v>146</v>
      </c>
      <c r="F309" s="149" t="s">
        <v>658</v>
      </c>
      <c r="I309" s="146"/>
      <c r="L309" s="32"/>
      <c r="M309" s="147"/>
      <c r="T309" s="53"/>
      <c r="AT309" s="17" t="s">
        <v>146</v>
      </c>
      <c r="AU309" s="17" t="s">
        <v>81</v>
      </c>
    </row>
    <row r="310" spans="2:65" s="1" customFormat="1" ht="16.5" customHeight="1">
      <c r="B310" s="32"/>
      <c r="C310" s="174" t="s">
        <v>674</v>
      </c>
      <c r="D310" s="174" t="s">
        <v>419</v>
      </c>
      <c r="E310" s="175" t="s">
        <v>675</v>
      </c>
      <c r="F310" s="176" t="s">
        <v>676</v>
      </c>
      <c r="G310" s="177" t="s">
        <v>253</v>
      </c>
      <c r="H310" s="178">
        <v>1</v>
      </c>
      <c r="I310" s="179"/>
      <c r="J310" s="180">
        <f>ROUND(I310*H310,2)</f>
        <v>0</v>
      </c>
      <c r="K310" s="176" t="s">
        <v>19</v>
      </c>
      <c r="L310" s="181"/>
      <c r="M310" s="182" t="s">
        <v>19</v>
      </c>
      <c r="N310" s="183" t="s">
        <v>43</v>
      </c>
      <c r="P310" s="140">
        <f>O310*H310</f>
        <v>0</v>
      </c>
      <c r="Q310" s="140">
        <v>0.0138</v>
      </c>
      <c r="R310" s="140">
        <f>Q310*H310</f>
        <v>0.0138</v>
      </c>
      <c r="S310" s="140">
        <v>0</v>
      </c>
      <c r="T310" s="141">
        <f>S310*H310</f>
        <v>0</v>
      </c>
      <c r="AR310" s="142" t="s">
        <v>351</v>
      </c>
      <c r="AT310" s="142" t="s">
        <v>419</v>
      </c>
      <c r="AU310" s="142" t="s">
        <v>81</v>
      </c>
      <c r="AY310" s="17" t="s">
        <v>134</v>
      </c>
      <c r="BE310" s="143">
        <f>IF(N310="základní",J310,0)</f>
        <v>0</v>
      </c>
      <c r="BF310" s="143">
        <f>IF(N310="snížená",J310,0)</f>
        <v>0</v>
      </c>
      <c r="BG310" s="143">
        <f>IF(N310="zákl. přenesená",J310,0)</f>
        <v>0</v>
      </c>
      <c r="BH310" s="143">
        <f>IF(N310="sníž. přenesená",J310,0)</f>
        <v>0</v>
      </c>
      <c r="BI310" s="143">
        <f>IF(N310="nulová",J310,0)</f>
        <v>0</v>
      </c>
      <c r="BJ310" s="17" t="s">
        <v>79</v>
      </c>
      <c r="BK310" s="143">
        <f>ROUND(I310*H310,2)</f>
        <v>0</v>
      </c>
      <c r="BL310" s="17" t="s">
        <v>238</v>
      </c>
      <c r="BM310" s="142" t="s">
        <v>677</v>
      </c>
    </row>
    <row r="311" spans="2:65" s="1" customFormat="1" ht="16.5" customHeight="1">
      <c r="B311" s="32"/>
      <c r="C311" s="131" t="s">
        <v>678</v>
      </c>
      <c r="D311" s="131" t="s">
        <v>137</v>
      </c>
      <c r="E311" s="132" t="s">
        <v>679</v>
      </c>
      <c r="F311" s="133" t="s">
        <v>680</v>
      </c>
      <c r="G311" s="134" t="s">
        <v>253</v>
      </c>
      <c r="H311" s="135">
        <v>1</v>
      </c>
      <c r="I311" s="136"/>
      <c r="J311" s="137">
        <f>ROUND(I311*H311,2)</f>
        <v>0</v>
      </c>
      <c r="K311" s="133" t="s">
        <v>141</v>
      </c>
      <c r="L311" s="32"/>
      <c r="M311" s="138" t="s">
        <v>19</v>
      </c>
      <c r="N311" s="139" t="s">
        <v>43</v>
      </c>
      <c r="P311" s="140">
        <f>O311*H311</f>
        <v>0</v>
      </c>
      <c r="Q311" s="140">
        <v>0</v>
      </c>
      <c r="R311" s="140">
        <f>Q311*H311</f>
        <v>0</v>
      </c>
      <c r="S311" s="140">
        <v>0</v>
      </c>
      <c r="T311" s="141">
        <f>S311*H311</f>
        <v>0</v>
      </c>
      <c r="AR311" s="142" t="s">
        <v>238</v>
      </c>
      <c r="AT311" s="142" t="s">
        <v>137</v>
      </c>
      <c r="AU311" s="142" t="s">
        <v>81</v>
      </c>
      <c r="AY311" s="17" t="s">
        <v>134</v>
      </c>
      <c r="BE311" s="143">
        <f>IF(N311="základní",J311,0)</f>
        <v>0</v>
      </c>
      <c r="BF311" s="143">
        <f>IF(N311="snížená",J311,0)</f>
        <v>0</v>
      </c>
      <c r="BG311" s="143">
        <f>IF(N311="zákl. přenesená",J311,0)</f>
        <v>0</v>
      </c>
      <c r="BH311" s="143">
        <f>IF(N311="sníž. přenesená",J311,0)</f>
        <v>0</v>
      </c>
      <c r="BI311" s="143">
        <f>IF(N311="nulová",J311,0)</f>
        <v>0</v>
      </c>
      <c r="BJ311" s="17" t="s">
        <v>79</v>
      </c>
      <c r="BK311" s="143">
        <f>ROUND(I311*H311,2)</f>
        <v>0</v>
      </c>
      <c r="BL311" s="17" t="s">
        <v>238</v>
      </c>
      <c r="BM311" s="142" t="s">
        <v>681</v>
      </c>
    </row>
    <row r="312" spans="2:47" s="1" customFormat="1" ht="11.25">
      <c r="B312" s="32"/>
      <c r="D312" s="144" t="s">
        <v>144</v>
      </c>
      <c r="F312" s="145" t="s">
        <v>682</v>
      </c>
      <c r="I312" s="146"/>
      <c r="L312" s="32"/>
      <c r="M312" s="147"/>
      <c r="T312" s="53"/>
      <c r="AT312" s="17" t="s">
        <v>144</v>
      </c>
      <c r="AU312" s="17" t="s">
        <v>81</v>
      </c>
    </row>
    <row r="313" spans="2:47" s="1" customFormat="1" ht="87.75">
      <c r="B313" s="32"/>
      <c r="D313" s="148" t="s">
        <v>146</v>
      </c>
      <c r="F313" s="149" t="s">
        <v>658</v>
      </c>
      <c r="I313" s="146"/>
      <c r="L313" s="32"/>
      <c r="M313" s="147"/>
      <c r="T313" s="53"/>
      <c r="AT313" s="17" t="s">
        <v>146</v>
      </c>
      <c r="AU313" s="17" t="s">
        <v>81</v>
      </c>
    </row>
    <row r="314" spans="2:65" s="1" customFormat="1" ht="16.5" customHeight="1">
      <c r="B314" s="32"/>
      <c r="C314" s="174" t="s">
        <v>683</v>
      </c>
      <c r="D314" s="174" t="s">
        <v>419</v>
      </c>
      <c r="E314" s="175" t="s">
        <v>684</v>
      </c>
      <c r="F314" s="176" t="s">
        <v>685</v>
      </c>
      <c r="G314" s="177" t="s">
        <v>253</v>
      </c>
      <c r="H314" s="178">
        <v>1</v>
      </c>
      <c r="I314" s="179"/>
      <c r="J314" s="180">
        <f>ROUND(I314*H314,2)</f>
        <v>0</v>
      </c>
      <c r="K314" s="176" t="s">
        <v>19</v>
      </c>
      <c r="L314" s="181"/>
      <c r="M314" s="182" t="s">
        <v>19</v>
      </c>
      <c r="N314" s="183" t="s">
        <v>43</v>
      </c>
      <c r="P314" s="140">
        <f>O314*H314</f>
        <v>0</v>
      </c>
      <c r="Q314" s="140">
        <v>0.0138</v>
      </c>
      <c r="R314" s="140">
        <f>Q314*H314</f>
        <v>0.0138</v>
      </c>
      <c r="S314" s="140">
        <v>0</v>
      </c>
      <c r="T314" s="141">
        <f>S314*H314</f>
        <v>0</v>
      </c>
      <c r="AR314" s="142" t="s">
        <v>351</v>
      </c>
      <c r="AT314" s="142" t="s">
        <v>419</v>
      </c>
      <c r="AU314" s="142" t="s">
        <v>81</v>
      </c>
      <c r="AY314" s="17" t="s">
        <v>134</v>
      </c>
      <c r="BE314" s="143">
        <f>IF(N314="základní",J314,0)</f>
        <v>0</v>
      </c>
      <c r="BF314" s="143">
        <f>IF(N314="snížená",J314,0)</f>
        <v>0</v>
      </c>
      <c r="BG314" s="143">
        <f>IF(N314="zákl. přenesená",J314,0)</f>
        <v>0</v>
      </c>
      <c r="BH314" s="143">
        <f>IF(N314="sníž. přenesená",J314,0)</f>
        <v>0</v>
      </c>
      <c r="BI314" s="143">
        <f>IF(N314="nulová",J314,0)</f>
        <v>0</v>
      </c>
      <c r="BJ314" s="17" t="s">
        <v>79</v>
      </c>
      <c r="BK314" s="143">
        <f>ROUND(I314*H314,2)</f>
        <v>0</v>
      </c>
      <c r="BL314" s="17" t="s">
        <v>238</v>
      </c>
      <c r="BM314" s="142" t="s">
        <v>686</v>
      </c>
    </row>
    <row r="315" spans="2:65" s="1" customFormat="1" ht="24.2" customHeight="1">
      <c r="B315" s="32"/>
      <c r="C315" s="131" t="s">
        <v>687</v>
      </c>
      <c r="D315" s="131" t="s">
        <v>137</v>
      </c>
      <c r="E315" s="132" t="s">
        <v>688</v>
      </c>
      <c r="F315" s="133" t="s">
        <v>689</v>
      </c>
      <c r="G315" s="134" t="s">
        <v>253</v>
      </c>
      <c r="H315" s="135">
        <v>1</v>
      </c>
      <c r="I315" s="136"/>
      <c r="J315" s="137">
        <f>ROUND(I315*H315,2)</f>
        <v>0</v>
      </c>
      <c r="K315" s="133" t="s">
        <v>141</v>
      </c>
      <c r="L315" s="32"/>
      <c r="M315" s="138" t="s">
        <v>19</v>
      </c>
      <c r="N315" s="139" t="s">
        <v>43</v>
      </c>
      <c r="P315" s="140">
        <f>O315*H315</f>
        <v>0</v>
      </c>
      <c r="Q315" s="140">
        <v>0.00092</v>
      </c>
      <c r="R315" s="140">
        <f>Q315*H315</f>
        <v>0.00092</v>
      </c>
      <c r="S315" s="140">
        <v>0</v>
      </c>
      <c r="T315" s="141">
        <f>S315*H315</f>
        <v>0</v>
      </c>
      <c r="AR315" s="142" t="s">
        <v>238</v>
      </c>
      <c r="AT315" s="142" t="s">
        <v>137</v>
      </c>
      <c r="AU315" s="142" t="s">
        <v>81</v>
      </c>
      <c r="AY315" s="17" t="s">
        <v>134</v>
      </c>
      <c r="BE315" s="143">
        <f>IF(N315="základní",J315,0)</f>
        <v>0</v>
      </c>
      <c r="BF315" s="143">
        <f>IF(N315="snížená",J315,0)</f>
        <v>0</v>
      </c>
      <c r="BG315" s="143">
        <f>IF(N315="zákl. přenesená",J315,0)</f>
        <v>0</v>
      </c>
      <c r="BH315" s="143">
        <f>IF(N315="sníž. přenesená",J315,0)</f>
        <v>0</v>
      </c>
      <c r="BI315" s="143">
        <f>IF(N315="nulová",J315,0)</f>
        <v>0</v>
      </c>
      <c r="BJ315" s="17" t="s">
        <v>79</v>
      </c>
      <c r="BK315" s="143">
        <f>ROUND(I315*H315,2)</f>
        <v>0</v>
      </c>
      <c r="BL315" s="17" t="s">
        <v>238</v>
      </c>
      <c r="BM315" s="142" t="s">
        <v>690</v>
      </c>
    </row>
    <row r="316" spans="2:47" s="1" customFormat="1" ht="11.25">
      <c r="B316" s="32"/>
      <c r="D316" s="144" t="s">
        <v>144</v>
      </c>
      <c r="F316" s="145" t="s">
        <v>691</v>
      </c>
      <c r="I316" s="146"/>
      <c r="L316" s="32"/>
      <c r="M316" s="147"/>
      <c r="T316" s="53"/>
      <c r="AT316" s="17" t="s">
        <v>144</v>
      </c>
      <c r="AU316" s="17" t="s">
        <v>81</v>
      </c>
    </row>
    <row r="317" spans="2:51" s="12" customFormat="1" ht="11.25">
      <c r="B317" s="150"/>
      <c r="D317" s="148" t="s">
        <v>154</v>
      </c>
      <c r="E317" s="151" t="s">
        <v>19</v>
      </c>
      <c r="F317" s="152" t="s">
        <v>525</v>
      </c>
      <c r="H317" s="153">
        <v>1</v>
      </c>
      <c r="I317" s="154"/>
      <c r="L317" s="150"/>
      <c r="M317" s="155"/>
      <c r="T317" s="156"/>
      <c r="AT317" s="151" t="s">
        <v>154</v>
      </c>
      <c r="AU317" s="151" t="s">
        <v>81</v>
      </c>
      <c r="AV317" s="12" t="s">
        <v>81</v>
      </c>
      <c r="AW317" s="12" t="s">
        <v>33</v>
      </c>
      <c r="AX317" s="12" t="s">
        <v>79</v>
      </c>
      <c r="AY317" s="151" t="s">
        <v>134</v>
      </c>
    </row>
    <row r="318" spans="2:65" s="1" customFormat="1" ht="16.5" customHeight="1">
      <c r="B318" s="32"/>
      <c r="C318" s="174" t="s">
        <v>692</v>
      </c>
      <c r="D318" s="174" t="s">
        <v>419</v>
      </c>
      <c r="E318" s="175" t="s">
        <v>693</v>
      </c>
      <c r="F318" s="176" t="s">
        <v>694</v>
      </c>
      <c r="G318" s="177" t="s">
        <v>140</v>
      </c>
      <c r="H318" s="178">
        <v>1.576</v>
      </c>
      <c r="I318" s="179"/>
      <c r="J318" s="180">
        <f>ROUND(I318*H318,2)</f>
        <v>0</v>
      </c>
      <c r="K318" s="176" t="s">
        <v>19</v>
      </c>
      <c r="L318" s="181"/>
      <c r="M318" s="182" t="s">
        <v>19</v>
      </c>
      <c r="N318" s="183" t="s">
        <v>43</v>
      </c>
      <c r="P318" s="140">
        <f>O318*H318</f>
        <v>0</v>
      </c>
      <c r="Q318" s="140">
        <v>0.02544</v>
      </c>
      <c r="R318" s="140">
        <f>Q318*H318</f>
        <v>0.04009344</v>
      </c>
      <c r="S318" s="140">
        <v>0</v>
      </c>
      <c r="T318" s="141">
        <f>S318*H318</f>
        <v>0</v>
      </c>
      <c r="AR318" s="142" t="s">
        <v>351</v>
      </c>
      <c r="AT318" s="142" t="s">
        <v>419</v>
      </c>
      <c r="AU318" s="142" t="s">
        <v>81</v>
      </c>
      <c r="AY318" s="17" t="s">
        <v>134</v>
      </c>
      <c r="BE318" s="143">
        <f>IF(N318="základní",J318,0)</f>
        <v>0</v>
      </c>
      <c r="BF318" s="143">
        <f>IF(N318="snížená",J318,0)</f>
        <v>0</v>
      </c>
      <c r="BG318" s="143">
        <f>IF(N318="zákl. přenesená",J318,0)</f>
        <v>0</v>
      </c>
      <c r="BH318" s="143">
        <f>IF(N318="sníž. přenesená",J318,0)</f>
        <v>0</v>
      </c>
      <c r="BI318" s="143">
        <f>IF(N318="nulová",J318,0)</f>
        <v>0</v>
      </c>
      <c r="BJ318" s="17" t="s">
        <v>79</v>
      </c>
      <c r="BK318" s="143">
        <f>ROUND(I318*H318,2)</f>
        <v>0</v>
      </c>
      <c r="BL318" s="17" t="s">
        <v>238</v>
      </c>
      <c r="BM318" s="142" t="s">
        <v>695</v>
      </c>
    </row>
    <row r="319" spans="2:51" s="12" customFormat="1" ht="11.25">
      <c r="B319" s="150"/>
      <c r="D319" s="148" t="s">
        <v>154</v>
      </c>
      <c r="E319" s="151" t="s">
        <v>19</v>
      </c>
      <c r="F319" s="152" t="s">
        <v>696</v>
      </c>
      <c r="H319" s="153">
        <v>1.576</v>
      </c>
      <c r="I319" s="154"/>
      <c r="L319" s="150"/>
      <c r="M319" s="155"/>
      <c r="T319" s="156"/>
      <c r="AT319" s="151" t="s">
        <v>154</v>
      </c>
      <c r="AU319" s="151" t="s">
        <v>81</v>
      </c>
      <c r="AV319" s="12" t="s">
        <v>81</v>
      </c>
      <c r="AW319" s="12" t="s">
        <v>33</v>
      </c>
      <c r="AX319" s="12" t="s">
        <v>79</v>
      </c>
      <c r="AY319" s="151" t="s">
        <v>134</v>
      </c>
    </row>
    <row r="320" spans="2:65" s="1" customFormat="1" ht="24.2" customHeight="1">
      <c r="B320" s="32"/>
      <c r="C320" s="131" t="s">
        <v>697</v>
      </c>
      <c r="D320" s="131" t="s">
        <v>137</v>
      </c>
      <c r="E320" s="132" t="s">
        <v>338</v>
      </c>
      <c r="F320" s="133" t="s">
        <v>339</v>
      </c>
      <c r="G320" s="134" t="s">
        <v>245</v>
      </c>
      <c r="H320" s="164"/>
      <c r="I320" s="136"/>
      <c r="J320" s="137">
        <f>ROUND(I320*H320,2)</f>
        <v>0</v>
      </c>
      <c r="K320" s="133" t="s">
        <v>141</v>
      </c>
      <c r="L320" s="32"/>
      <c r="M320" s="138" t="s">
        <v>19</v>
      </c>
      <c r="N320" s="139" t="s">
        <v>43</v>
      </c>
      <c r="P320" s="140">
        <f>O320*H320</f>
        <v>0</v>
      </c>
      <c r="Q320" s="140">
        <v>0</v>
      </c>
      <c r="R320" s="140">
        <f>Q320*H320</f>
        <v>0</v>
      </c>
      <c r="S320" s="140">
        <v>0</v>
      </c>
      <c r="T320" s="141">
        <f>S320*H320</f>
        <v>0</v>
      </c>
      <c r="AR320" s="142" t="s">
        <v>238</v>
      </c>
      <c r="AT320" s="142" t="s">
        <v>137</v>
      </c>
      <c r="AU320" s="142" t="s">
        <v>81</v>
      </c>
      <c r="AY320" s="17" t="s">
        <v>134</v>
      </c>
      <c r="BE320" s="143">
        <f>IF(N320="základní",J320,0)</f>
        <v>0</v>
      </c>
      <c r="BF320" s="143">
        <f>IF(N320="snížená",J320,0)</f>
        <v>0</v>
      </c>
      <c r="BG320" s="143">
        <f>IF(N320="zákl. přenesená",J320,0)</f>
        <v>0</v>
      </c>
      <c r="BH320" s="143">
        <f>IF(N320="sníž. přenesená",J320,0)</f>
        <v>0</v>
      </c>
      <c r="BI320" s="143">
        <f>IF(N320="nulová",J320,0)</f>
        <v>0</v>
      </c>
      <c r="BJ320" s="17" t="s">
        <v>79</v>
      </c>
      <c r="BK320" s="143">
        <f>ROUND(I320*H320,2)</f>
        <v>0</v>
      </c>
      <c r="BL320" s="17" t="s">
        <v>238</v>
      </c>
      <c r="BM320" s="142" t="s">
        <v>698</v>
      </c>
    </row>
    <row r="321" spans="2:47" s="1" customFormat="1" ht="11.25">
      <c r="B321" s="32"/>
      <c r="D321" s="144" t="s">
        <v>144</v>
      </c>
      <c r="F321" s="145" t="s">
        <v>341</v>
      </c>
      <c r="I321" s="146"/>
      <c r="L321" s="32"/>
      <c r="M321" s="147"/>
      <c r="T321" s="53"/>
      <c r="AT321" s="17" t="s">
        <v>144</v>
      </c>
      <c r="AU321" s="17" t="s">
        <v>81</v>
      </c>
    </row>
    <row r="322" spans="2:47" s="1" customFormat="1" ht="78">
      <c r="B322" s="32"/>
      <c r="D322" s="148" t="s">
        <v>146</v>
      </c>
      <c r="F322" s="149" t="s">
        <v>342</v>
      </c>
      <c r="I322" s="146"/>
      <c r="L322" s="32"/>
      <c r="M322" s="147"/>
      <c r="T322" s="53"/>
      <c r="AT322" s="17" t="s">
        <v>146</v>
      </c>
      <c r="AU322" s="17" t="s">
        <v>81</v>
      </c>
    </row>
    <row r="323" spans="2:47" s="1" customFormat="1" ht="19.5">
      <c r="B323" s="32"/>
      <c r="D323" s="148" t="s">
        <v>148</v>
      </c>
      <c r="F323" s="149" t="s">
        <v>149</v>
      </c>
      <c r="I323" s="146"/>
      <c r="L323" s="32"/>
      <c r="M323" s="147"/>
      <c r="T323" s="53"/>
      <c r="AT323" s="17" t="s">
        <v>148</v>
      </c>
      <c r="AU323" s="17" t="s">
        <v>81</v>
      </c>
    </row>
    <row r="324" spans="2:63" s="11" customFormat="1" ht="22.9" customHeight="1">
      <c r="B324" s="119"/>
      <c r="D324" s="120" t="s">
        <v>71</v>
      </c>
      <c r="E324" s="129" t="s">
        <v>343</v>
      </c>
      <c r="F324" s="129" t="s">
        <v>344</v>
      </c>
      <c r="I324" s="122"/>
      <c r="J324" s="130">
        <f>BK324</f>
        <v>0</v>
      </c>
      <c r="L324" s="119"/>
      <c r="M324" s="124"/>
      <c r="P324" s="125">
        <f>SUM(P325:P337)</f>
        <v>0</v>
      </c>
      <c r="R324" s="125">
        <f>SUM(R325:R337)</f>
        <v>0.24933</v>
      </c>
      <c r="T324" s="126">
        <f>SUM(T325:T337)</f>
        <v>0</v>
      </c>
      <c r="AR324" s="120" t="s">
        <v>81</v>
      </c>
      <c r="AT324" s="127" t="s">
        <v>71</v>
      </c>
      <c r="AU324" s="127" t="s">
        <v>79</v>
      </c>
      <c r="AY324" s="120" t="s">
        <v>134</v>
      </c>
      <c r="BK324" s="128">
        <f>SUM(BK325:BK337)</f>
        <v>0</v>
      </c>
    </row>
    <row r="325" spans="2:65" s="1" customFormat="1" ht="16.5" customHeight="1">
      <c r="B325" s="32"/>
      <c r="C325" s="131" t="s">
        <v>699</v>
      </c>
      <c r="D325" s="131" t="s">
        <v>137</v>
      </c>
      <c r="E325" s="132" t="s">
        <v>700</v>
      </c>
      <c r="F325" s="133" t="s">
        <v>701</v>
      </c>
      <c r="G325" s="134" t="s">
        <v>253</v>
      </c>
      <c r="H325" s="135">
        <v>1</v>
      </c>
      <c r="I325" s="136"/>
      <c r="J325" s="137">
        <f>ROUND(I325*H325,2)</f>
        <v>0</v>
      </c>
      <c r="K325" s="133" t="s">
        <v>141</v>
      </c>
      <c r="L325" s="32"/>
      <c r="M325" s="138" t="s">
        <v>19</v>
      </c>
      <c r="N325" s="139" t="s">
        <v>43</v>
      </c>
      <c r="P325" s="140">
        <f>O325*H325</f>
        <v>0</v>
      </c>
      <c r="Q325" s="140">
        <v>0</v>
      </c>
      <c r="R325" s="140">
        <f>Q325*H325</f>
        <v>0</v>
      </c>
      <c r="S325" s="140">
        <v>0</v>
      </c>
      <c r="T325" s="141">
        <f>S325*H325</f>
        <v>0</v>
      </c>
      <c r="AR325" s="142" t="s">
        <v>238</v>
      </c>
      <c r="AT325" s="142" t="s">
        <v>137</v>
      </c>
      <c r="AU325" s="142" t="s">
        <v>81</v>
      </c>
      <c r="AY325" s="17" t="s">
        <v>134</v>
      </c>
      <c r="BE325" s="143">
        <f>IF(N325="základní",J325,0)</f>
        <v>0</v>
      </c>
      <c r="BF325" s="143">
        <f>IF(N325="snížená",J325,0)</f>
        <v>0</v>
      </c>
      <c r="BG325" s="143">
        <f>IF(N325="zákl. přenesená",J325,0)</f>
        <v>0</v>
      </c>
      <c r="BH325" s="143">
        <f>IF(N325="sníž. přenesená",J325,0)</f>
        <v>0</v>
      </c>
      <c r="BI325" s="143">
        <f>IF(N325="nulová",J325,0)</f>
        <v>0</v>
      </c>
      <c r="BJ325" s="17" t="s">
        <v>79</v>
      </c>
      <c r="BK325" s="143">
        <f>ROUND(I325*H325,2)</f>
        <v>0</v>
      </c>
      <c r="BL325" s="17" t="s">
        <v>238</v>
      </c>
      <c r="BM325" s="142" t="s">
        <v>702</v>
      </c>
    </row>
    <row r="326" spans="2:47" s="1" customFormat="1" ht="11.25">
      <c r="B326" s="32"/>
      <c r="D326" s="144" t="s">
        <v>144</v>
      </c>
      <c r="F326" s="145" t="s">
        <v>703</v>
      </c>
      <c r="I326" s="146"/>
      <c r="L326" s="32"/>
      <c r="M326" s="147"/>
      <c r="T326" s="53"/>
      <c r="AT326" s="17" t="s">
        <v>144</v>
      </c>
      <c r="AU326" s="17" t="s">
        <v>81</v>
      </c>
    </row>
    <row r="327" spans="2:47" s="1" customFormat="1" ht="117">
      <c r="B327" s="32"/>
      <c r="D327" s="148" t="s">
        <v>146</v>
      </c>
      <c r="F327" s="149" t="s">
        <v>704</v>
      </c>
      <c r="I327" s="146"/>
      <c r="L327" s="32"/>
      <c r="M327" s="147"/>
      <c r="T327" s="53"/>
      <c r="AT327" s="17" t="s">
        <v>146</v>
      </c>
      <c r="AU327" s="17" t="s">
        <v>81</v>
      </c>
    </row>
    <row r="328" spans="2:65" s="1" customFormat="1" ht="16.5" customHeight="1">
      <c r="B328" s="32"/>
      <c r="C328" s="174" t="s">
        <v>705</v>
      </c>
      <c r="D328" s="174" t="s">
        <v>419</v>
      </c>
      <c r="E328" s="175" t="s">
        <v>706</v>
      </c>
      <c r="F328" s="176" t="s">
        <v>707</v>
      </c>
      <c r="G328" s="177" t="s">
        <v>253</v>
      </c>
      <c r="H328" s="178">
        <v>1</v>
      </c>
      <c r="I328" s="179"/>
      <c r="J328" s="180">
        <f>ROUND(I328*H328,2)</f>
        <v>0</v>
      </c>
      <c r="K328" s="176" t="s">
        <v>19</v>
      </c>
      <c r="L328" s="181"/>
      <c r="M328" s="182" t="s">
        <v>19</v>
      </c>
      <c r="N328" s="183" t="s">
        <v>43</v>
      </c>
      <c r="P328" s="140">
        <f>O328*H328</f>
        <v>0</v>
      </c>
      <c r="Q328" s="140">
        <v>0.165</v>
      </c>
      <c r="R328" s="140">
        <f>Q328*H328</f>
        <v>0.165</v>
      </c>
      <c r="S328" s="140">
        <v>0</v>
      </c>
      <c r="T328" s="141">
        <f>S328*H328</f>
        <v>0</v>
      </c>
      <c r="AR328" s="142" t="s">
        <v>351</v>
      </c>
      <c r="AT328" s="142" t="s">
        <v>419</v>
      </c>
      <c r="AU328" s="142" t="s">
        <v>81</v>
      </c>
      <c r="AY328" s="17" t="s">
        <v>134</v>
      </c>
      <c r="BE328" s="143">
        <f>IF(N328="základní",J328,0)</f>
        <v>0</v>
      </c>
      <c r="BF328" s="143">
        <f>IF(N328="snížená",J328,0)</f>
        <v>0</v>
      </c>
      <c r="BG328" s="143">
        <f>IF(N328="zákl. přenesená",J328,0)</f>
        <v>0</v>
      </c>
      <c r="BH328" s="143">
        <f>IF(N328="sníž. přenesená",J328,0)</f>
        <v>0</v>
      </c>
      <c r="BI328" s="143">
        <f>IF(N328="nulová",J328,0)</f>
        <v>0</v>
      </c>
      <c r="BJ328" s="17" t="s">
        <v>79</v>
      </c>
      <c r="BK328" s="143">
        <f>ROUND(I328*H328,2)</f>
        <v>0</v>
      </c>
      <c r="BL328" s="17" t="s">
        <v>238</v>
      </c>
      <c r="BM328" s="142" t="s">
        <v>708</v>
      </c>
    </row>
    <row r="329" spans="2:65" s="1" customFormat="1" ht="16.5" customHeight="1">
      <c r="B329" s="32"/>
      <c r="C329" s="131" t="s">
        <v>709</v>
      </c>
      <c r="D329" s="131" t="s">
        <v>137</v>
      </c>
      <c r="E329" s="132" t="s">
        <v>710</v>
      </c>
      <c r="F329" s="133" t="s">
        <v>711</v>
      </c>
      <c r="G329" s="134" t="s">
        <v>253</v>
      </c>
      <c r="H329" s="135">
        <v>1</v>
      </c>
      <c r="I329" s="136"/>
      <c r="J329" s="137">
        <f>ROUND(I329*H329,2)</f>
        <v>0</v>
      </c>
      <c r="K329" s="133" t="s">
        <v>141</v>
      </c>
      <c r="L329" s="32"/>
      <c r="M329" s="138" t="s">
        <v>19</v>
      </c>
      <c r="N329" s="139" t="s">
        <v>43</v>
      </c>
      <c r="P329" s="140">
        <f>O329*H329</f>
        <v>0</v>
      </c>
      <c r="Q329" s="140">
        <v>0.00033</v>
      </c>
      <c r="R329" s="140">
        <f>Q329*H329</f>
        <v>0.00033</v>
      </c>
      <c r="S329" s="140">
        <v>0</v>
      </c>
      <c r="T329" s="141">
        <f>S329*H329</f>
        <v>0</v>
      </c>
      <c r="AR329" s="142" t="s">
        <v>238</v>
      </c>
      <c r="AT329" s="142" t="s">
        <v>137</v>
      </c>
      <c r="AU329" s="142" t="s">
        <v>81</v>
      </c>
      <c r="AY329" s="17" t="s">
        <v>134</v>
      </c>
      <c r="BE329" s="143">
        <f>IF(N329="základní",J329,0)</f>
        <v>0</v>
      </c>
      <c r="BF329" s="143">
        <f>IF(N329="snížená",J329,0)</f>
        <v>0</v>
      </c>
      <c r="BG329" s="143">
        <f>IF(N329="zákl. přenesená",J329,0)</f>
        <v>0</v>
      </c>
      <c r="BH329" s="143">
        <f>IF(N329="sníž. přenesená",J329,0)</f>
        <v>0</v>
      </c>
      <c r="BI329" s="143">
        <f>IF(N329="nulová",J329,0)</f>
        <v>0</v>
      </c>
      <c r="BJ329" s="17" t="s">
        <v>79</v>
      </c>
      <c r="BK329" s="143">
        <f>ROUND(I329*H329,2)</f>
        <v>0</v>
      </c>
      <c r="BL329" s="17" t="s">
        <v>238</v>
      </c>
      <c r="BM329" s="142" t="s">
        <v>712</v>
      </c>
    </row>
    <row r="330" spans="2:47" s="1" customFormat="1" ht="11.25">
      <c r="B330" s="32"/>
      <c r="D330" s="144" t="s">
        <v>144</v>
      </c>
      <c r="F330" s="145" t="s">
        <v>713</v>
      </c>
      <c r="I330" s="146"/>
      <c r="L330" s="32"/>
      <c r="M330" s="147"/>
      <c r="T330" s="53"/>
      <c r="AT330" s="17" t="s">
        <v>144</v>
      </c>
      <c r="AU330" s="17" t="s">
        <v>81</v>
      </c>
    </row>
    <row r="331" spans="2:51" s="14" customFormat="1" ht="11.25">
      <c r="B331" s="165"/>
      <c r="D331" s="148" t="s">
        <v>154</v>
      </c>
      <c r="E331" s="166" t="s">
        <v>19</v>
      </c>
      <c r="F331" s="167" t="s">
        <v>535</v>
      </c>
      <c r="H331" s="166" t="s">
        <v>19</v>
      </c>
      <c r="I331" s="168"/>
      <c r="L331" s="165"/>
      <c r="M331" s="169"/>
      <c r="T331" s="170"/>
      <c r="AT331" s="166" t="s">
        <v>154</v>
      </c>
      <c r="AU331" s="166" t="s">
        <v>81</v>
      </c>
      <c r="AV331" s="14" t="s">
        <v>79</v>
      </c>
      <c r="AW331" s="14" t="s">
        <v>33</v>
      </c>
      <c r="AX331" s="14" t="s">
        <v>72</v>
      </c>
      <c r="AY331" s="166" t="s">
        <v>134</v>
      </c>
    </row>
    <row r="332" spans="2:51" s="12" customFormat="1" ht="11.25">
      <c r="B332" s="150"/>
      <c r="D332" s="148" t="s">
        <v>154</v>
      </c>
      <c r="E332" s="151" t="s">
        <v>19</v>
      </c>
      <c r="F332" s="152" t="s">
        <v>79</v>
      </c>
      <c r="H332" s="153">
        <v>1</v>
      </c>
      <c r="I332" s="154"/>
      <c r="L332" s="150"/>
      <c r="M332" s="155"/>
      <c r="T332" s="156"/>
      <c r="AT332" s="151" t="s">
        <v>154</v>
      </c>
      <c r="AU332" s="151" t="s">
        <v>81</v>
      </c>
      <c r="AV332" s="12" t="s">
        <v>81</v>
      </c>
      <c r="AW332" s="12" t="s">
        <v>33</v>
      </c>
      <c r="AX332" s="12" t="s">
        <v>79</v>
      </c>
      <c r="AY332" s="151" t="s">
        <v>134</v>
      </c>
    </row>
    <row r="333" spans="2:65" s="1" customFormat="1" ht="16.5" customHeight="1">
      <c r="B333" s="32"/>
      <c r="C333" s="174" t="s">
        <v>714</v>
      </c>
      <c r="D333" s="174" t="s">
        <v>419</v>
      </c>
      <c r="E333" s="175" t="s">
        <v>715</v>
      </c>
      <c r="F333" s="176" t="s">
        <v>716</v>
      </c>
      <c r="G333" s="177" t="s">
        <v>253</v>
      </c>
      <c r="H333" s="178">
        <v>1</v>
      </c>
      <c r="I333" s="179"/>
      <c r="J333" s="180">
        <f>ROUND(I333*H333,2)</f>
        <v>0</v>
      </c>
      <c r="K333" s="176" t="s">
        <v>19</v>
      </c>
      <c r="L333" s="181"/>
      <c r="M333" s="182" t="s">
        <v>19</v>
      </c>
      <c r="N333" s="183" t="s">
        <v>43</v>
      </c>
      <c r="P333" s="140">
        <f>O333*H333</f>
        <v>0</v>
      </c>
      <c r="Q333" s="140">
        <v>0.084</v>
      </c>
      <c r="R333" s="140">
        <f>Q333*H333</f>
        <v>0.084</v>
      </c>
      <c r="S333" s="140">
        <v>0</v>
      </c>
      <c r="T333" s="141">
        <f>S333*H333</f>
        <v>0</v>
      </c>
      <c r="AR333" s="142" t="s">
        <v>351</v>
      </c>
      <c r="AT333" s="142" t="s">
        <v>419</v>
      </c>
      <c r="AU333" s="142" t="s">
        <v>81</v>
      </c>
      <c r="AY333" s="17" t="s">
        <v>134</v>
      </c>
      <c r="BE333" s="143">
        <f>IF(N333="základní",J333,0)</f>
        <v>0</v>
      </c>
      <c r="BF333" s="143">
        <f>IF(N333="snížená",J333,0)</f>
        <v>0</v>
      </c>
      <c r="BG333" s="143">
        <f>IF(N333="zákl. přenesená",J333,0)</f>
        <v>0</v>
      </c>
      <c r="BH333" s="143">
        <f>IF(N333="sníž. přenesená",J333,0)</f>
        <v>0</v>
      </c>
      <c r="BI333" s="143">
        <f>IF(N333="nulová",J333,0)</f>
        <v>0</v>
      </c>
      <c r="BJ333" s="17" t="s">
        <v>79</v>
      </c>
      <c r="BK333" s="143">
        <f>ROUND(I333*H333,2)</f>
        <v>0</v>
      </c>
      <c r="BL333" s="17" t="s">
        <v>238</v>
      </c>
      <c r="BM333" s="142" t="s">
        <v>717</v>
      </c>
    </row>
    <row r="334" spans="2:65" s="1" customFormat="1" ht="24.2" customHeight="1">
      <c r="B334" s="32"/>
      <c r="C334" s="131" t="s">
        <v>718</v>
      </c>
      <c r="D334" s="131" t="s">
        <v>137</v>
      </c>
      <c r="E334" s="132" t="s">
        <v>368</v>
      </c>
      <c r="F334" s="133" t="s">
        <v>369</v>
      </c>
      <c r="G334" s="134" t="s">
        <v>245</v>
      </c>
      <c r="H334" s="164"/>
      <c r="I334" s="136"/>
      <c r="J334" s="137">
        <f>ROUND(I334*H334,2)</f>
        <v>0</v>
      </c>
      <c r="K334" s="133" t="s">
        <v>141</v>
      </c>
      <c r="L334" s="32"/>
      <c r="M334" s="138" t="s">
        <v>19</v>
      </c>
      <c r="N334" s="139" t="s">
        <v>43</v>
      </c>
      <c r="P334" s="140">
        <f>O334*H334</f>
        <v>0</v>
      </c>
      <c r="Q334" s="140">
        <v>0</v>
      </c>
      <c r="R334" s="140">
        <f>Q334*H334</f>
        <v>0</v>
      </c>
      <c r="S334" s="140">
        <v>0</v>
      </c>
      <c r="T334" s="141">
        <f>S334*H334</f>
        <v>0</v>
      </c>
      <c r="AR334" s="142" t="s">
        <v>238</v>
      </c>
      <c r="AT334" s="142" t="s">
        <v>137</v>
      </c>
      <c r="AU334" s="142" t="s">
        <v>81</v>
      </c>
      <c r="AY334" s="17" t="s">
        <v>134</v>
      </c>
      <c r="BE334" s="143">
        <f>IF(N334="základní",J334,0)</f>
        <v>0</v>
      </c>
      <c r="BF334" s="143">
        <f>IF(N334="snížená",J334,0)</f>
        <v>0</v>
      </c>
      <c r="BG334" s="143">
        <f>IF(N334="zákl. přenesená",J334,0)</f>
        <v>0</v>
      </c>
      <c r="BH334" s="143">
        <f>IF(N334="sníž. přenesená",J334,0)</f>
        <v>0</v>
      </c>
      <c r="BI334" s="143">
        <f>IF(N334="nulová",J334,0)</f>
        <v>0</v>
      </c>
      <c r="BJ334" s="17" t="s">
        <v>79</v>
      </c>
      <c r="BK334" s="143">
        <f>ROUND(I334*H334,2)</f>
        <v>0</v>
      </c>
      <c r="BL334" s="17" t="s">
        <v>238</v>
      </c>
      <c r="BM334" s="142" t="s">
        <v>719</v>
      </c>
    </row>
    <row r="335" spans="2:47" s="1" customFormat="1" ht="11.25">
      <c r="B335" s="32"/>
      <c r="D335" s="144" t="s">
        <v>144</v>
      </c>
      <c r="F335" s="145" t="s">
        <v>371</v>
      </c>
      <c r="I335" s="146"/>
      <c r="L335" s="32"/>
      <c r="M335" s="147"/>
      <c r="T335" s="53"/>
      <c r="AT335" s="17" t="s">
        <v>144</v>
      </c>
      <c r="AU335" s="17" t="s">
        <v>81</v>
      </c>
    </row>
    <row r="336" spans="2:47" s="1" customFormat="1" ht="78">
      <c r="B336" s="32"/>
      <c r="D336" s="148" t="s">
        <v>146</v>
      </c>
      <c r="F336" s="149" t="s">
        <v>372</v>
      </c>
      <c r="I336" s="146"/>
      <c r="L336" s="32"/>
      <c r="M336" s="147"/>
      <c r="T336" s="53"/>
      <c r="AT336" s="17" t="s">
        <v>146</v>
      </c>
      <c r="AU336" s="17" t="s">
        <v>81</v>
      </c>
    </row>
    <row r="337" spans="2:47" s="1" customFormat="1" ht="19.5">
      <c r="B337" s="32"/>
      <c r="D337" s="148" t="s">
        <v>148</v>
      </c>
      <c r="F337" s="149" t="s">
        <v>149</v>
      </c>
      <c r="I337" s="146"/>
      <c r="L337" s="32"/>
      <c r="M337" s="147"/>
      <c r="T337" s="53"/>
      <c r="AT337" s="17" t="s">
        <v>148</v>
      </c>
      <c r="AU337" s="17" t="s">
        <v>81</v>
      </c>
    </row>
    <row r="338" spans="2:63" s="11" customFormat="1" ht="22.9" customHeight="1">
      <c r="B338" s="119"/>
      <c r="D338" s="120" t="s">
        <v>71</v>
      </c>
      <c r="E338" s="129" t="s">
        <v>720</v>
      </c>
      <c r="F338" s="129" t="s">
        <v>721</v>
      </c>
      <c r="I338" s="122"/>
      <c r="J338" s="130">
        <f>BK338</f>
        <v>0</v>
      </c>
      <c r="L338" s="119"/>
      <c r="M338" s="124"/>
      <c r="P338" s="125">
        <f>SUM(P339:P379)</f>
        <v>0</v>
      </c>
      <c r="R338" s="125">
        <f>SUM(R339:R379)</f>
        <v>3.8406000799999997</v>
      </c>
      <c r="T338" s="126">
        <f>SUM(T339:T379)</f>
        <v>0</v>
      </c>
      <c r="AR338" s="120" t="s">
        <v>81</v>
      </c>
      <c r="AT338" s="127" t="s">
        <v>71</v>
      </c>
      <c r="AU338" s="127" t="s">
        <v>79</v>
      </c>
      <c r="AY338" s="120" t="s">
        <v>134</v>
      </c>
      <c r="BK338" s="128">
        <f>SUM(BK339:BK379)</f>
        <v>0</v>
      </c>
    </row>
    <row r="339" spans="2:65" s="1" customFormat="1" ht="16.5" customHeight="1">
      <c r="B339" s="32"/>
      <c r="C339" s="131" t="s">
        <v>722</v>
      </c>
      <c r="D339" s="131" t="s">
        <v>137</v>
      </c>
      <c r="E339" s="132" t="s">
        <v>723</v>
      </c>
      <c r="F339" s="133" t="s">
        <v>724</v>
      </c>
      <c r="G339" s="134" t="s">
        <v>140</v>
      </c>
      <c r="H339" s="135">
        <v>192.1</v>
      </c>
      <c r="I339" s="136"/>
      <c r="J339" s="137">
        <f>ROUND(I339*H339,2)</f>
        <v>0</v>
      </c>
      <c r="K339" s="133" t="s">
        <v>141</v>
      </c>
      <c r="L339" s="32"/>
      <c r="M339" s="138" t="s">
        <v>19</v>
      </c>
      <c r="N339" s="139" t="s">
        <v>43</v>
      </c>
      <c r="P339" s="140">
        <f>O339*H339</f>
        <v>0</v>
      </c>
      <c r="Q339" s="140">
        <v>0</v>
      </c>
      <c r="R339" s="140">
        <f>Q339*H339</f>
        <v>0</v>
      </c>
      <c r="S339" s="140">
        <v>0</v>
      </c>
      <c r="T339" s="141">
        <f>S339*H339</f>
        <v>0</v>
      </c>
      <c r="AR339" s="142" t="s">
        <v>238</v>
      </c>
      <c r="AT339" s="142" t="s">
        <v>137</v>
      </c>
      <c r="AU339" s="142" t="s">
        <v>81</v>
      </c>
      <c r="AY339" s="17" t="s">
        <v>134</v>
      </c>
      <c r="BE339" s="143">
        <f>IF(N339="základní",J339,0)</f>
        <v>0</v>
      </c>
      <c r="BF339" s="143">
        <f>IF(N339="snížená",J339,0)</f>
        <v>0</v>
      </c>
      <c r="BG339" s="143">
        <f>IF(N339="zákl. přenesená",J339,0)</f>
        <v>0</v>
      </c>
      <c r="BH339" s="143">
        <f>IF(N339="sníž. přenesená",J339,0)</f>
        <v>0</v>
      </c>
      <c r="BI339" s="143">
        <f>IF(N339="nulová",J339,0)</f>
        <v>0</v>
      </c>
      <c r="BJ339" s="17" t="s">
        <v>79</v>
      </c>
      <c r="BK339" s="143">
        <f>ROUND(I339*H339,2)</f>
        <v>0</v>
      </c>
      <c r="BL339" s="17" t="s">
        <v>238</v>
      </c>
      <c r="BM339" s="142" t="s">
        <v>725</v>
      </c>
    </row>
    <row r="340" spans="2:47" s="1" customFormat="1" ht="11.25">
      <c r="B340" s="32"/>
      <c r="D340" s="144" t="s">
        <v>144</v>
      </c>
      <c r="F340" s="145" t="s">
        <v>726</v>
      </c>
      <c r="I340" s="146"/>
      <c r="L340" s="32"/>
      <c r="M340" s="147"/>
      <c r="T340" s="53"/>
      <c r="AT340" s="17" t="s">
        <v>144</v>
      </c>
      <c r="AU340" s="17" t="s">
        <v>81</v>
      </c>
    </row>
    <row r="341" spans="2:51" s="12" customFormat="1" ht="11.25">
      <c r="B341" s="150"/>
      <c r="D341" s="148" t="s">
        <v>154</v>
      </c>
      <c r="E341" s="151" t="s">
        <v>19</v>
      </c>
      <c r="F341" s="152" t="s">
        <v>727</v>
      </c>
      <c r="H341" s="153">
        <v>192.1</v>
      </c>
      <c r="I341" s="154"/>
      <c r="L341" s="150"/>
      <c r="M341" s="155"/>
      <c r="T341" s="156"/>
      <c r="AT341" s="151" t="s">
        <v>154</v>
      </c>
      <c r="AU341" s="151" t="s">
        <v>81</v>
      </c>
      <c r="AV341" s="12" t="s">
        <v>81</v>
      </c>
      <c r="AW341" s="12" t="s">
        <v>33</v>
      </c>
      <c r="AX341" s="12" t="s">
        <v>79</v>
      </c>
      <c r="AY341" s="151" t="s">
        <v>134</v>
      </c>
    </row>
    <row r="342" spans="2:65" s="1" customFormat="1" ht="16.5" customHeight="1">
      <c r="B342" s="32"/>
      <c r="C342" s="131" t="s">
        <v>728</v>
      </c>
      <c r="D342" s="131" t="s">
        <v>137</v>
      </c>
      <c r="E342" s="132" t="s">
        <v>729</v>
      </c>
      <c r="F342" s="133" t="s">
        <v>730</v>
      </c>
      <c r="G342" s="134" t="s">
        <v>140</v>
      </c>
      <c r="H342" s="135">
        <v>192.1</v>
      </c>
      <c r="I342" s="136"/>
      <c r="J342" s="137">
        <f>ROUND(I342*H342,2)</f>
        <v>0</v>
      </c>
      <c r="K342" s="133" t="s">
        <v>141</v>
      </c>
      <c r="L342" s="32"/>
      <c r="M342" s="138" t="s">
        <v>19</v>
      </c>
      <c r="N342" s="139" t="s">
        <v>43</v>
      </c>
      <c r="P342" s="140">
        <f>O342*H342</f>
        <v>0</v>
      </c>
      <c r="Q342" s="140">
        <v>0</v>
      </c>
      <c r="R342" s="140">
        <f>Q342*H342</f>
        <v>0</v>
      </c>
      <c r="S342" s="140">
        <v>0</v>
      </c>
      <c r="T342" s="141">
        <f>S342*H342</f>
        <v>0</v>
      </c>
      <c r="AR342" s="142" t="s">
        <v>238</v>
      </c>
      <c r="AT342" s="142" t="s">
        <v>137</v>
      </c>
      <c r="AU342" s="142" t="s">
        <v>81</v>
      </c>
      <c r="AY342" s="17" t="s">
        <v>134</v>
      </c>
      <c r="BE342" s="143">
        <f>IF(N342="základní",J342,0)</f>
        <v>0</v>
      </c>
      <c r="BF342" s="143">
        <f>IF(N342="snížená",J342,0)</f>
        <v>0</v>
      </c>
      <c r="BG342" s="143">
        <f>IF(N342="zákl. přenesená",J342,0)</f>
        <v>0</v>
      </c>
      <c r="BH342" s="143">
        <f>IF(N342="sníž. přenesená",J342,0)</f>
        <v>0</v>
      </c>
      <c r="BI342" s="143">
        <f>IF(N342="nulová",J342,0)</f>
        <v>0</v>
      </c>
      <c r="BJ342" s="17" t="s">
        <v>79</v>
      </c>
      <c r="BK342" s="143">
        <f>ROUND(I342*H342,2)</f>
        <v>0</v>
      </c>
      <c r="BL342" s="17" t="s">
        <v>238</v>
      </c>
      <c r="BM342" s="142" t="s">
        <v>731</v>
      </c>
    </row>
    <row r="343" spans="2:47" s="1" customFormat="1" ht="11.25">
      <c r="B343" s="32"/>
      <c r="D343" s="144" t="s">
        <v>144</v>
      </c>
      <c r="F343" s="145" t="s">
        <v>732</v>
      </c>
      <c r="I343" s="146"/>
      <c r="L343" s="32"/>
      <c r="M343" s="147"/>
      <c r="T343" s="53"/>
      <c r="AT343" s="17" t="s">
        <v>144</v>
      </c>
      <c r="AU343" s="17" t="s">
        <v>81</v>
      </c>
    </row>
    <row r="344" spans="2:51" s="12" customFormat="1" ht="11.25">
      <c r="B344" s="150"/>
      <c r="D344" s="148" t="s">
        <v>154</v>
      </c>
      <c r="E344" s="151" t="s">
        <v>19</v>
      </c>
      <c r="F344" s="152" t="s">
        <v>727</v>
      </c>
      <c r="H344" s="153">
        <v>192.1</v>
      </c>
      <c r="I344" s="154"/>
      <c r="L344" s="150"/>
      <c r="M344" s="155"/>
      <c r="T344" s="156"/>
      <c r="AT344" s="151" t="s">
        <v>154</v>
      </c>
      <c r="AU344" s="151" t="s">
        <v>81</v>
      </c>
      <c r="AV344" s="12" t="s">
        <v>81</v>
      </c>
      <c r="AW344" s="12" t="s">
        <v>33</v>
      </c>
      <c r="AX344" s="12" t="s">
        <v>79</v>
      </c>
      <c r="AY344" s="151" t="s">
        <v>134</v>
      </c>
    </row>
    <row r="345" spans="2:65" s="1" customFormat="1" ht="16.5" customHeight="1">
      <c r="B345" s="32"/>
      <c r="C345" s="131" t="s">
        <v>733</v>
      </c>
      <c r="D345" s="131" t="s">
        <v>137</v>
      </c>
      <c r="E345" s="132" t="s">
        <v>734</v>
      </c>
      <c r="F345" s="133" t="s">
        <v>735</v>
      </c>
      <c r="G345" s="134" t="s">
        <v>203</v>
      </c>
      <c r="H345" s="135">
        <v>101</v>
      </c>
      <c r="I345" s="136"/>
      <c r="J345" s="137">
        <f>ROUND(I345*H345,2)</f>
        <v>0</v>
      </c>
      <c r="K345" s="133" t="s">
        <v>141</v>
      </c>
      <c r="L345" s="32"/>
      <c r="M345" s="138" t="s">
        <v>19</v>
      </c>
      <c r="N345" s="139" t="s">
        <v>43</v>
      </c>
      <c r="P345" s="140">
        <f>O345*H345</f>
        <v>0</v>
      </c>
      <c r="Q345" s="140">
        <v>0</v>
      </c>
      <c r="R345" s="140">
        <f>Q345*H345</f>
        <v>0</v>
      </c>
      <c r="S345" s="140">
        <v>0</v>
      </c>
      <c r="T345" s="141">
        <f>S345*H345</f>
        <v>0</v>
      </c>
      <c r="AR345" s="142" t="s">
        <v>238</v>
      </c>
      <c r="AT345" s="142" t="s">
        <v>137</v>
      </c>
      <c r="AU345" s="142" t="s">
        <v>81</v>
      </c>
      <c r="AY345" s="17" t="s">
        <v>134</v>
      </c>
      <c r="BE345" s="143">
        <f>IF(N345="základní",J345,0)</f>
        <v>0</v>
      </c>
      <c r="BF345" s="143">
        <f>IF(N345="snížená",J345,0)</f>
        <v>0</v>
      </c>
      <c r="BG345" s="143">
        <f>IF(N345="zákl. přenesená",J345,0)</f>
        <v>0</v>
      </c>
      <c r="BH345" s="143">
        <f>IF(N345="sníž. přenesená",J345,0)</f>
        <v>0</v>
      </c>
      <c r="BI345" s="143">
        <f>IF(N345="nulová",J345,0)</f>
        <v>0</v>
      </c>
      <c r="BJ345" s="17" t="s">
        <v>79</v>
      </c>
      <c r="BK345" s="143">
        <f>ROUND(I345*H345,2)</f>
        <v>0</v>
      </c>
      <c r="BL345" s="17" t="s">
        <v>238</v>
      </c>
      <c r="BM345" s="142" t="s">
        <v>736</v>
      </c>
    </row>
    <row r="346" spans="2:47" s="1" customFormat="1" ht="11.25">
      <c r="B346" s="32"/>
      <c r="D346" s="144" t="s">
        <v>144</v>
      </c>
      <c r="F346" s="145" t="s">
        <v>737</v>
      </c>
      <c r="I346" s="146"/>
      <c r="L346" s="32"/>
      <c r="M346" s="147"/>
      <c r="T346" s="53"/>
      <c r="AT346" s="17" t="s">
        <v>144</v>
      </c>
      <c r="AU346" s="17" t="s">
        <v>81</v>
      </c>
    </row>
    <row r="347" spans="2:65" s="1" customFormat="1" ht="16.5" customHeight="1">
      <c r="B347" s="32"/>
      <c r="C347" s="174" t="s">
        <v>738</v>
      </c>
      <c r="D347" s="174" t="s">
        <v>419</v>
      </c>
      <c r="E347" s="175" t="s">
        <v>739</v>
      </c>
      <c r="F347" s="176" t="s">
        <v>740</v>
      </c>
      <c r="G347" s="177" t="s">
        <v>203</v>
      </c>
      <c r="H347" s="178">
        <v>103.02</v>
      </c>
      <c r="I347" s="179"/>
      <c r="J347" s="180">
        <f>ROUND(I347*H347,2)</f>
        <v>0</v>
      </c>
      <c r="K347" s="176" t="s">
        <v>141</v>
      </c>
      <c r="L347" s="181"/>
      <c r="M347" s="182" t="s">
        <v>19</v>
      </c>
      <c r="N347" s="183" t="s">
        <v>43</v>
      </c>
      <c r="P347" s="140">
        <f>O347*H347</f>
        <v>0</v>
      </c>
      <c r="Q347" s="140">
        <v>5E-05</v>
      </c>
      <c r="R347" s="140">
        <f>Q347*H347</f>
        <v>0.005151</v>
      </c>
      <c r="S347" s="140">
        <v>0</v>
      </c>
      <c r="T347" s="141">
        <f>S347*H347</f>
        <v>0</v>
      </c>
      <c r="AR347" s="142" t="s">
        <v>351</v>
      </c>
      <c r="AT347" s="142" t="s">
        <v>419</v>
      </c>
      <c r="AU347" s="142" t="s">
        <v>81</v>
      </c>
      <c r="AY347" s="17" t="s">
        <v>134</v>
      </c>
      <c r="BE347" s="143">
        <f>IF(N347="základní",J347,0)</f>
        <v>0</v>
      </c>
      <c r="BF347" s="143">
        <f>IF(N347="snížená",J347,0)</f>
        <v>0</v>
      </c>
      <c r="BG347" s="143">
        <f>IF(N347="zákl. přenesená",J347,0)</f>
        <v>0</v>
      </c>
      <c r="BH347" s="143">
        <f>IF(N347="sníž. přenesená",J347,0)</f>
        <v>0</v>
      </c>
      <c r="BI347" s="143">
        <f>IF(N347="nulová",J347,0)</f>
        <v>0</v>
      </c>
      <c r="BJ347" s="17" t="s">
        <v>79</v>
      </c>
      <c r="BK347" s="143">
        <f>ROUND(I347*H347,2)</f>
        <v>0</v>
      </c>
      <c r="BL347" s="17" t="s">
        <v>238</v>
      </c>
      <c r="BM347" s="142" t="s">
        <v>741</v>
      </c>
    </row>
    <row r="348" spans="2:51" s="12" customFormat="1" ht="11.25">
      <c r="B348" s="150"/>
      <c r="D348" s="148" t="s">
        <v>154</v>
      </c>
      <c r="F348" s="152" t="s">
        <v>742</v>
      </c>
      <c r="H348" s="153">
        <v>103.02</v>
      </c>
      <c r="I348" s="154"/>
      <c r="L348" s="150"/>
      <c r="M348" s="155"/>
      <c r="T348" s="156"/>
      <c r="AT348" s="151" t="s">
        <v>154</v>
      </c>
      <c r="AU348" s="151" t="s">
        <v>81</v>
      </c>
      <c r="AV348" s="12" t="s">
        <v>81</v>
      </c>
      <c r="AW348" s="12" t="s">
        <v>4</v>
      </c>
      <c r="AX348" s="12" t="s">
        <v>79</v>
      </c>
      <c r="AY348" s="151" t="s">
        <v>134</v>
      </c>
    </row>
    <row r="349" spans="2:65" s="1" customFormat="1" ht="21.75" customHeight="1">
      <c r="B349" s="32"/>
      <c r="C349" s="131" t="s">
        <v>743</v>
      </c>
      <c r="D349" s="131" t="s">
        <v>137</v>
      </c>
      <c r="E349" s="132" t="s">
        <v>744</v>
      </c>
      <c r="F349" s="133" t="s">
        <v>745</v>
      </c>
      <c r="G349" s="134" t="s">
        <v>140</v>
      </c>
      <c r="H349" s="135">
        <v>87.4</v>
      </c>
      <c r="I349" s="136"/>
      <c r="J349" s="137">
        <f>ROUND(I349*H349,2)</f>
        <v>0</v>
      </c>
      <c r="K349" s="133" t="s">
        <v>141</v>
      </c>
      <c r="L349" s="32"/>
      <c r="M349" s="138" t="s">
        <v>19</v>
      </c>
      <c r="N349" s="139" t="s">
        <v>43</v>
      </c>
      <c r="P349" s="140">
        <f>O349*H349</f>
        <v>0</v>
      </c>
      <c r="Q349" s="140">
        <v>3E-05</v>
      </c>
      <c r="R349" s="140">
        <f>Q349*H349</f>
        <v>0.002622</v>
      </c>
      <c r="S349" s="140">
        <v>0</v>
      </c>
      <c r="T349" s="141">
        <f>S349*H349</f>
        <v>0</v>
      </c>
      <c r="AR349" s="142" t="s">
        <v>238</v>
      </c>
      <c r="AT349" s="142" t="s">
        <v>137</v>
      </c>
      <c r="AU349" s="142" t="s">
        <v>81</v>
      </c>
      <c r="AY349" s="17" t="s">
        <v>134</v>
      </c>
      <c r="BE349" s="143">
        <f>IF(N349="základní",J349,0)</f>
        <v>0</v>
      </c>
      <c r="BF349" s="143">
        <f>IF(N349="snížená",J349,0)</f>
        <v>0</v>
      </c>
      <c r="BG349" s="143">
        <f>IF(N349="zákl. přenesená",J349,0)</f>
        <v>0</v>
      </c>
      <c r="BH349" s="143">
        <f>IF(N349="sníž. přenesená",J349,0)</f>
        <v>0</v>
      </c>
      <c r="BI349" s="143">
        <f>IF(N349="nulová",J349,0)</f>
        <v>0</v>
      </c>
      <c r="BJ349" s="17" t="s">
        <v>79</v>
      </c>
      <c r="BK349" s="143">
        <f>ROUND(I349*H349,2)</f>
        <v>0</v>
      </c>
      <c r="BL349" s="17" t="s">
        <v>238</v>
      </c>
      <c r="BM349" s="142" t="s">
        <v>746</v>
      </c>
    </row>
    <row r="350" spans="2:47" s="1" customFormat="1" ht="11.25">
      <c r="B350" s="32"/>
      <c r="D350" s="144" t="s">
        <v>144</v>
      </c>
      <c r="F350" s="145" t="s">
        <v>747</v>
      </c>
      <c r="I350" s="146"/>
      <c r="L350" s="32"/>
      <c r="M350" s="147"/>
      <c r="T350" s="53"/>
      <c r="AT350" s="17" t="s">
        <v>144</v>
      </c>
      <c r="AU350" s="17" t="s">
        <v>81</v>
      </c>
    </row>
    <row r="351" spans="2:51" s="12" customFormat="1" ht="11.25">
      <c r="B351" s="150"/>
      <c r="D351" s="148" t="s">
        <v>154</v>
      </c>
      <c r="E351" s="151" t="s">
        <v>19</v>
      </c>
      <c r="F351" s="152" t="s">
        <v>748</v>
      </c>
      <c r="H351" s="153">
        <v>81.6</v>
      </c>
      <c r="I351" s="154"/>
      <c r="L351" s="150"/>
      <c r="M351" s="155"/>
      <c r="T351" s="156"/>
      <c r="AT351" s="151" t="s">
        <v>154</v>
      </c>
      <c r="AU351" s="151" t="s">
        <v>81</v>
      </c>
      <c r="AV351" s="12" t="s">
        <v>81</v>
      </c>
      <c r="AW351" s="12" t="s">
        <v>33</v>
      </c>
      <c r="AX351" s="12" t="s">
        <v>72</v>
      </c>
      <c r="AY351" s="151" t="s">
        <v>134</v>
      </c>
    </row>
    <row r="352" spans="2:51" s="12" customFormat="1" ht="11.25">
      <c r="B352" s="150"/>
      <c r="D352" s="148" t="s">
        <v>154</v>
      </c>
      <c r="E352" s="151" t="s">
        <v>19</v>
      </c>
      <c r="F352" s="152" t="s">
        <v>749</v>
      </c>
      <c r="H352" s="153">
        <v>5.8</v>
      </c>
      <c r="I352" s="154"/>
      <c r="L352" s="150"/>
      <c r="M352" s="155"/>
      <c r="T352" s="156"/>
      <c r="AT352" s="151" t="s">
        <v>154</v>
      </c>
      <c r="AU352" s="151" t="s">
        <v>81</v>
      </c>
      <c r="AV352" s="12" t="s">
        <v>81</v>
      </c>
      <c r="AW352" s="12" t="s">
        <v>33</v>
      </c>
      <c r="AX352" s="12" t="s">
        <v>72</v>
      </c>
      <c r="AY352" s="151" t="s">
        <v>134</v>
      </c>
    </row>
    <row r="353" spans="2:51" s="13" customFormat="1" ht="11.25">
      <c r="B353" s="157"/>
      <c r="D353" s="148" t="s">
        <v>154</v>
      </c>
      <c r="E353" s="158" t="s">
        <v>19</v>
      </c>
      <c r="F353" s="159" t="s">
        <v>163</v>
      </c>
      <c r="H353" s="160">
        <v>87.4</v>
      </c>
      <c r="I353" s="161"/>
      <c r="L353" s="157"/>
      <c r="M353" s="162"/>
      <c r="T353" s="163"/>
      <c r="AT353" s="158" t="s">
        <v>154</v>
      </c>
      <c r="AU353" s="158" t="s">
        <v>81</v>
      </c>
      <c r="AV353" s="13" t="s">
        <v>142</v>
      </c>
      <c r="AW353" s="13" t="s">
        <v>33</v>
      </c>
      <c r="AX353" s="13" t="s">
        <v>79</v>
      </c>
      <c r="AY353" s="158" t="s">
        <v>134</v>
      </c>
    </row>
    <row r="354" spans="2:65" s="1" customFormat="1" ht="16.5" customHeight="1">
      <c r="B354" s="32"/>
      <c r="C354" s="131" t="s">
        <v>750</v>
      </c>
      <c r="D354" s="131" t="s">
        <v>137</v>
      </c>
      <c r="E354" s="132" t="s">
        <v>751</v>
      </c>
      <c r="F354" s="133" t="s">
        <v>752</v>
      </c>
      <c r="G354" s="134" t="s">
        <v>140</v>
      </c>
      <c r="H354" s="135">
        <v>104.7</v>
      </c>
      <c r="I354" s="136"/>
      <c r="J354" s="137">
        <f>ROUND(I354*H354,2)</f>
        <v>0</v>
      </c>
      <c r="K354" s="133" t="s">
        <v>141</v>
      </c>
      <c r="L354" s="32"/>
      <c r="M354" s="138" t="s">
        <v>19</v>
      </c>
      <c r="N354" s="139" t="s">
        <v>43</v>
      </c>
      <c r="P354" s="140">
        <f>O354*H354</f>
        <v>0</v>
      </c>
      <c r="Q354" s="140">
        <v>0.0005</v>
      </c>
      <c r="R354" s="140">
        <f>Q354*H354</f>
        <v>0.05235</v>
      </c>
      <c r="S354" s="140">
        <v>0</v>
      </c>
      <c r="T354" s="141">
        <f>S354*H354</f>
        <v>0</v>
      </c>
      <c r="AR354" s="142" t="s">
        <v>238</v>
      </c>
      <c r="AT354" s="142" t="s">
        <v>137</v>
      </c>
      <c r="AU354" s="142" t="s">
        <v>81</v>
      </c>
      <c r="AY354" s="17" t="s">
        <v>134</v>
      </c>
      <c r="BE354" s="143">
        <f>IF(N354="základní",J354,0)</f>
        <v>0</v>
      </c>
      <c r="BF354" s="143">
        <f>IF(N354="snížená",J354,0)</f>
        <v>0</v>
      </c>
      <c r="BG354" s="143">
        <f>IF(N354="zákl. přenesená",J354,0)</f>
        <v>0</v>
      </c>
      <c r="BH354" s="143">
        <f>IF(N354="sníž. přenesená",J354,0)</f>
        <v>0</v>
      </c>
      <c r="BI354" s="143">
        <f>IF(N354="nulová",J354,0)</f>
        <v>0</v>
      </c>
      <c r="BJ354" s="17" t="s">
        <v>79</v>
      </c>
      <c r="BK354" s="143">
        <f>ROUND(I354*H354,2)</f>
        <v>0</v>
      </c>
      <c r="BL354" s="17" t="s">
        <v>238</v>
      </c>
      <c r="BM354" s="142" t="s">
        <v>753</v>
      </c>
    </row>
    <row r="355" spans="2:47" s="1" customFormat="1" ht="11.25">
      <c r="B355" s="32"/>
      <c r="D355" s="144" t="s">
        <v>144</v>
      </c>
      <c r="F355" s="145" t="s">
        <v>754</v>
      </c>
      <c r="I355" s="146"/>
      <c r="L355" s="32"/>
      <c r="M355" s="147"/>
      <c r="T355" s="53"/>
      <c r="AT355" s="17" t="s">
        <v>144</v>
      </c>
      <c r="AU355" s="17" t="s">
        <v>81</v>
      </c>
    </row>
    <row r="356" spans="2:51" s="12" customFormat="1" ht="11.25">
      <c r="B356" s="150"/>
      <c r="D356" s="148" t="s">
        <v>154</v>
      </c>
      <c r="E356" s="151" t="s">
        <v>19</v>
      </c>
      <c r="F356" s="152" t="s">
        <v>601</v>
      </c>
      <c r="H356" s="153">
        <v>104.7</v>
      </c>
      <c r="I356" s="154"/>
      <c r="L356" s="150"/>
      <c r="M356" s="155"/>
      <c r="T356" s="156"/>
      <c r="AT356" s="151" t="s">
        <v>154</v>
      </c>
      <c r="AU356" s="151" t="s">
        <v>81</v>
      </c>
      <c r="AV356" s="12" t="s">
        <v>81</v>
      </c>
      <c r="AW356" s="12" t="s">
        <v>33</v>
      </c>
      <c r="AX356" s="12" t="s">
        <v>79</v>
      </c>
      <c r="AY356" s="151" t="s">
        <v>134</v>
      </c>
    </row>
    <row r="357" spans="2:65" s="1" customFormat="1" ht="24.2" customHeight="1">
      <c r="B357" s="32"/>
      <c r="C357" s="131" t="s">
        <v>755</v>
      </c>
      <c r="D357" s="131" t="s">
        <v>137</v>
      </c>
      <c r="E357" s="132" t="s">
        <v>756</v>
      </c>
      <c r="F357" s="133" t="s">
        <v>757</v>
      </c>
      <c r="G357" s="134" t="s">
        <v>140</v>
      </c>
      <c r="H357" s="135">
        <v>192.1</v>
      </c>
      <c r="I357" s="136"/>
      <c r="J357" s="137">
        <f>ROUND(I357*H357,2)</f>
        <v>0</v>
      </c>
      <c r="K357" s="133" t="s">
        <v>141</v>
      </c>
      <c r="L357" s="32"/>
      <c r="M357" s="138" t="s">
        <v>19</v>
      </c>
      <c r="N357" s="139" t="s">
        <v>43</v>
      </c>
      <c r="P357" s="140">
        <f>O357*H357</f>
        <v>0</v>
      </c>
      <c r="Q357" s="140">
        <v>0.012</v>
      </c>
      <c r="R357" s="140">
        <f>Q357*H357</f>
        <v>2.3052</v>
      </c>
      <c r="S357" s="140">
        <v>0</v>
      </c>
      <c r="T357" s="141">
        <f>S357*H357</f>
        <v>0</v>
      </c>
      <c r="AR357" s="142" t="s">
        <v>238</v>
      </c>
      <c r="AT357" s="142" t="s">
        <v>137</v>
      </c>
      <c r="AU357" s="142" t="s">
        <v>81</v>
      </c>
      <c r="AY357" s="17" t="s">
        <v>134</v>
      </c>
      <c r="BE357" s="143">
        <f>IF(N357="základní",J357,0)</f>
        <v>0</v>
      </c>
      <c r="BF357" s="143">
        <f>IF(N357="snížená",J357,0)</f>
        <v>0</v>
      </c>
      <c r="BG357" s="143">
        <f>IF(N357="zákl. přenesená",J357,0)</f>
        <v>0</v>
      </c>
      <c r="BH357" s="143">
        <f>IF(N357="sníž. přenesená",J357,0)</f>
        <v>0</v>
      </c>
      <c r="BI357" s="143">
        <f>IF(N357="nulová",J357,0)</f>
        <v>0</v>
      </c>
      <c r="BJ357" s="17" t="s">
        <v>79</v>
      </c>
      <c r="BK357" s="143">
        <f>ROUND(I357*H357,2)</f>
        <v>0</v>
      </c>
      <c r="BL357" s="17" t="s">
        <v>238</v>
      </c>
      <c r="BM357" s="142" t="s">
        <v>758</v>
      </c>
    </row>
    <row r="358" spans="2:47" s="1" customFormat="1" ht="11.25">
      <c r="B358" s="32"/>
      <c r="D358" s="144" t="s">
        <v>144</v>
      </c>
      <c r="F358" s="145" t="s">
        <v>759</v>
      </c>
      <c r="I358" s="146"/>
      <c r="L358" s="32"/>
      <c r="M358" s="147"/>
      <c r="T358" s="53"/>
      <c r="AT358" s="17" t="s">
        <v>144</v>
      </c>
      <c r="AU358" s="17" t="s">
        <v>81</v>
      </c>
    </row>
    <row r="359" spans="2:51" s="12" customFormat="1" ht="11.25">
      <c r="B359" s="150"/>
      <c r="D359" s="148" t="s">
        <v>154</v>
      </c>
      <c r="E359" s="151" t="s">
        <v>19</v>
      </c>
      <c r="F359" s="152" t="s">
        <v>601</v>
      </c>
      <c r="H359" s="153">
        <v>104.7</v>
      </c>
      <c r="I359" s="154"/>
      <c r="L359" s="150"/>
      <c r="M359" s="155"/>
      <c r="T359" s="156"/>
      <c r="AT359" s="151" t="s">
        <v>154</v>
      </c>
      <c r="AU359" s="151" t="s">
        <v>81</v>
      </c>
      <c r="AV359" s="12" t="s">
        <v>81</v>
      </c>
      <c r="AW359" s="12" t="s">
        <v>33</v>
      </c>
      <c r="AX359" s="12" t="s">
        <v>72</v>
      </c>
      <c r="AY359" s="151" t="s">
        <v>134</v>
      </c>
    </row>
    <row r="360" spans="2:51" s="12" customFormat="1" ht="11.25">
      <c r="B360" s="150"/>
      <c r="D360" s="148" t="s">
        <v>154</v>
      </c>
      <c r="E360" s="151" t="s">
        <v>19</v>
      </c>
      <c r="F360" s="152" t="s">
        <v>748</v>
      </c>
      <c r="H360" s="153">
        <v>81.6</v>
      </c>
      <c r="I360" s="154"/>
      <c r="L360" s="150"/>
      <c r="M360" s="155"/>
      <c r="T360" s="156"/>
      <c r="AT360" s="151" t="s">
        <v>154</v>
      </c>
      <c r="AU360" s="151" t="s">
        <v>81</v>
      </c>
      <c r="AV360" s="12" t="s">
        <v>81</v>
      </c>
      <c r="AW360" s="12" t="s">
        <v>33</v>
      </c>
      <c r="AX360" s="12" t="s">
        <v>72</v>
      </c>
      <c r="AY360" s="151" t="s">
        <v>134</v>
      </c>
    </row>
    <row r="361" spans="2:51" s="12" customFormat="1" ht="11.25">
      <c r="B361" s="150"/>
      <c r="D361" s="148" t="s">
        <v>154</v>
      </c>
      <c r="E361" s="151" t="s">
        <v>19</v>
      </c>
      <c r="F361" s="152" t="s">
        <v>749</v>
      </c>
      <c r="H361" s="153">
        <v>5.8</v>
      </c>
      <c r="I361" s="154"/>
      <c r="L361" s="150"/>
      <c r="M361" s="155"/>
      <c r="T361" s="156"/>
      <c r="AT361" s="151" t="s">
        <v>154</v>
      </c>
      <c r="AU361" s="151" t="s">
        <v>81</v>
      </c>
      <c r="AV361" s="12" t="s">
        <v>81</v>
      </c>
      <c r="AW361" s="12" t="s">
        <v>33</v>
      </c>
      <c r="AX361" s="12" t="s">
        <v>72</v>
      </c>
      <c r="AY361" s="151" t="s">
        <v>134</v>
      </c>
    </row>
    <row r="362" spans="2:51" s="13" customFormat="1" ht="11.25">
      <c r="B362" s="157"/>
      <c r="D362" s="148" t="s">
        <v>154</v>
      </c>
      <c r="E362" s="158" t="s">
        <v>19</v>
      </c>
      <c r="F362" s="159" t="s">
        <v>163</v>
      </c>
      <c r="H362" s="160">
        <v>192.1</v>
      </c>
      <c r="I362" s="161"/>
      <c r="L362" s="157"/>
      <c r="M362" s="162"/>
      <c r="T362" s="163"/>
      <c r="AT362" s="158" t="s">
        <v>154</v>
      </c>
      <c r="AU362" s="158" t="s">
        <v>81</v>
      </c>
      <c r="AV362" s="13" t="s">
        <v>142</v>
      </c>
      <c r="AW362" s="13" t="s">
        <v>33</v>
      </c>
      <c r="AX362" s="13" t="s">
        <v>79</v>
      </c>
      <c r="AY362" s="158" t="s">
        <v>134</v>
      </c>
    </row>
    <row r="363" spans="2:65" s="1" customFormat="1" ht="16.5" customHeight="1">
      <c r="B363" s="32"/>
      <c r="C363" s="131" t="s">
        <v>760</v>
      </c>
      <c r="D363" s="131" t="s">
        <v>137</v>
      </c>
      <c r="E363" s="132" t="s">
        <v>761</v>
      </c>
      <c r="F363" s="133" t="s">
        <v>762</v>
      </c>
      <c r="G363" s="134" t="s">
        <v>203</v>
      </c>
      <c r="H363" s="135">
        <v>101</v>
      </c>
      <c r="I363" s="136"/>
      <c r="J363" s="137">
        <f>ROUND(I363*H363,2)</f>
        <v>0</v>
      </c>
      <c r="K363" s="133" t="s">
        <v>141</v>
      </c>
      <c r="L363" s="32"/>
      <c r="M363" s="138" t="s">
        <v>19</v>
      </c>
      <c r="N363" s="139" t="s">
        <v>43</v>
      </c>
      <c r="P363" s="140">
        <f>O363*H363</f>
        <v>0</v>
      </c>
      <c r="Q363" s="140">
        <v>0</v>
      </c>
      <c r="R363" s="140">
        <f>Q363*H363</f>
        <v>0</v>
      </c>
      <c r="S363" s="140">
        <v>0</v>
      </c>
      <c r="T363" s="141">
        <f>S363*H363</f>
        <v>0</v>
      </c>
      <c r="AR363" s="142" t="s">
        <v>238</v>
      </c>
      <c r="AT363" s="142" t="s">
        <v>137</v>
      </c>
      <c r="AU363" s="142" t="s">
        <v>81</v>
      </c>
      <c r="AY363" s="17" t="s">
        <v>134</v>
      </c>
      <c r="BE363" s="143">
        <f>IF(N363="základní",J363,0)</f>
        <v>0</v>
      </c>
      <c r="BF363" s="143">
        <f>IF(N363="snížená",J363,0)</f>
        <v>0</v>
      </c>
      <c r="BG363" s="143">
        <f>IF(N363="zákl. přenesená",J363,0)</f>
        <v>0</v>
      </c>
      <c r="BH363" s="143">
        <f>IF(N363="sníž. přenesená",J363,0)</f>
        <v>0</v>
      </c>
      <c r="BI363" s="143">
        <f>IF(N363="nulová",J363,0)</f>
        <v>0</v>
      </c>
      <c r="BJ363" s="17" t="s">
        <v>79</v>
      </c>
      <c r="BK363" s="143">
        <f>ROUND(I363*H363,2)</f>
        <v>0</v>
      </c>
      <c r="BL363" s="17" t="s">
        <v>238</v>
      </c>
      <c r="BM363" s="142" t="s">
        <v>763</v>
      </c>
    </row>
    <row r="364" spans="2:47" s="1" customFormat="1" ht="11.25">
      <c r="B364" s="32"/>
      <c r="D364" s="144" t="s">
        <v>144</v>
      </c>
      <c r="F364" s="145" t="s">
        <v>764</v>
      </c>
      <c r="I364" s="146"/>
      <c r="L364" s="32"/>
      <c r="M364" s="147"/>
      <c r="T364" s="53"/>
      <c r="AT364" s="17" t="s">
        <v>144</v>
      </c>
      <c r="AU364" s="17" t="s">
        <v>81</v>
      </c>
    </row>
    <row r="365" spans="2:51" s="12" customFormat="1" ht="11.25">
      <c r="B365" s="150"/>
      <c r="D365" s="148" t="s">
        <v>154</v>
      </c>
      <c r="E365" s="151" t="s">
        <v>19</v>
      </c>
      <c r="F365" s="152" t="s">
        <v>765</v>
      </c>
      <c r="H365" s="153">
        <v>101</v>
      </c>
      <c r="I365" s="154"/>
      <c r="L365" s="150"/>
      <c r="M365" s="155"/>
      <c r="T365" s="156"/>
      <c r="AT365" s="151" t="s">
        <v>154</v>
      </c>
      <c r="AU365" s="151" t="s">
        <v>81</v>
      </c>
      <c r="AV365" s="12" t="s">
        <v>81</v>
      </c>
      <c r="AW365" s="12" t="s">
        <v>33</v>
      </c>
      <c r="AX365" s="12" t="s">
        <v>79</v>
      </c>
      <c r="AY365" s="151" t="s">
        <v>134</v>
      </c>
    </row>
    <row r="366" spans="2:65" s="1" customFormat="1" ht="16.5" customHeight="1">
      <c r="B366" s="32"/>
      <c r="C366" s="174" t="s">
        <v>766</v>
      </c>
      <c r="D366" s="174" t="s">
        <v>419</v>
      </c>
      <c r="E366" s="175" t="s">
        <v>767</v>
      </c>
      <c r="F366" s="176" t="s">
        <v>768</v>
      </c>
      <c r="G366" s="177" t="s">
        <v>203</v>
      </c>
      <c r="H366" s="178">
        <v>109.08</v>
      </c>
      <c r="I366" s="179"/>
      <c r="J366" s="180">
        <f>ROUND(I366*H366,2)</f>
        <v>0</v>
      </c>
      <c r="K366" s="176" t="s">
        <v>141</v>
      </c>
      <c r="L366" s="181"/>
      <c r="M366" s="182" t="s">
        <v>19</v>
      </c>
      <c r="N366" s="183" t="s">
        <v>43</v>
      </c>
      <c r="P366" s="140">
        <f>O366*H366</f>
        <v>0</v>
      </c>
      <c r="Q366" s="140">
        <v>0.0002</v>
      </c>
      <c r="R366" s="140">
        <f>Q366*H366</f>
        <v>0.021816000000000002</v>
      </c>
      <c r="S366" s="140">
        <v>0</v>
      </c>
      <c r="T366" s="141">
        <f>S366*H366</f>
        <v>0</v>
      </c>
      <c r="AR366" s="142" t="s">
        <v>351</v>
      </c>
      <c r="AT366" s="142" t="s">
        <v>419</v>
      </c>
      <c r="AU366" s="142" t="s">
        <v>81</v>
      </c>
      <c r="AY366" s="17" t="s">
        <v>134</v>
      </c>
      <c r="BE366" s="143">
        <f>IF(N366="základní",J366,0)</f>
        <v>0</v>
      </c>
      <c r="BF366" s="143">
        <f>IF(N366="snížená",J366,0)</f>
        <v>0</v>
      </c>
      <c r="BG366" s="143">
        <f>IF(N366="zákl. přenesená",J366,0)</f>
        <v>0</v>
      </c>
      <c r="BH366" s="143">
        <f>IF(N366="sníž. přenesená",J366,0)</f>
        <v>0</v>
      </c>
      <c r="BI366" s="143">
        <f>IF(N366="nulová",J366,0)</f>
        <v>0</v>
      </c>
      <c r="BJ366" s="17" t="s">
        <v>79</v>
      </c>
      <c r="BK366" s="143">
        <f>ROUND(I366*H366,2)</f>
        <v>0</v>
      </c>
      <c r="BL366" s="17" t="s">
        <v>238</v>
      </c>
      <c r="BM366" s="142" t="s">
        <v>769</v>
      </c>
    </row>
    <row r="367" spans="2:51" s="12" customFormat="1" ht="11.25">
      <c r="B367" s="150"/>
      <c r="D367" s="148" t="s">
        <v>154</v>
      </c>
      <c r="F367" s="152" t="s">
        <v>770</v>
      </c>
      <c r="H367" s="153">
        <v>109.08</v>
      </c>
      <c r="I367" s="154"/>
      <c r="L367" s="150"/>
      <c r="M367" s="155"/>
      <c r="T367" s="156"/>
      <c r="AT367" s="151" t="s">
        <v>154</v>
      </c>
      <c r="AU367" s="151" t="s">
        <v>81</v>
      </c>
      <c r="AV367" s="12" t="s">
        <v>81</v>
      </c>
      <c r="AW367" s="12" t="s">
        <v>4</v>
      </c>
      <c r="AX367" s="12" t="s">
        <v>79</v>
      </c>
      <c r="AY367" s="151" t="s">
        <v>134</v>
      </c>
    </row>
    <row r="368" spans="2:65" s="1" customFormat="1" ht="16.5" customHeight="1">
      <c r="B368" s="32"/>
      <c r="C368" s="131" t="s">
        <v>771</v>
      </c>
      <c r="D368" s="131" t="s">
        <v>137</v>
      </c>
      <c r="E368" s="132" t="s">
        <v>772</v>
      </c>
      <c r="F368" s="133" t="s">
        <v>773</v>
      </c>
      <c r="G368" s="134" t="s">
        <v>203</v>
      </c>
      <c r="H368" s="135">
        <v>5.3</v>
      </c>
      <c r="I368" s="136"/>
      <c r="J368" s="137">
        <f>ROUND(I368*H368,2)</f>
        <v>0</v>
      </c>
      <c r="K368" s="133" t="s">
        <v>141</v>
      </c>
      <c r="L368" s="32"/>
      <c r="M368" s="138" t="s">
        <v>19</v>
      </c>
      <c r="N368" s="139" t="s">
        <v>43</v>
      </c>
      <c r="P368" s="140">
        <f>O368*H368</f>
        <v>0</v>
      </c>
      <c r="Q368" s="140">
        <v>4E-05</v>
      </c>
      <c r="R368" s="140">
        <f>Q368*H368</f>
        <v>0.000212</v>
      </c>
      <c r="S368" s="140">
        <v>0</v>
      </c>
      <c r="T368" s="141">
        <f>S368*H368</f>
        <v>0</v>
      </c>
      <c r="AR368" s="142" t="s">
        <v>238</v>
      </c>
      <c r="AT368" s="142" t="s">
        <v>137</v>
      </c>
      <c r="AU368" s="142" t="s">
        <v>81</v>
      </c>
      <c r="AY368" s="17" t="s">
        <v>134</v>
      </c>
      <c r="BE368" s="143">
        <f>IF(N368="základní",J368,0)</f>
        <v>0</v>
      </c>
      <c r="BF368" s="143">
        <f>IF(N368="snížená",J368,0)</f>
        <v>0</v>
      </c>
      <c r="BG368" s="143">
        <f>IF(N368="zákl. přenesená",J368,0)</f>
        <v>0</v>
      </c>
      <c r="BH368" s="143">
        <f>IF(N368="sníž. přenesená",J368,0)</f>
        <v>0</v>
      </c>
      <c r="BI368" s="143">
        <f>IF(N368="nulová",J368,0)</f>
        <v>0</v>
      </c>
      <c r="BJ368" s="17" t="s">
        <v>79</v>
      </c>
      <c r="BK368" s="143">
        <f>ROUND(I368*H368,2)</f>
        <v>0</v>
      </c>
      <c r="BL368" s="17" t="s">
        <v>238</v>
      </c>
      <c r="BM368" s="142" t="s">
        <v>774</v>
      </c>
    </row>
    <row r="369" spans="2:47" s="1" customFormat="1" ht="11.25">
      <c r="B369" s="32"/>
      <c r="D369" s="144" t="s">
        <v>144</v>
      </c>
      <c r="F369" s="145" t="s">
        <v>775</v>
      </c>
      <c r="I369" s="146"/>
      <c r="L369" s="32"/>
      <c r="M369" s="147"/>
      <c r="T369" s="53"/>
      <c r="AT369" s="17" t="s">
        <v>144</v>
      </c>
      <c r="AU369" s="17" t="s">
        <v>81</v>
      </c>
    </row>
    <row r="370" spans="2:51" s="12" customFormat="1" ht="11.25">
      <c r="B370" s="150"/>
      <c r="D370" s="148" t="s">
        <v>154</v>
      </c>
      <c r="E370" s="151" t="s">
        <v>19</v>
      </c>
      <c r="F370" s="152" t="s">
        <v>776</v>
      </c>
      <c r="H370" s="153">
        <v>5.3</v>
      </c>
      <c r="I370" s="154"/>
      <c r="L370" s="150"/>
      <c r="M370" s="155"/>
      <c r="T370" s="156"/>
      <c r="AT370" s="151" t="s">
        <v>154</v>
      </c>
      <c r="AU370" s="151" t="s">
        <v>81</v>
      </c>
      <c r="AV370" s="12" t="s">
        <v>81</v>
      </c>
      <c r="AW370" s="12" t="s">
        <v>33</v>
      </c>
      <c r="AX370" s="12" t="s">
        <v>79</v>
      </c>
      <c r="AY370" s="151" t="s">
        <v>134</v>
      </c>
    </row>
    <row r="371" spans="2:65" s="1" customFormat="1" ht="16.5" customHeight="1">
      <c r="B371" s="32"/>
      <c r="C371" s="174" t="s">
        <v>777</v>
      </c>
      <c r="D371" s="174" t="s">
        <v>419</v>
      </c>
      <c r="E371" s="175" t="s">
        <v>778</v>
      </c>
      <c r="F371" s="176" t="s">
        <v>779</v>
      </c>
      <c r="G371" s="177" t="s">
        <v>203</v>
      </c>
      <c r="H371" s="178">
        <v>5.724</v>
      </c>
      <c r="I371" s="179"/>
      <c r="J371" s="180">
        <f>ROUND(I371*H371,2)</f>
        <v>0</v>
      </c>
      <c r="K371" s="176" t="s">
        <v>141</v>
      </c>
      <c r="L371" s="181"/>
      <c r="M371" s="182" t="s">
        <v>19</v>
      </c>
      <c r="N371" s="183" t="s">
        <v>43</v>
      </c>
      <c r="P371" s="140">
        <f>O371*H371</f>
        <v>0</v>
      </c>
      <c r="Q371" s="140">
        <v>0.00017</v>
      </c>
      <c r="R371" s="140">
        <f>Q371*H371</f>
        <v>0.0009730800000000001</v>
      </c>
      <c r="S371" s="140">
        <v>0</v>
      </c>
      <c r="T371" s="141">
        <f>S371*H371</f>
        <v>0</v>
      </c>
      <c r="AR371" s="142" t="s">
        <v>351</v>
      </c>
      <c r="AT371" s="142" t="s">
        <v>419</v>
      </c>
      <c r="AU371" s="142" t="s">
        <v>81</v>
      </c>
      <c r="AY371" s="17" t="s">
        <v>134</v>
      </c>
      <c r="BE371" s="143">
        <f>IF(N371="základní",J371,0)</f>
        <v>0</v>
      </c>
      <c r="BF371" s="143">
        <f>IF(N371="snížená",J371,0)</f>
        <v>0</v>
      </c>
      <c r="BG371" s="143">
        <f>IF(N371="zákl. přenesená",J371,0)</f>
        <v>0</v>
      </c>
      <c r="BH371" s="143">
        <f>IF(N371="sníž. přenesená",J371,0)</f>
        <v>0</v>
      </c>
      <c r="BI371" s="143">
        <f>IF(N371="nulová",J371,0)</f>
        <v>0</v>
      </c>
      <c r="BJ371" s="17" t="s">
        <v>79</v>
      </c>
      <c r="BK371" s="143">
        <f>ROUND(I371*H371,2)</f>
        <v>0</v>
      </c>
      <c r="BL371" s="17" t="s">
        <v>238</v>
      </c>
      <c r="BM371" s="142" t="s">
        <v>780</v>
      </c>
    </row>
    <row r="372" spans="2:51" s="12" customFormat="1" ht="11.25">
      <c r="B372" s="150"/>
      <c r="D372" s="148" t="s">
        <v>154</v>
      </c>
      <c r="F372" s="152" t="s">
        <v>781</v>
      </c>
      <c r="H372" s="153">
        <v>5.724</v>
      </c>
      <c r="I372" s="154"/>
      <c r="L372" s="150"/>
      <c r="M372" s="155"/>
      <c r="T372" s="156"/>
      <c r="AT372" s="151" t="s">
        <v>154</v>
      </c>
      <c r="AU372" s="151" t="s">
        <v>81</v>
      </c>
      <c r="AV372" s="12" t="s">
        <v>81</v>
      </c>
      <c r="AW372" s="12" t="s">
        <v>4</v>
      </c>
      <c r="AX372" s="12" t="s">
        <v>79</v>
      </c>
      <c r="AY372" s="151" t="s">
        <v>134</v>
      </c>
    </row>
    <row r="373" spans="2:65" s="1" customFormat="1" ht="24.2" customHeight="1">
      <c r="B373" s="32"/>
      <c r="C373" s="131" t="s">
        <v>782</v>
      </c>
      <c r="D373" s="131" t="s">
        <v>137</v>
      </c>
      <c r="E373" s="132" t="s">
        <v>783</v>
      </c>
      <c r="F373" s="133" t="s">
        <v>784</v>
      </c>
      <c r="G373" s="134" t="s">
        <v>140</v>
      </c>
      <c r="H373" s="135">
        <v>192.1</v>
      </c>
      <c r="I373" s="136"/>
      <c r="J373" s="137">
        <f>ROUND(I373*H373,2)</f>
        <v>0</v>
      </c>
      <c r="K373" s="133" t="s">
        <v>141</v>
      </c>
      <c r="L373" s="32"/>
      <c r="M373" s="138" t="s">
        <v>19</v>
      </c>
      <c r="N373" s="139" t="s">
        <v>43</v>
      </c>
      <c r="P373" s="140">
        <f>O373*H373</f>
        <v>0</v>
      </c>
      <c r="Q373" s="140">
        <v>0</v>
      </c>
      <c r="R373" s="140">
        <f>Q373*H373</f>
        <v>0</v>
      </c>
      <c r="S373" s="140">
        <v>0</v>
      </c>
      <c r="T373" s="141">
        <f>S373*H373</f>
        <v>0</v>
      </c>
      <c r="AR373" s="142" t="s">
        <v>238</v>
      </c>
      <c r="AT373" s="142" t="s">
        <v>137</v>
      </c>
      <c r="AU373" s="142" t="s">
        <v>81</v>
      </c>
      <c r="AY373" s="17" t="s">
        <v>134</v>
      </c>
      <c r="BE373" s="143">
        <f>IF(N373="základní",J373,0)</f>
        <v>0</v>
      </c>
      <c r="BF373" s="143">
        <f>IF(N373="snížená",J373,0)</f>
        <v>0</v>
      </c>
      <c r="BG373" s="143">
        <f>IF(N373="zákl. přenesená",J373,0)</f>
        <v>0</v>
      </c>
      <c r="BH373" s="143">
        <f>IF(N373="sníž. přenesená",J373,0)</f>
        <v>0</v>
      </c>
      <c r="BI373" s="143">
        <f>IF(N373="nulová",J373,0)</f>
        <v>0</v>
      </c>
      <c r="BJ373" s="17" t="s">
        <v>79</v>
      </c>
      <c r="BK373" s="143">
        <f>ROUND(I373*H373,2)</f>
        <v>0</v>
      </c>
      <c r="BL373" s="17" t="s">
        <v>238</v>
      </c>
      <c r="BM373" s="142" t="s">
        <v>785</v>
      </c>
    </row>
    <row r="374" spans="2:47" s="1" customFormat="1" ht="11.25">
      <c r="B374" s="32"/>
      <c r="D374" s="144" t="s">
        <v>144</v>
      </c>
      <c r="F374" s="145" t="s">
        <v>786</v>
      </c>
      <c r="I374" s="146"/>
      <c r="L374" s="32"/>
      <c r="M374" s="147"/>
      <c r="T374" s="53"/>
      <c r="AT374" s="17" t="s">
        <v>144</v>
      </c>
      <c r="AU374" s="17" t="s">
        <v>81</v>
      </c>
    </row>
    <row r="375" spans="2:51" s="12" customFormat="1" ht="11.25">
      <c r="B375" s="150"/>
      <c r="D375" s="148" t="s">
        <v>154</v>
      </c>
      <c r="E375" s="151" t="s">
        <v>19</v>
      </c>
      <c r="F375" s="152" t="s">
        <v>727</v>
      </c>
      <c r="H375" s="153">
        <v>192.1</v>
      </c>
      <c r="I375" s="154"/>
      <c r="L375" s="150"/>
      <c r="M375" s="155"/>
      <c r="T375" s="156"/>
      <c r="AT375" s="151" t="s">
        <v>154</v>
      </c>
      <c r="AU375" s="151" t="s">
        <v>81</v>
      </c>
      <c r="AV375" s="12" t="s">
        <v>81</v>
      </c>
      <c r="AW375" s="12" t="s">
        <v>33</v>
      </c>
      <c r="AX375" s="12" t="s">
        <v>79</v>
      </c>
      <c r="AY375" s="151" t="s">
        <v>134</v>
      </c>
    </row>
    <row r="376" spans="2:65" s="1" customFormat="1" ht="24.2" customHeight="1">
      <c r="B376" s="32"/>
      <c r="C376" s="174" t="s">
        <v>787</v>
      </c>
      <c r="D376" s="174" t="s">
        <v>419</v>
      </c>
      <c r="E376" s="175" t="s">
        <v>788</v>
      </c>
      <c r="F376" s="176" t="s">
        <v>789</v>
      </c>
      <c r="G376" s="177" t="s">
        <v>140</v>
      </c>
      <c r="H376" s="178">
        <v>207.468</v>
      </c>
      <c r="I376" s="179"/>
      <c r="J376" s="180">
        <f>ROUND(I376*H376,2)</f>
        <v>0</v>
      </c>
      <c r="K376" s="176" t="s">
        <v>141</v>
      </c>
      <c r="L376" s="181"/>
      <c r="M376" s="182" t="s">
        <v>19</v>
      </c>
      <c r="N376" s="183" t="s">
        <v>43</v>
      </c>
      <c r="P376" s="140">
        <f>O376*H376</f>
        <v>0</v>
      </c>
      <c r="Q376" s="140">
        <v>0.007</v>
      </c>
      <c r="R376" s="140">
        <f>Q376*H376</f>
        <v>1.452276</v>
      </c>
      <c r="S376" s="140">
        <v>0</v>
      </c>
      <c r="T376" s="141">
        <f>S376*H376</f>
        <v>0</v>
      </c>
      <c r="AR376" s="142" t="s">
        <v>351</v>
      </c>
      <c r="AT376" s="142" t="s">
        <v>419</v>
      </c>
      <c r="AU376" s="142" t="s">
        <v>81</v>
      </c>
      <c r="AY376" s="17" t="s">
        <v>134</v>
      </c>
      <c r="BE376" s="143">
        <f>IF(N376="základní",J376,0)</f>
        <v>0</v>
      </c>
      <c r="BF376" s="143">
        <f>IF(N376="snížená",J376,0)</f>
        <v>0</v>
      </c>
      <c r="BG376" s="143">
        <f>IF(N376="zákl. přenesená",J376,0)</f>
        <v>0</v>
      </c>
      <c r="BH376" s="143">
        <f>IF(N376="sníž. přenesená",J376,0)</f>
        <v>0</v>
      </c>
      <c r="BI376" s="143">
        <f>IF(N376="nulová",J376,0)</f>
        <v>0</v>
      </c>
      <c r="BJ376" s="17" t="s">
        <v>79</v>
      </c>
      <c r="BK376" s="143">
        <f>ROUND(I376*H376,2)</f>
        <v>0</v>
      </c>
      <c r="BL376" s="17" t="s">
        <v>238</v>
      </c>
      <c r="BM376" s="142" t="s">
        <v>790</v>
      </c>
    </row>
    <row r="377" spans="2:51" s="12" customFormat="1" ht="11.25">
      <c r="B377" s="150"/>
      <c r="D377" s="148" t="s">
        <v>154</v>
      </c>
      <c r="F377" s="152" t="s">
        <v>791</v>
      </c>
      <c r="H377" s="153">
        <v>207.468</v>
      </c>
      <c r="I377" s="154"/>
      <c r="L377" s="150"/>
      <c r="M377" s="155"/>
      <c r="T377" s="156"/>
      <c r="AT377" s="151" t="s">
        <v>154</v>
      </c>
      <c r="AU377" s="151" t="s">
        <v>81</v>
      </c>
      <c r="AV377" s="12" t="s">
        <v>81</v>
      </c>
      <c r="AW377" s="12" t="s">
        <v>4</v>
      </c>
      <c r="AX377" s="12" t="s">
        <v>79</v>
      </c>
      <c r="AY377" s="151" t="s">
        <v>134</v>
      </c>
    </row>
    <row r="378" spans="2:65" s="1" customFormat="1" ht="24.2" customHeight="1">
      <c r="B378" s="32"/>
      <c r="C378" s="131" t="s">
        <v>792</v>
      </c>
      <c r="D378" s="131" t="s">
        <v>137</v>
      </c>
      <c r="E378" s="132" t="s">
        <v>793</v>
      </c>
      <c r="F378" s="133" t="s">
        <v>794</v>
      </c>
      <c r="G378" s="134" t="s">
        <v>245</v>
      </c>
      <c r="H378" s="164"/>
      <c r="I378" s="136"/>
      <c r="J378" s="137">
        <f>ROUND(I378*H378,2)</f>
        <v>0</v>
      </c>
      <c r="K378" s="133" t="s">
        <v>141</v>
      </c>
      <c r="L378" s="32"/>
      <c r="M378" s="138" t="s">
        <v>19</v>
      </c>
      <c r="N378" s="139" t="s">
        <v>43</v>
      </c>
      <c r="P378" s="140">
        <f>O378*H378</f>
        <v>0</v>
      </c>
      <c r="Q378" s="140">
        <v>0</v>
      </c>
      <c r="R378" s="140">
        <f>Q378*H378</f>
        <v>0</v>
      </c>
      <c r="S378" s="140">
        <v>0</v>
      </c>
      <c r="T378" s="141">
        <f>S378*H378</f>
        <v>0</v>
      </c>
      <c r="AR378" s="142" t="s">
        <v>238</v>
      </c>
      <c r="AT378" s="142" t="s">
        <v>137</v>
      </c>
      <c r="AU378" s="142" t="s">
        <v>81</v>
      </c>
      <c r="AY378" s="17" t="s">
        <v>134</v>
      </c>
      <c r="BE378" s="143">
        <f>IF(N378="základní",J378,0)</f>
        <v>0</v>
      </c>
      <c r="BF378" s="143">
        <f>IF(N378="snížená",J378,0)</f>
        <v>0</v>
      </c>
      <c r="BG378" s="143">
        <f>IF(N378="zákl. přenesená",J378,0)</f>
        <v>0</v>
      </c>
      <c r="BH378" s="143">
        <f>IF(N378="sníž. přenesená",J378,0)</f>
        <v>0</v>
      </c>
      <c r="BI378" s="143">
        <f>IF(N378="nulová",J378,0)</f>
        <v>0</v>
      </c>
      <c r="BJ378" s="17" t="s">
        <v>79</v>
      </c>
      <c r="BK378" s="143">
        <f>ROUND(I378*H378,2)</f>
        <v>0</v>
      </c>
      <c r="BL378" s="17" t="s">
        <v>238</v>
      </c>
      <c r="BM378" s="142" t="s">
        <v>795</v>
      </c>
    </row>
    <row r="379" spans="2:47" s="1" customFormat="1" ht="11.25">
      <c r="B379" s="32"/>
      <c r="D379" s="144" t="s">
        <v>144</v>
      </c>
      <c r="F379" s="145" t="s">
        <v>796</v>
      </c>
      <c r="I379" s="146"/>
      <c r="L379" s="32"/>
      <c r="M379" s="147"/>
      <c r="T379" s="53"/>
      <c r="AT379" s="17" t="s">
        <v>144</v>
      </c>
      <c r="AU379" s="17" t="s">
        <v>81</v>
      </c>
    </row>
    <row r="380" spans="2:63" s="11" customFormat="1" ht="22.9" customHeight="1">
      <c r="B380" s="119"/>
      <c r="D380" s="120" t="s">
        <v>71</v>
      </c>
      <c r="E380" s="129" t="s">
        <v>797</v>
      </c>
      <c r="F380" s="129" t="s">
        <v>798</v>
      </c>
      <c r="I380" s="122"/>
      <c r="J380" s="130">
        <f>BK380</f>
        <v>0</v>
      </c>
      <c r="L380" s="119"/>
      <c r="M380" s="124"/>
      <c r="P380" s="125">
        <f>SUM(P381:P427)</f>
        <v>0</v>
      </c>
      <c r="R380" s="125">
        <f>SUM(R381:R427)</f>
        <v>1.0363328</v>
      </c>
      <c r="T380" s="126">
        <f>SUM(T381:T427)</f>
        <v>0.19768513999999998</v>
      </c>
      <c r="AR380" s="120" t="s">
        <v>81</v>
      </c>
      <c r="AT380" s="127" t="s">
        <v>71</v>
      </c>
      <c r="AU380" s="127" t="s">
        <v>79</v>
      </c>
      <c r="AY380" s="120" t="s">
        <v>134</v>
      </c>
      <c r="BK380" s="128">
        <f>SUM(BK381:BK427)</f>
        <v>0</v>
      </c>
    </row>
    <row r="381" spans="2:65" s="1" customFormat="1" ht="16.5" customHeight="1">
      <c r="B381" s="32"/>
      <c r="C381" s="131" t="s">
        <v>799</v>
      </c>
      <c r="D381" s="131" t="s">
        <v>137</v>
      </c>
      <c r="E381" s="132" t="s">
        <v>800</v>
      </c>
      <c r="F381" s="133" t="s">
        <v>801</v>
      </c>
      <c r="G381" s="134" t="s">
        <v>140</v>
      </c>
      <c r="H381" s="135">
        <v>637.694</v>
      </c>
      <c r="I381" s="136"/>
      <c r="J381" s="137">
        <f>ROUND(I381*H381,2)</f>
        <v>0</v>
      </c>
      <c r="K381" s="133" t="s">
        <v>141</v>
      </c>
      <c r="L381" s="32"/>
      <c r="M381" s="138" t="s">
        <v>19</v>
      </c>
      <c r="N381" s="139" t="s">
        <v>43</v>
      </c>
      <c r="P381" s="140">
        <f>O381*H381</f>
        <v>0</v>
      </c>
      <c r="Q381" s="140">
        <v>0.001</v>
      </c>
      <c r="R381" s="140">
        <f>Q381*H381</f>
        <v>0.637694</v>
      </c>
      <c r="S381" s="140">
        <v>0.00031</v>
      </c>
      <c r="T381" s="141">
        <f>S381*H381</f>
        <v>0.19768513999999998</v>
      </c>
      <c r="AR381" s="142" t="s">
        <v>238</v>
      </c>
      <c r="AT381" s="142" t="s">
        <v>137</v>
      </c>
      <c r="AU381" s="142" t="s">
        <v>81</v>
      </c>
      <c r="AY381" s="17" t="s">
        <v>134</v>
      </c>
      <c r="BE381" s="143">
        <f>IF(N381="základní",J381,0)</f>
        <v>0</v>
      </c>
      <c r="BF381" s="143">
        <f>IF(N381="snížená",J381,0)</f>
        <v>0</v>
      </c>
      <c r="BG381" s="143">
        <f>IF(N381="zákl. přenesená",J381,0)</f>
        <v>0</v>
      </c>
      <c r="BH381" s="143">
        <f>IF(N381="sníž. přenesená",J381,0)</f>
        <v>0</v>
      </c>
      <c r="BI381" s="143">
        <f>IF(N381="nulová",J381,0)</f>
        <v>0</v>
      </c>
      <c r="BJ381" s="17" t="s">
        <v>79</v>
      </c>
      <c r="BK381" s="143">
        <f>ROUND(I381*H381,2)</f>
        <v>0</v>
      </c>
      <c r="BL381" s="17" t="s">
        <v>238</v>
      </c>
      <c r="BM381" s="142" t="s">
        <v>802</v>
      </c>
    </row>
    <row r="382" spans="2:47" s="1" customFormat="1" ht="11.25">
      <c r="B382" s="32"/>
      <c r="D382" s="144" t="s">
        <v>144</v>
      </c>
      <c r="F382" s="145" t="s">
        <v>803</v>
      </c>
      <c r="I382" s="146"/>
      <c r="L382" s="32"/>
      <c r="M382" s="147"/>
      <c r="T382" s="53"/>
      <c r="AT382" s="17" t="s">
        <v>144</v>
      </c>
      <c r="AU382" s="17" t="s">
        <v>81</v>
      </c>
    </row>
    <row r="383" spans="2:47" s="1" customFormat="1" ht="29.25">
      <c r="B383" s="32"/>
      <c r="D383" s="148" t="s">
        <v>146</v>
      </c>
      <c r="F383" s="149" t="s">
        <v>804</v>
      </c>
      <c r="I383" s="146"/>
      <c r="L383" s="32"/>
      <c r="M383" s="147"/>
      <c r="T383" s="53"/>
      <c r="AT383" s="17" t="s">
        <v>146</v>
      </c>
      <c r="AU383" s="17" t="s">
        <v>81</v>
      </c>
    </row>
    <row r="384" spans="2:51" s="14" customFormat="1" ht="11.25">
      <c r="B384" s="165"/>
      <c r="D384" s="148" t="s">
        <v>154</v>
      </c>
      <c r="E384" s="166" t="s">
        <v>19</v>
      </c>
      <c r="F384" s="167" t="s">
        <v>805</v>
      </c>
      <c r="H384" s="166" t="s">
        <v>19</v>
      </c>
      <c r="I384" s="168"/>
      <c r="L384" s="165"/>
      <c r="M384" s="169"/>
      <c r="T384" s="170"/>
      <c r="AT384" s="166" t="s">
        <v>154</v>
      </c>
      <c r="AU384" s="166" t="s">
        <v>81</v>
      </c>
      <c r="AV384" s="14" t="s">
        <v>79</v>
      </c>
      <c r="AW384" s="14" t="s">
        <v>33</v>
      </c>
      <c r="AX384" s="14" t="s">
        <v>72</v>
      </c>
      <c r="AY384" s="166" t="s">
        <v>134</v>
      </c>
    </row>
    <row r="385" spans="2:51" s="12" customFormat="1" ht="11.25">
      <c r="B385" s="150"/>
      <c r="D385" s="148" t="s">
        <v>154</v>
      </c>
      <c r="E385" s="151" t="s">
        <v>19</v>
      </c>
      <c r="F385" s="152" t="s">
        <v>493</v>
      </c>
      <c r="H385" s="153">
        <v>230.16</v>
      </c>
      <c r="I385" s="154"/>
      <c r="L385" s="150"/>
      <c r="M385" s="155"/>
      <c r="T385" s="156"/>
      <c r="AT385" s="151" t="s">
        <v>154</v>
      </c>
      <c r="AU385" s="151" t="s">
        <v>81</v>
      </c>
      <c r="AV385" s="12" t="s">
        <v>81</v>
      </c>
      <c r="AW385" s="12" t="s">
        <v>33</v>
      </c>
      <c r="AX385" s="12" t="s">
        <v>72</v>
      </c>
      <c r="AY385" s="151" t="s">
        <v>134</v>
      </c>
    </row>
    <row r="386" spans="2:51" s="12" customFormat="1" ht="11.25">
      <c r="B386" s="150"/>
      <c r="D386" s="148" t="s">
        <v>154</v>
      </c>
      <c r="E386" s="151" t="s">
        <v>19</v>
      </c>
      <c r="F386" s="152" t="s">
        <v>494</v>
      </c>
      <c r="H386" s="153">
        <v>-7.8</v>
      </c>
      <c r="I386" s="154"/>
      <c r="L386" s="150"/>
      <c r="M386" s="155"/>
      <c r="T386" s="156"/>
      <c r="AT386" s="151" t="s">
        <v>154</v>
      </c>
      <c r="AU386" s="151" t="s">
        <v>81</v>
      </c>
      <c r="AV386" s="12" t="s">
        <v>81</v>
      </c>
      <c r="AW386" s="12" t="s">
        <v>33</v>
      </c>
      <c r="AX386" s="12" t="s">
        <v>72</v>
      </c>
      <c r="AY386" s="151" t="s">
        <v>134</v>
      </c>
    </row>
    <row r="387" spans="2:51" s="12" customFormat="1" ht="11.25">
      <c r="B387" s="150"/>
      <c r="D387" s="148" t="s">
        <v>154</v>
      </c>
      <c r="E387" s="151" t="s">
        <v>19</v>
      </c>
      <c r="F387" s="152" t="s">
        <v>495</v>
      </c>
      <c r="H387" s="153">
        <v>-15.47</v>
      </c>
      <c r="I387" s="154"/>
      <c r="L387" s="150"/>
      <c r="M387" s="155"/>
      <c r="T387" s="156"/>
      <c r="AT387" s="151" t="s">
        <v>154</v>
      </c>
      <c r="AU387" s="151" t="s">
        <v>81</v>
      </c>
      <c r="AV387" s="12" t="s">
        <v>81</v>
      </c>
      <c r="AW387" s="12" t="s">
        <v>33</v>
      </c>
      <c r="AX387" s="12" t="s">
        <v>72</v>
      </c>
      <c r="AY387" s="151" t="s">
        <v>134</v>
      </c>
    </row>
    <row r="388" spans="2:51" s="12" customFormat="1" ht="11.25">
      <c r="B388" s="150"/>
      <c r="D388" s="148" t="s">
        <v>154</v>
      </c>
      <c r="E388" s="151" t="s">
        <v>19</v>
      </c>
      <c r="F388" s="152" t="s">
        <v>496</v>
      </c>
      <c r="H388" s="153">
        <v>86.163</v>
      </c>
      <c r="I388" s="154"/>
      <c r="L388" s="150"/>
      <c r="M388" s="155"/>
      <c r="T388" s="156"/>
      <c r="AT388" s="151" t="s">
        <v>154</v>
      </c>
      <c r="AU388" s="151" t="s">
        <v>81</v>
      </c>
      <c r="AV388" s="12" t="s">
        <v>81</v>
      </c>
      <c r="AW388" s="12" t="s">
        <v>33</v>
      </c>
      <c r="AX388" s="12" t="s">
        <v>72</v>
      </c>
      <c r="AY388" s="151" t="s">
        <v>134</v>
      </c>
    </row>
    <row r="389" spans="2:51" s="12" customFormat="1" ht="11.25">
      <c r="B389" s="150"/>
      <c r="D389" s="148" t="s">
        <v>154</v>
      </c>
      <c r="E389" s="151" t="s">
        <v>19</v>
      </c>
      <c r="F389" s="152" t="s">
        <v>497</v>
      </c>
      <c r="H389" s="153">
        <v>-11.05</v>
      </c>
      <c r="I389" s="154"/>
      <c r="L389" s="150"/>
      <c r="M389" s="155"/>
      <c r="T389" s="156"/>
      <c r="AT389" s="151" t="s">
        <v>154</v>
      </c>
      <c r="AU389" s="151" t="s">
        <v>81</v>
      </c>
      <c r="AV389" s="12" t="s">
        <v>81</v>
      </c>
      <c r="AW389" s="12" t="s">
        <v>33</v>
      </c>
      <c r="AX389" s="12" t="s">
        <v>72</v>
      </c>
      <c r="AY389" s="151" t="s">
        <v>134</v>
      </c>
    </row>
    <row r="390" spans="2:51" s="12" customFormat="1" ht="11.25">
      <c r="B390" s="150"/>
      <c r="D390" s="148" t="s">
        <v>154</v>
      </c>
      <c r="E390" s="151" t="s">
        <v>19</v>
      </c>
      <c r="F390" s="152" t="s">
        <v>498</v>
      </c>
      <c r="H390" s="153">
        <v>230.16</v>
      </c>
      <c r="I390" s="154"/>
      <c r="L390" s="150"/>
      <c r="M390" s="155"/>
      <c r="T390" s="156"/>
      <c r="AT390" s="151" t="s">
        <v>154</v>
      </c>
      <c r="AU390" s="151" t="s">
        <v>81</v>
      </c>
      <c r="AV390" s="12" t="s">
        <v>81</v>
      </c>
      <c r="AW390" s="12" t="s">
        <v>33</v>
      </c>
      <c r="AX390" s="12" t="s">
        <v>72</v>
      </c>
      <c r="AY390" s="151" t="s">
        <v>134</v>
      </c>
    </row>
    <row r="391" spans="2:51" s="12" customFormat="1" ht="11.25">
      <c r="B391" s="150"/>
      <c r="D391" s="148" t="s">
        <v>154</v>
      </c>
      <c r="E391" s="151" t="s">
        <v>19</v>
      </c>
      <c r="F391" s="152" t="s">
        <v>499</v>
      </c>
      <c r="H391" s="153">
        <v>-1.576</v>
      </c>
      <c r="I391" s="154"/>
      <c r="L391" s="150"/>
      <c r="M391" s="155"/>
      <c r="T391" s="156"/>
      <c r="AT391" s="151" t="s">
        <v>154</v>
      </c>
      <c r="AU391" s="151" t="s">
        <v>81</v>
      </c>
      <c r="AV391" s="12" t="s">
        <v>81</v>
      </c>
      <c r="AW391" s="12" t="s">
        <v>33</v>
      </c>
      <c r="AX391" s="12" t="s">
        <v>72</v>
      </c>
      <c r="AY391" s="151" t="s">
        <v>134</v>
      </c>
    </row>
    <row r="392" spans="2:51" s="12" customFormat="1" ht="11.25">
      <c r="B392" s="150"/>
      <c r="D392" s="148" t="s">
        <v>154</v>
      </c>
      <c r="E392" s="151" t="s">
        <v>19</v>
      </c>
      <c r="F392" s="152" t="s">
        <v>500</v>
      </c>
      <c r="H392" s="153">
        <v>-1.773</v>
      </c>
      <c r="I392" s="154"/>
      <c r="L392" s="150"/>
      <c r="M392" s="155"/>
      <c r="T392" s="156"/>
      <c r="AT392" s="151" t="s">
        <v>154</v>
      </c>
      <c r="AU392" s="151" t="s">
        <v>81</v>
      </c>
      <c r="AV392" s="12" t="s">
        <v>81</v>
      </c>
      <c r="AW392" s="12" t="s">
        <v>33</v>
      </c>
      <c r="AX392" s="12" t="s">
        <v>72</v>
      </c>
      <c r="AY392" s="151" t="s">
        <v>134</v>
      </c>
    </row>
    <row r="393" spans="2:51" s="12" customFormat="1" ht="11.25">
      <c r="B393" s="150"/>
      <c r="D393" s="148" t="s">
        <v>154</v>
      </c>
      <c r="E393" s="151" t="s">
        <v>19</v>
      </c>
      <c r="F393" s="152" t="s">
        <v>501</v>
      </c>
      <c r="H393" s="153">
        <v>-3.9</v>
      </c>
      <c r="I393" s="154"/>
      <c r="L393" s="150"/>
      <c r="M393" s="155"/>
      <c r="T393" s="156"/>
      <c r="AT393" s="151" t="s">
        <v>154</v>
      </c>
      <c r="AU393" s="151" t="s">
        <v>81</v>
      </c>
      <c r="AV393" s="12" t="s">
        <v>81</v>
      </c>
      <c r="AW393" s="12" t="s">
        <v>33</v>
      </c>
      <c r="AX393" s="12" t="s">
        <v>72</v>
      </c>
      <c r="AY393" s="151" t="s">
        <v>134</v>
      </c>
    </row>
    <row r="394" spans="2:51" s="12" customFormat="1" ht="11.25">
      <c r="B394" s="150"/>
      <c r="D394" s="148" t="s">
        <v>154</v>
      </c>
      <c r="E394" s="151" t="s">
        <v>19</v>
      </c>
      <c r="F394" s="152" t="s">
        <v>502</v>
      </c>
      <c r="H394" s="153">
        <v>-4.42</v>
      </c>
      <c r="I394" s="154"/>
      <c r="L394" s="150"/>
      <c r="M394" s="155"/>
      <c r="T394" s="156"/>
      <c r="AT394" s="151" t="s">
        <v>154</v>
      </c>
      <c r="AU394" s="151" t="s">
        <v>81</v>
      </c>
      <c r="AV394" s="12" t="s">
        <v>81</v>
      </c>
      <c r="AW394" s="12" t="s">
        <v>33</v>
      </c>
      <c r="AX394" s="12" t="s">
        <v>72</v>
      </c>
      <c r="AY394" s="151" t="s">
        <v>134</v>
      </c>
    </row>
    <row r="395" spans="2:51" s="14" customFormat="1" ht="11.25">
      <c r="B395" s="165"/>
      <c r="D395" s="148" t="s">
        <v>154</v>
      </c>
      <c r="E395" s="166" t="s">
        <v>19</v>
      </c>
      <c r="F395" s="167" t="s">
        <v>806</v>
      </c>
      <c r="H395" s="166" t="s">
        <v>19</v>
      </c>
      <c r="I395" s="168"/>
      <c r="L395" s="165"/>
      <c r="M395" s="169"/>
      <c r="T395" s="170"/>
      <c r="AT395" s="166" t="s">
        <v>154</v>
      </c>
      <c r="AU395" s="166" t="s">
        <v>81</v>
      </c>
      <c r="AV395" s="14" t="s">
        <v>79</v>
      </c>
      <c r="AW395" s="14" t="s">
        <v>33</v>
      </c>
      <c r="AX395" s="14" t="s">
        <v>72</v>
      </c>
      <c r="AY395" s="166" t="s">
        <v>134</v>
      </c>
    </row>
    <row r="396" spans="2:51" s="12" customFormat="1" ht="11.25">
      <c r="B396" s="150"/>
      <c r="D396" s="148" t="s">
        <v>154</v>
      </c>
      <c r="E396" s="151" t="s">
        <v>19</v>
      </c>
      <c r="F396" s="152" t="s">
        <v>489</v>
      </c>
      <c r="H396" s="153">
        <v>104</v>
      </c>
      <c r="I396" s="154"/>
      <c r="L396" s="150"/>
      <c r="M396" s="155"/>
      <c r="T396" s="156"/>
      <c r="AT396" s="151" t="s">
        <v>154</v>
      </c>
      <c r="AU396" s="151" t="s">
        <v>81</v>
      </c>
      <c r="AV396" s="12" t="s">
        <v>81</v>
      </c>
      <c r="AW396" s="12" t="s">
        <v>33</v>
      </c>
      <c r="AX396" s="12" t="s">
        <v>72</v>
      </c>
      <c r="AY396" s="151" t="s">
        <v>134</v>
      </c>
    </row>
    <row r="397" spans="2:51" s="12" customFormat="1" ht="11.25">
      <c r="B397" s="150"/>
      <c r="D397" s="148" t="s">
        <v>154</v>
      </c>
      <c r="E397" s="151" t="s">
        <v>19</v>
      </c>
      <c r="F397" s="152" t="s">
        <v>490</v>
      </c>
      <c r="H397" s="153">
        <v>33.2</v>
      </c>
      <c r="I397" s="154"/>
      <c r="L397" s="150"/>
      <c r="M397" s="155"/>
      <c r="T397" s="156"/>
      <c r="AT397" s="151" t="s">
        <v>154</v>
      </c>
      <c r="AU397" s="151" t="s">
        <v>81</v>
      </c>
      <c r="AV397" s="12" t="s">
        <v>81</v>
      </c>
      <c r="AW397" s="12" t="s">
        <v>33</v>
      </c>
      <c r="AX397" s="12" t="s">
        <v>72</v>
      </c>
      <c r="AY397" s="151" t="s">
        <v>134</v>
      </c>
    </row>
    <row r="398" spans="2:51" s="13" customFormat="1" ht="11.25">
      <c r="B398" s="157"/>
      <c r="D398" s="148" t="s">
        <v>154</v>
      </c>
      <c r="E398" s="158" t="s">
        <v>19</v>
      </c>
      <c r="F398" s="159" t="s">
        <v>163</v>
      </c>
      <c r="H398" s="160">
        <v>637.694</v>
      </c>
      <c r="I398" s="161"/>
      <c r="L398" s="157"/>
      <c r="M398" s="162"/>
      <c r="T398" s="163"/>
      <c r="AT398" s="158" t="s">
        <v>154</v>
      </c>
      <c r="AU398" s="158" t="s">
        <v>81</v>
      </c>
      <c r="AV398" s="13" t="s">
        <v>142</v>
      </c>
      <c r="AW398" s="13" t="s">
        <v>33</v>
      </c>
      <c r="AX398" s="13" t="s">
        <v>79</v>
      </c>
      <c r="AY398" s="158" t="s">
        <v>134</v>
      </c>
    </row>
    <row r="399" spans="2:65" s="1" customFormat="1" ht="16.5" customHeight="1">
      <c r="B399" s="32"/>
      <c r="C399" s="131" t="s">
        <v>807</v>
      </c>
      <c r="D399" s="131" t="s">
        <v>137</v>
      </c>
      <c r="E399" s="132" t="s">
        <v>808</v>
      </c>
      <c r="F399" s="133" t="s">
        <v>809</v>
      </c>
      <c r="G399" s="134" t="s">
        <v>140</v>
      </c>
      <c r="H399" s="135">
        <v>738.22</v>
      </c>
      <c r="I399" s="136"/>
      <c r="J399" s="137">
        <f>ROUND(I399*H399,2)</f>
        <v>0</v>
      </c>
      <c r="K399" s="133" t="s">
        <v>141</v>
      </c>
      <c r="L399" s="32"/>
      <c r="M399" s="138" t="s">
        <v>19</v>
      </c>
      <c r="N399" s="139" t="s">
        <v>43</v>
      </c>
      <c r="P399" s="140">
        <f>O399*H399</f>
        <v>0</v>
      </c>
      <c r="Q399" s="140">
        <v>0.00021</v>
      </c>
      <c r="R399" s="140">
        <f>Q399*H399</f>
        <v>0.1550262</v>
      </c>
      <c r="S399" s="140">
        <v>0</v>
      </c>
      <c r="T399" s="141">
        <f>S399*H399</f>
        <v>0</v>
      </c>
      <c r="AR399" s="142" t="s">
        <v>238</v>
      </c>
      <c r="AT399" s="142" t="s">
        <v>137</v>
      </c>
      <c r="AU399" s="142" t="s">
        <v>81</v>
      </c>
      <c r="AY399" s="17" t="s">
        <v>134</v>
      </c>
      <c r="BE399" s="143">
        <f>IF(N399="základní",J399,0)</f>
        <v>0</v>
      </c>
      <c r="BF399" s="143">
        <f>IF(N399="snížená",J399,0)</f>
        <v>0</v>
      </c>
      <c r="BG399" s="143">
        <f>IF(N399="zákl. přenesená",J399,0)</f>
        <v>0</v>
      </c>
      <c r="BH399" s="143">
        <f>IF(N399="sníž. přenesená",J399,0)</f>
        <v>0</v>
      </c>
      <c r="BI399" s="143">
        <f>IF(N399="nulová",J399,0)</f>
        <v>0</v>
      </c>
      <c r="BJ399" s="17" t="s">
        <v>79</v>
      </c>
      <c r="BK399" s="143">
        <f>ROUND(I399*H399,2)</f>
        <v>0</v>
      </c>
      <c r="BL399" s="17" t="s">
        <v>238</v>
      </c>
      <c r="BM399" s="142" t="s">
        <v>810</v>
      </c>
    </row>
    <row r="400" spans="2:47" s="1" customFormat="1" ht="11.25">
      <c r="B400" s="32"/>
      <c r="D400" s="144" t="s">
        <v>144</v>
      </c>
      <c r="F400" s="145" t="s">
        <v>811</v>
      </c>
      <c r="I400" s="146"/>
      <c r="L400" s="32"/>
      <c r="M400" s="147"/>
      <c r="T400" s="53"/>
      <c r="AT400" s="17" t="s">
        <v>144</v>
      </c>
      <c r="AU400" s="17" t="s">
        <v>81</v>
      </c>
    </row>
    <row r="401" spans="2:47" s="1" customFormat="1" ht="19.5">
      <c r="B401" s="32"/>
      <c r="D401" s="148" t="s">
        <v>148</v>
      </c>
      <c r="F401" s="149" t="s">
        <v>149</v>
      </c>
      <c r="I401" s="146"/>
      <c r="L401" s="32"/>
      <c r="M401" s="147"/>
      <c r="T401" s="53"/>
      <c r="AT401" s="17" t="s">
        <v>148</v>
      </c>
      <c r="AU401" s="17" t="s">
        <v>81</v>
      </c>
    </row>
    <row r="402" spans="2:65" s="1" customFormat="1" ht="16.5" customHeight="1">
      <c r="B402" s="32"/>
      <c r="C402" s="131" t="s">
        <v>812</v>
      </c>
      <c r="D402" s="131" t="s">
        <v>137</v>
      </c>
      <c r="E402" s="132" t="s">
        <v>813</v>
      </c>
      <c r="F402" s="133" t="s">
        <v>814</v>
      </c>
      <c r="G402" s="134" t="s">
        <v>140</v>
      </c>
      <c r="H402" s="135">
        <v>601.02</v>
      </c>
      <c r="I402" s="136"/>
      <c r="J402" s="137">
        <f>ROUND(I402*H402,2)</f>
        <v>0</v>
      </c>
      <c r="K402" s="133" t="s">
        <v>141</v>
      </c>
      <c r="L402" s="32"/>
      <c r="M402" s="138" t="s">
        <v>19</v>
      </c>
      <c r="N402" s="139" t="s">
        <v>43</v>
      </c>
      <c r="P402" s="140">
        <f>O402*H402</f>
        <v>0</v>
      </c>
      <c r="Q402" s="140">
        <v>0.00033</v>
      </c>
      <c r="R402" s="140">
        <f>Q402*H402</f>
        <v>0.1983366</v>
      </c>
      <c r="S402" s="140">
        <v>0</v>
      </c>
      <c r="T402" s="141">
        <f>S402*H402</f>
        <v>0</v>
      </c>
      <c r="AR402" s="142" t="s">
        <v>238</v>
      </c>
      <c r="AT402" s="142" t="s">
        <v>137</v>
      </c>
      <c r="AU402" s="142" t="s">
        <v>81</v>
      </c>
      <c r="AY402" s="17" t="s">
        <v>134</v>
      </c>
      <c r="BE402" s="143">
        <f>IF(N402="základní",J402,0)</f>
        <v>0</v>
      </c>
      <c r="BF402" s="143">
        <f>IF(N402="snížená",J402,0)</f>
        <v>0</v>
      </c>
      <c r="BG402" s="143">
        <f>IF(N402="zákl. přenesená",J402,0)</f>
        <v>0</v>
      </c>
      <c r="BH402" s="143">
        <f>IF(N402="sníž. přenesená",J402,0)</f>
        <v>0</v>
      </c>
      <c r="BI402" s="143">
        <f>IF(N402="nulová",J402,0)</f>
        <v>0</v>
      </c>
      <c r="BJ402" s="17" t="s">
        <v>79</v>
      </c>
      <c r="BK402" s="143">
        <f>ROUND(I402*H402,2)</f>
        <v>0</v>
      </c>
      <c r="BL402" s="17" t="s">
        <v>238</v>
      </c>
      <c r="BM402" s="142" t="s">
        <v>815</v>
      </c>
    </row>
    <row r="403" spans="2:47" s="1" customFormat="1" ht="11.25">
      <c r="B403" s="32"/>
      <c r="D403" s="144" t="s">
        <v>144</v>
      </c>
      <c r="F403" s="145" t="s">
        <v>816</v>
      </c>
      <c r="I403" s="146"/>
      <c r="L403" s="32"/>
      <c r="M403" s="147"/>
      <c r="T403" s="53"/>
      <c r="AT403" s="17" t="s">
        <v>144</v>
      </c>
      <c r="AU403" s="17" t="s">
        <v>81</v>
      </c>
    </row>
    <row r="404" spans="2:47" s="1" customFormat="1" ht="19.5">
      <c r="B404" s="32"/>
      <c r="D404" s="148" t="s">
        <v>148</v>
      </c>
      <c r="F404" s="149" t="s">
        <v>149</v>
      </c>
      <c r="I404" s="146"/>
      <c r="L404" s="32"/>
      <c r="M404" s="147"/>
      <c r="T404" s="53"/>
      <c r="AT404" s="17" t="s">
        <v>148</v>
      </c>
      <c r="AU404" s="17" t="s">
        <v>81</v>
      </c>
    </row>
    <row r="405" spans="2:51" s="14" customFormat="1" ht="11.25">
      <c r="B405" s="165"/>
      <c r="D405" s="148" t="s">
        <v>154</v>
      </c>
      <c r="E405" s="166" t="s">
        <v>19</v>
      </c>
      <c r="F405" s="167" t="s">
        <v>817</v>
      </c>
      <c r="H405" s="166" t="s">
        <v>19</v>
      </c>
      <c r="I405" s="168"/>
      <c r="L405" s="165"/>
      <c r="M405" s="169"/>
      <c r="T405" s="170"/>
      <c r="AT405" s="166" t="s">
        <v>154</v>
      </c>
      <c r="AU405" s="166" t="s">
        <v>81</v>
      </c>
      <c r="AV405" s="14" t="s">
        <v>79</v>
      </c>
      <c r="AW405" s="14" t="s">
        <v>33</v>
      </c>
      <c r="AX405" s="14" t="s">
        <v>72</v>
      </c>
      <c r="AY405" s="166" t="s">
        <v>134</v>
      </c>
    </row>
    <row r="406" spans="2:51" s="12" customFormat="1" ht="11.25">
      <c r="B406" s="150"/>
      <c r="D406" s="148" t="s">
        <v>154</v>
      </c>
      <c r="E406" s="151" t="s">
        <v>19</v>
      </c>
      <c r="F406" s="152" t="s">
        <v>818</v>
      </c>
      <c r="H406" s="153">
        <v>35.394</v>
      </c>
      <c r="I406" s="154"/>
      <c r="L406" s="150"/>
      <c r="M406" s="155"/>
      <c r="T406" s="156"/>
      <c r="AT406" s="151" t="s">
        <v>154</v>
      </c>
      <c r="AU406" s="151" t="s">
        <v>81</v>
      </c>
      <c r="AV406" s="12" t="s">
        <v>81</v>
      </c>
      <c r="AW406" s="12" t="s">
        <v>33</v>
      </c>
      <c r="AX406" s="12" t="s">
        <v>72</v>
      </c>
      <c r="AY406" s="151" t="s">
        <v>134</v>
      </c>
    </row>
    <row r="407" spans="2:51" s="12" customFormat="1" ht="11.25">
      <c r="B407" s="150"/>
      <c r="D407" s="148" t="s">
        <v>154</v>
      </c>
      <c r="E407" s="151" t="s">
        <v>19</v>
      </c>
      <c r="F407" s="152" t="s">
        <v>819</v>
      </c>
      <c r="H407" s="153">
        <v>35.394</v>
      </c>
      <c r="I407" s="154"/>
      <c r="L407" s="150"/>
      <c r="M407" s="155"/>
      <c r="T407" s="156"/>
      <c r="AT407" s="151" t="s">
        <v>154</v>
      </c>
      <c r="AU407" s="151" t="s">
        <v>81</v>
      </c>
      <c r="AV407" s="12" t="s">
        <v>81</v>
      </c>
      <c r="AW407" s="12" t="s">
        <v>33</v>
      </c>
      <c r="AX407" s="12" t="s">
        <v>72</v>
      </c>
      <c r="AY407" s="151" t="s">
        <v>134</v>
      </c>
    </row>
    <row r="408" spans="2:51" s="12" customFormat="1" ht="11.25">
      <c r="B408" s="150"/>
      <c r="D408" s="148" t="s">
        <v>154</v>
      </c>
      <c r="E408" s="151" t="s">
        <v>19</v>
      </c>
      <c r="F408" s="152" t="s">
        <v>820</v>
      </c>
      <c r="H408" s="153">
        <v>16.738</v>
      </c>
      <c r="I408" s="154"/>
      <c r="L408" s="150"/>
      <c r="M408" s="155"/>
      <c r="T408" s="156"/>
      <c r="AT408" s="151" t="s">
        <v>154</v>
      </c>
      <c r="AU408" s="151" t="s">
        <v>81</v>
      </c>
      <c r="AV408" s="12" t="s">
        <v>81</v>
      </c>
      <c r="AW408" s="12" t="s">
        <v>33</v>
      </c>
      <c r="AX408" s="12" t="s">
        <v>72</v>
      </c>
      <c r="AY408" s="151" t="s">
        <v>134</v>
      </c>
    </row>
    <row r="409" spans="2:51" s="12" customFormat="1" ht="11.25">
      <c r="B409" s="150"/>
      <c r="D409" s="148" t="s">
        <v>154</v>
      </c>
      <c r="E409" s="151" t="s">
        <v>19</v>
      </c>
      <c r="F409" s="152" t="s">
        <v>821</v>
      </c>
      <c r="H409" s="153">
        <v>13</v>
      </c>
      <c r="I409" s="154"/>
      <c r="L409" s="150"/>
      <c r="M409" s="155"/>
      <c r="T409" s="156"/>
      <c r="AT409" s="151" t="s">
        <v>154</v>
      </c>
      <c r="AU409" s="151" t="s">
        <v>81</v>
      </c>
      <c r="AV409" s="12" t="s">
        <v>81</v>
      </c>
      <c r="AW409" s="12" t="s">
        <v>33</v>
      </c>
      <c r="AX409" s="12" t="s">
        <v>72</v>
      </c>
      <c r="AY409" s="151" t="s">
        <v>134</v>
      </c>
    </row>
    <row r="410" spans="2:51" s="14" customFormat="1" ht="11.25">
      <c r="B410" s="165"/>
      <c r="D410" s="148" t="s">
        <v>154</v>
      </c>
      <c r="E410" s="166" t="s">
        <v>19</v>
      </c>
      <c r="F410" s="167" t="s">
        <v>822</v>
      </c>
      <c r="H410" s="166" t="s">
        <v>19</v>
      </c>
      <c r="I410" s="168"/>
      <c r="L410" s="165"/>
      <c r="M410" s="169"/>
      <c r="T410" s="170"/>
      <c r="AT410" s="166" t="s">
        <v>154</v>
      </c>
      <c r="AU410" s="166" t="s">
        <v>81</v>
      </c>
      <c r="AV410" s="14" t="s">
        <v>79</v>
      </c>
      <c r="AW410" s="14" t="s">
        <v>33</v>
      </c>
      <c r="AX410" s="14" t="s">
        <v>72</v>
      </c>
      <c r="AY410" s="166" t="s">
        <v>134</v>
      </c>
    </row>
    <row r="411" spans="2:51" s="12" customFormat="1" ht="11.25">
      <c r="B411" s="150"/>
      <c r="D411" s="148" t="s">
        <v>154</v>
      </c>
      <c r="E411" s="151" t="s">
        <v>19</v>
      </c>
      <c r="F411" s="152" t="s">
        <v>493</v>
      </c>
      <c r="H411" s="153">
        <v>230.16</v>
      </c>
      <c r="I411" s="154"/>
      <c r="L411" s="150"/>
      <c r="M411" s="155"/>
      <c r="T411" s="156"/>
      <c r="AT411" s="151" t="s">
        <v>154</v>
      </c>
      <c r="AU411" s="151" t="s">
        <v>81</v>
      </c>
      <c r="AV411" s="12" t="s">
        <v>81</v>
      </c>
      <c r="AW411" s="12" t="s">
        <v>33</v>
      </c>
      <c r="AX411" s="12" t="s">
        <v>72</v>
      </c>
      <c r="AY411" s="151" t="s">
        <v>134</v>
      </c>
    </row>
    <row r="412" spans="2:51" s="12" customFormat="1" ht="11.25">
      <c r="B412" s="150"/>
      <c r="D412" s="148" t="s">
        <v>154</v>
      </c>
      <c r="E412" s="151" t="s">
        <v>19</v>
      </c>
      <c r="F412" s="152" t="s">
        <v>494</v>
      </c>
      <c r="H412" s="153">
        <v>-7.8</v>
      </c>
      <c r="I412" s="154"/>
      <c r="L412" s="150"/>
      <c r="M412" s="155"/>
      <c r="T412" s="156"/>
      <c r="AT412" s="151" t="s">
        <v>154</v>
      </c>
      <c r="AU412" s="151" t="s">
        <v>81</v>
      </c>
      <c r="AV412" s="12" t="s">
        <v>81</v>
      </c>
      <c r="AW412" s="12" t="s">
        <v>33</v>
      </c>
      <c r="AX412" s="12" t="s">
        <v>72</v>
      </c>
      <c r="AY412" s="151" t="s">
        <v>134</v>
      </c>
    </row>
    <row r="413" spans="2:51" s="12" customFormat="1" ht="11.25">
      <c r="B413" s="150"/>
      <c r="D413" s="148" t="s">
        <v>154</v>
      </c>
      <c r="E413" s="151" t="s">
        <v>19</v>
      </c>
      <c r="F413" s="152" t="s">
        <v>495</v>
      </c>
      <c r="H413" s="153">
        <v>-15.47</v>
      </c>
      <c r="I413" s="154"/>
      <c r="L413" s="150"/>
      <c r="M413" s="155"/>
      <c r="T413" s="156"/>
      <c r="AT413" s="151" t="s">
        <v>154</v>
      </c>
      <c r="AU413" s="151" t="s">
        <v>81</v>
      </c>
      <c r="AV413" s="12" t="s">
        <v>81</v>
      </c>
      <c r="AW413" s="12" t="s">
        <v>33</v>
      </c>
      <c r="AX413" s="12" t="s">
        <v>72</v>
      </c>
      <c r="AY413" s="151" t="s">
        <v>134</v>
      </c>
    </row>
    <row r="414" spans="2:51" s="12" customFormat="1" ht="11.25">
      <c r="B414" s="150"/>
      <c r="D414" s="148" t="s">
        <v>154</v>
      </c>
      <c r="E414" s="151" t="s">
        <v>19</v>
      </c>
      <c r="F414" s="152" t="s">
        <v>496</v>
      </c>
      <c r="H414" s="153">
        <v>86.163</v>
      </c>
      <c r="I414" s="154"/>
      <c r="L414" s="150"/>
      <c r="M414" s="155"/>
      <c r="T414" s="156"/>
      <c r="AT414" s="151" t="s">
        <v>154</v>
      </c>
      <c r="AU414" s="151" t="s">
        <v>81</v>
      </c>
      <c r="AV414" s="12" t="s">
        <v>81</v>
      </c>
      <c r="AW414" s="12" t="s">
        <v>33</v>
      </c>
      <c r="AX414" s="12" t="s">
        <v>72</v>
      </c>
      <c r="AY414" s="151" t="s">
        <v>134</v>
      </c>
    </row>
    <row r="415" spans="2:51" s="12" customFormat="1" ht="11.25">
      <c r="B415" s="150"/>
      <c r="D415" s="148" t="s">
        <v>154</v>
      </c>
      <c r="E415" s="151" t="s">
        <v>19</v>
      </c>
      <c r="F415" s="152" t="s">
        <v>497</v>
      </c>
      <c r="H415" s="153">
        <v>-11.05</v>
      </c>
      <c r="I415" s="154"/>
      <c r="L415" s="150"/>
      <c r="M415" s="155"/>
      <c r="T415" s="156"/>
      <c r="AT415" s="151" t="s">
        <v>154</v>
      </c>
      <c r="AU415" s="151" t="s">
        <v>81</v>
      </c>
      <c r="AV415" s="12" t="s">
        <v>81</v>
      </c>
      <c r="AW415" s="12" t="s">
        <v>33</v>
      </c>
      <c r="AX415" s="12" t="s">
        <v>72</v>
      </c>
      <c r="AY415" s="151" t="s">
        <v>134</v>
      </c>
    </row>
    <row r="416" spans="2:51" s="12" customFormat="1" ht="11.25">
      <c r="B416" s="150"/>
      <c r="D416" s="148" t="s">
        <v>154</v>
      </c>
      <c r="E416" s="151" t="s">
        <v>19</v>
      </c>
      <c r="F416" s="152" t="s">
        <v>498</v>
      </c>
      <c r="H416" s="153">
        <v>230.16</v>
      </c>
      <c r="I416" s="154"/>
      <c r="L416" s="150"/>
      <c r="M416" s="155"/>
      <c r="T416" s="156"/>
      <c r="AT416" s="151" t="s">
        <v>154</v>
      </c>
      <c r="AU416" s="151" t="s">
        <v>81</v>
      </c>
      <c r="AV416" s="12" t="s">
        <v>81</v>
      </c>
      <c r="AW416" s="12" t="s">
        <v>33</v>
      </c>
      <c r="AX416" s="12" t="s">
        <v>72</v>
      </c>
      <c r="AY416" s="151" t="s">
        <v>134</v>
      </c>
    </row>
    <row r="417" spans="2:51" s="12" customFormat="1" ht="11.25">
      <c r="B417" s="150"/>
      <c r="D417" s="148" t="s">
        <v>154</v>
      </c>
      <c r="E417" s="151" t="s">
        <v>19</v>
      </c>
      <c r="F417" s="152" t="s">
        <v>499</v>
      </c>
      <c r="H417" s="153">
        <v>-1.576</v>
      </c>
      <c r="I417" s="154"/>
      <c r="L417" s="150"/>
      <c r="M417" s="155"/>
      <c r="T417" s="156"/>
      <c r="AT417" s="151" t="s">
        <v>154</v>
      </c>
      <c r="AU417" s="151" t="s">
        <v>81</v>
      </c>
      <c r="AV417" s="12" t="s">
        <v>81</v>
      </c>
      <c r="AW417" s="12" t="s">
        <v>33</v>
      </c>
      <c r="AX417" s="12" t="s">
        <v>72</v>
      </c>
      <c r="AY417" s="151" t="s">
        <v>134</v>
      </c>
    </row>
    <row r="418" spans="2:51" s="12" customFormat="1" ht="11.25">
      <c r="B418" s="150"/>
      <c r="D418" s="148" t="s">
        <v>154</v>
      </c>
      <c r="E418" s="151" t="s">
        <v>19</v>
      </c>
      <c r="F418" s="152" t="s">
        <v>500</v>
      </c>
      <c r="H418" s="153">
        <v>-1.773</v>
      </c>
      <c r="I418" s="154"/>
      <c r="L418" s="150"/>
      <c r="M418" s="155"/>
      <c r="T418" s="156"/>
      <c r="AT418" s="151" t="s">
        <v>154</v>
      </c>
      <c r="AU418" s="151" t="s">
        <v>81</v>
      </c>
      <c r="AV418" s="12" t="s">
        <v>81</v>
      </c>
      <c r="AW418" s="12" t="s">
        <v>33</v>
      </c>
      <c r="AX418" s="12" t="s">
        <v>72</v>
      </c>
      <c r="AY418" s="151" t="s">
        <v>134</v>
      </c>
    </row>
    <row r="419" spans="2:51" s="12" customFormat="1" ht="11.25">
      <c r="B419" s="150"/>
      <c r="D419" s="148" t="s">
        <v>154</v>
      </c>
      <c r="E419" s="151" t="s">
        <v>19</v>
      </c>
      <c r="F419" s="152" t="s">
        <v>501</v>
      </c>
      <c r="H419" s="153">
        <v>-3.9</v>
      </c>
      <c r="I419" s="154"/>
      <c r="L419" s="150"/>
      <c r="M419" s="155"/>
      <c r="T419" s="156"/>
      <c r="AT419" s="151" t="s">
        <v>154</v>
      </c>
      <c r="AU419" s="151" t="s">
        <v>81</v>
      </c>
      <c r="AV419" s="12" t="s">
        <v>81</v>
      </c>
      <c r="AW419" s="12" t="s">
        <v>33</v>
      </c>
      <c r="AX419" s="12" t="s">
        <v>72</v>
      </c>
      <c r="AY419" s="151" t="s">
        <v>134</v>
      </c>
    </row>
    <row r="420" spans="2:51" s="12" customFormat="1" ht="11.25">
      <c r="B420" s="150"/>
      <c r="D420" s="148" t="s">
        <v>154</v>
      </c>
      <c r="E420" s="151" t="s">
        <v>19</v>
      </c>
      <c r="F420" s="152" t="s">
        <v>502</v>
      </c>
      <c r="H420" s="153">
        <v>-4.42</v>
      </c>
      <c r="I420" s="154"/>
      <c r="L420" s="150"/>
      <c r="M420" s="155"/>
      <c r="T420" s="156"/>
      <c r="AT420" s="151" t="s">
        <v>154</v>
      </c>
      <c r="AU420" s="151" t="s">
        <v>81</v>
      </c>
      <c r="AV420" s="12" t="s">
        <v>81</v>
      </c>
      <c r="AW420" s="12" t="s">
        <v>33</v>
      </c>
      <c r="AX420" s="12" t="s">
        <v>72</v>
      </c>
      <c r="AY420" s="151" t="s">
        <v>134</v>
      </c>
    </row>
    <row r="421" spans="2:51" s="13" customFormat="1" ht="11.25">
      <c r="B421" s="157"/>
      <c r="D421" s="148" t="s">
        <v>154</v>
      </c>
      <c r="E421" s="158" t="s">
        <v>19</v>
      </c>
      <c r="F421" s="159" t="s">
        <v>163</v>
      </c>
      <c r="H421" s="160">
        <v>601.02</v>
      </c>
      <c r="I421" s="161"/>
      <c r="L421" s="157"/>
      <c r="M421" s="162"/>
      <c r="T421" s="163"/>
      <c r="AT421" s="158" t="s">
        <v>154</v>
      </c>
      <c r="AU421" s="158" t="s">
        <v>81</v>
      </c>
      <c r="AV421" s="13" t="s">
        <v>142</v>
      </c>
      <c r="AW421" s="13" t="s">
        <v>33</v>
      </c>
      <c r="AX421" s="13" t="s">
        <v>79</v>
      </c>
      <c r="AY421" s="158" t="s">
        <v>134</v>
      </c>
    </row>
    <row r="422" spans="2:65" s="1" customFormat="1" ht="16.5" customHeight="1">
      <c r="B422" s="32"/>
      <c r="C422" s="131" t="s">
        <v>823</v>
      </c>
      <c r="D422" s="131" t="s">
        <v>137</v>
      </c>
      <c r="E422" s="132" t="s">
        <v>813</v>
      </c>
      <c r="F422" s="133" t="s">
        <v>814</v>
      </c>
      <c r="G422" s="134" t="s">
        <v>140</v>
      </c>
      <c r="H422" s="135">
        <v>137.2</v>
      </c>
      <c r="I422" s="136"/>
      <c r="J422" s="137">
        <f>ROUND(I422*H422,2)</f>
        <v>0</v>
      </c>
      <c r="K422" s="133" t="s">
        <v>141</v>
      </c>
      <c r="L422" s="32"/>
      <c r="M422" s="138" t="s">
        <v>19</v>
      </c>
      <c r="N422" s="139" t="s">
        <v>43</v>
      </c>
      <c r="P422" s="140">
        <f>O422*H422</f>
        <v>0</v>
      </c>
      <c r="Q422" s="140">
        <v>0.00033</v>
      </c>
      <c r="R422" s="140">
        <f>Q422*H422</f>
        <v>0.045276</v>
      </c>
      <c r="S422" s="140">
        <v>0</v>
      </c>
      <c r="T422" s="141">
        <f>S422*H422</f>
        <v>0</v>
      </c>
      <c r="AR422" s="142" t="s">
        <v>238</v>
      </c>
      <c r="AT422" s="142" t="s">
        <v>137</v>
      </c>
      <c r="AU422" s="142" t="s">
        <v>81</v>
      </c>
      <c r="AY422" s="17" t="s">
        <v>134</v>
      </c>
      <c r="BE422" s="143">
        <f>IF(N422="základní",J422,0)</f>
        <v>0</v>
      </c>
      <c r="BF422" s="143">
        <f>IF(N422="snížená",J422,0)</f>
        <v>0</v>
      </c>
      <c r="BG422" s="143">
        <f>IF(N422="zákl. přenesená",J422,0)</f>
        <v>0</v>
      </c>
      <c r="BH422" s="143">
        <f>IF(N422="sníž. přenesená",J422,0)</f>
        <v>0</v>
      </c>
      <c r="BI422" s="143">
        <f>IF(N422="nulová",J422,0)</f>
        <v>0</v>
      </c>
      <c r="BJ422" s="17" t="s">
        <v>79</v>
      </c>
      <c r="BK422" s="143">
        <f>ROUND(I422*H422,2)</f>
        <v>0</v>
      </c>
      <c r="BL422" s="17" t="s">
        <v>238</v>
      </c>
      <c r="BM422" s="142" t="s">
        <v>824</v>
      </c>
    </row>
    <row r="423" spans="2:47" s="1" customFormat="1" ht="11.25">
      <c r="B423" s="32"/>
      <c r="D423" s="144" t="s">
        <v>144</v>
      </c>
      <c r="F423" s="145" t="s">
        <v>816</v>
      </c>
      <c r="I423" s="146"/>
      <c r="L423" s="32"/>
      <c r="M423" s="147"/>
      <c r="T423" s="53"/>
      <c r="AT423" s="17" t="s">
        <v>144</v>
      </c>
      <c r="AU423" s="17" t="s">
        <v>81</v>
      </c>
    </row>
    <row r="424" spans="2:47" s="1" customFormat="1" ht="19.5">
      <c r="B424" s="32"/>
      <c r="D424" s="148" t="s">
        <v>148</v>
      </c>
      <c r="F424" s="149" t="s">
        <v>149</v>
      </c>
      <c r="I424" s="146"/>
      <c r="L424" s="32"/>
      <c r="M424" s="147"/>
      <c r="T424" s="53"/>
      <c r="AT424" s="17" t="s">
        <v>148</v>
      </c>
      <c r="AU424" s="17" t="s">
        <v>81</v>
      </c>
    </row>
    <row r="425" spans="2:51" s="12" customFormat="1" ht="11.25">
      <c r="B425" s="150"/>
      <c r="D425" s="148" t="s">
        <v>154</v>
      </c>
      <c r="E425" s="151" t="s">
        <v>19</v>
      </c>
      <c r="F425" s="152" t="s">
        <v>489</v>
      </c>
      <c r="H425" s="153">
        <v>104</v>
      </c>
      <c r="I425" s="154"/>
      <c r="L425" s="150"/>
      <c r="M425" s="155"/>
      <c r="T425" s="156"/>
      <c r="AT425" s="151" t="s">
        <v>154</v>
      </c>
      <c r="AU425" s="151" t="s">
        <v>81</v>
      </c>
      <c r="AV425" s="12" t="s">
        <v>81</v>
      </c>
      <c r="AW425" s="12" t="s">
        <v>33</v>
      </c>
      <c r="AX425" s="12" t="s">
        <v>72</v>
      </c>
      <c r="AY425" s="151" t="s">
        <v>134</v>
      </c>
    </row>
    <row r="426" spans="2:51" s="12" customFormat="1" ht="11.25">
      <c r="B426" s="150"/>
      <c r="D426" s="148" t="s">
        <v>154</v>
      </c>
      <c r="E426" s="151" t="s">
        <v>19</v>
      </c>
      <c r="F426" s="152" t="s">
        <v>490</v>
      </c>
      <c r="H426" s="153">
        <v>33.2</v>
      </c>
      <c r="I426" s="154"/>
      <c r="L426" s="150"/>
      <c r="M426" s="155"/>
      <c r="T426" s="156"/>
      <c r="AT426" s="151" t="s">
        <v>154</v>
      </c>
      <c r="AU426" s="151" t="s">
        <v>81</v>
      </c>
      <c r="AV426" s="12" t="s">
        <v>81</v>
      </c>
      <c r="AW426" s="12" t="s">
        <v>33</v>
      </c>
      <c r="AX426" s="12" t="s">
        <v>72</v>
      </c>
      <c r="AY426" s="151" t="s">
        <v>134</v>
      </c>
    </row>
    <row r="427" spans="2:51" s="13" customFormat="1" ht="11.25">
      <c r="B427" s="157"/>
      <c r="D427" s="148" t="s">
        <v>154</v>
      </c>
      <c r="E427" s="158" t="s">
        <v>19</v>
      </c>
      <c r="F427" s="159" t="s">
        <v>163</v>
      </c>
      <c r="H427" s="160">
        <v>137.2</v>
      </c>
      <c r="I427" s="161"/>
      <c r="L427" s="157"/>
      <c r="M427" s="162"/>
      <c r="T427" s="163"/>
      <c r="AT427" s="158" t="s">
        <v>154</v>
      </c>
      <c r="AU427" s="158" t="s">
        <v>81</v>
      </c>
      <c r="AV427" s="13" t="s">
        <v>142</v>
      </c>
      <c r="AW427" s="13" t="s">
        <v>33</v>
      </c>
      <c r="AX427" s="13" t="s">
        <v>79</v>
      </c>
      <c r="AY427" s="158" t="s">
        <v>134</v>
      </c>
    </row>
    <row r="428" spans="2:63" s="11" customFormat="1" ht="25.9" customHeight="1">
      <c r="B428" s="119"/>
      <c r="D428" s="120" t="s">
        <v>71</v>
      </c>
      <c r="E428" s="121" t="s">
        <v>825</v>
      </c>
      <c r="F428" s="121" t="s">
        <v>826</v>
      </c>
      <c r="I428" s="122"/>
      <c r="J428" s="123">
        <f>BK428</f>
        <v>0</v>
      </c>
      <c r="L428" s="119"/>
      <c r="M428" s="124"/>
      <c r="P428" s="125">
        <f>SUM(P429:P432)</f>
        <v>0</v>
      </c>
      <c r="R428" s="125">
        <f>SUM(R429:R432)</f>
        <v>0</v>
      </c>
      <c r="T428" s="126">
        <f>SUM(T429:T432)</f>
        <v>0</v>
      </c>
      <c r="AR428" s="120" t="s">
        <v>142</v>
      </c>
      <c r="AT428" s="127" t="s">
        <v>71</v>
      </c>
      <c r="AU428" s="127" t="s">
        <v>72</v>
      </c>
      <c r="AY428" s="120" t="s">
        <v>134</v>
      </c>
      <c r="BK428" s="128">
        <f>SUM(BK429:BK432)</f>
        <v>0</v>
      </c>
    </row>
    <row r="429" spans="2:65" s="1" customFormat="1" ht="21.75" customHeight="1">
      <c r="B429" s="32"/>
      <c r="C429" s="131" t="s">
        <v>827</v>
      </c>
      <c r="D429" s="131" t="s">
        <v>137</v>
      </c>
      <c r="E429" s="132" t="s">
        <v>828</v>
      </c>
      <c r="F429" s="133" t="s">
        <v>829</v>
      </c>
      <c r="G429" s="134" t="s">
        <v>203</v>
      </c>
      <c r="H429" s="135">
        <v>4.7</v>
      </c>
      <c r="I429" s="136"/>
      <c r="J429" s="137">
        <f>ROUND(I429*H429,2)</f>
        <v>0</v>
      </c>
      <c r="K429" s="133" t="s">
        <v>19</v>
      </c>
      <c r="L429" s="32"/>
      <c r="M429" s="138" t="s">
        <v>19</v>
      </c>
      <c r="N429" s="139" t="s">
        <v>43</v>
      </c>
      <c r="P429" s="140">
        <f>O429*H429</f>
        <v>0</v>
      </c>
      <c r="Q429" s="140">
        <v>0</v>
      </c>
      <c r="R429" s="140">
        <f>Q429*H429</f>
        <v>0</v>
      </c>
      <c r="S429" s="140">
        <v>0</v>
      </c>
      <c r="T429" s="141">
        <f>S429*H429</f>
        <v>0</v>
      </c>
      <c r="AR429" s="142" t="s">
        <v>238</v>
      </c>
      <c r="AT429" s="142" t="s">
        <v>137</v>
      </c>
      <c r="AU429" s="142" t="s">
        <v>79</v>
      </c>
      <c r="AY429" s="17" t="s">
        <v>134</v>
      </c>
      <c r="BE429" s="143">
        <f>IF(N429="základní",J429,0)</f>
        <v>0</v>
      </c>
      <c r="BF429" s="143">
        <f>IF(N429="snížená",J429,0)</f>
        <v>0</v>
      </c>
      <c r="BG429" s="143">
        <f>IF(N429="zákl. přenesená",J429,0)</f>
        <v>0</v>
      </c>
      <c r="BH429" s="143">
        <f>IF(N429="sníž. přenesená",J429,0)</f>
        <v>0</v>
      </c>
      <c r="BI429" s="143">
        <f>IF(N429="nulová",J429,0)</f>
        <v>0</v>
      </c>
      <c r="BJ429" s="17" t="s">
        <v>79</v>
      </c>
      <c r="BK429" s="143">
        <f>ROUND(I429*H429,2)</f>
        <v>0</v>
      </c>
      <c r="BL429" s="17" t="s">
        <v>238</v>
      </c>
      <c r="BM429" s="142" t="s">
        <v>830</v>
      </c>
    </row>
    <row r="430" spans="2:47" s="1" customFormat="1" ht="29.25">
      <c r="B430" s="32"/>
      <c r="D430" s="148" t="s">
        <v>146</v>
      </c>
      <c r="F430" s="149" t="s">
        <v>831</v>
      </c>
      <c r="I430" s="146"/>
      <c r="L430" s="32"/>
      <c r="M430" s="147"/>
      <c r="T430" s="53"/>
      <c r="AT430" s="17" t="s">
        <v>146</v>
      </c>
      <c r="AU430" s="17" t="s">
        <v>79</v>
      </c>
    </row>
    <row r="431" spans="2:65" s="1" customFormat="1" ht="21.75" customHeight="1">
      <c r="B431" s="32"/>
      <c r="C431" s="131" t="s">
        <v>832</v>
      </c>
      <c r="D431" s="131" t="s">
        <v>137</v>
      </c>
      <c r="E431" s="132" t="s">
        <v>833</v>
      </c>
      <c r="F431" s="133" t="s">
        <v>834</v>
      </c>
      <c r="G431" s="134" t="s">
        <v>203</v>
      </c>
      <c r="H431" s="135">
        <v>5.4</v>
      </c>
      <c r="I431" s="136"/>
      <c r="J431" s="137">
        <f>ROUND(I431*H431,2)</f>
        <v>0</v>
      </c>
      <c r="K431" s="133" t="s">
        <v>19</v>
      </c>
      <c r="L431" s="32"/>
      <c r="M431" s="138" t="s">
        <v>19</v>
      </c>
      <c r="N431" s="139" t="s">
        <v>43</v>
      </c>
      <c r="P431" s="140">
        <f>O431*H431</f>
        <v>0</v>
      </c>
      <c r="Q431" s="140">
        <v>0</v>
      </c>
      <c r="R431" s="140">
        <f>Q431*H431</f>
        <v>0</v>
      </c>
      <c r="S431" s="140">
        <v>0</v>
      </c>
      <c r="T431" s="141">
        <f>S431*H431</f>
        <v>0</v>
      </c>
      <c r="AR431" s="142" t="s">
        <v>238</v>
      </c>
      <c r="AT431" s="142" t="s">
        <v>137</v>
      </c>
      <c r="AU431" s="142" t="s">
        <v>79</v>
      </c>
      <c r="AY431" s="17" t="s">
        <v>134</v>
      </c>
      <c r="BE431" s="143">
        <f>IF(N431="základní",J431,0)</f>
        <v>0</v>
      </c>
      <c r="BF431" s="143">
        <f>IF(N431="snížená",J431,0)</f>
        <v>0</v>
      </c>
      <c r="BG431" s="143">
        <f>IF(N431="zákl. přenesená",J431,0)</f>
        <v>0</v>
      </c>
      <c r="BH431" s="143">
        <f>IF(N431="sníž. přenesená",J431,0)</f>
        <v>0</v>
      </c>
      <c r="BI431" s="143">
        <f>IF(N431="nulová",J431,0)</f>
        <v>0</v>
      </c>
      <c r="BJ431" s="17" t="s">
        <v>79</v>
      </c>
      <c r="BK431" s="143">
        <f>ROUND(I431*H431,2)</f>
        <v>0</v>
      </c>
      <c r="BL431" s="17" t="s">
        <v>238</v>
      </c>
      <c r="BM431" s="142" t="s">
        <v>835</v>
      </c>
    </row>
    <row r="432" spans="2:47" s="1" customFormat="1" ht="29.25">
      <c r="B432" s="32"/>
      <c r="D432" s="148" t="s">
        <v>146</v>
      </c>
      <c r="F432" s="149" t="s">
        <v>831</v>
      </c>
      <c r="I432" s="146"/>
      <c r="L432" s="32"/>
      <c r="M432" s="171"/>
      <c r="N432" s="172"/>
      <c r="O432" s="172"/>
      <c r="P432" s="172"/>
      <c r="Q432" s="172"/>
      <c r="R432" s="172"/>
      <c r="S432" s="172"/>
      <c r="T432" s="173"/>
      <c r="AT432" s="17" t="s">
        <v>146</v>
      </c>
      <c r="AU432" s="17" t="s">
        <v>79</v>
      </c>
    </row>
    <row r="433" spans="2:12" s="1" customFormat="1" ht="6.95" customHeight="1">
      <c r="B433" s="41"/>
      <c r="C433" s="42"/>
      <c r="D433" s="42"/>
      <c r="E433" s="42"/>
      <c r="F433" s="42"/>
      <c r="G433" s="42"/>
      <c r="H433" s="42"/>
      <c r="I433" s="42"/>
      <c r="J433" s="42"/>
      <c r="K433" s="42"/>
      <c r="L433" s="32"/>
    </row>
  </sheetData>
  <sheetProtection algorithmName="SHA-512" hashValue="6QDdeo20oU/fxDxOqBqD9Jid0UP4HdKhQJoE4MGMmdrgdRiEps0b+k3z8hSay4hZFN75zKEBXzUnSa42t8PasQ==" saltValue="tvHb8hL67fQqGuIgLHXKPxJVYYpvVhP6VCzqQnjGS606ixMzqjj/0Q0p58/Hmva+6P9XzCnRH0VRN6DSOROXKQ==" spinCount="100000" sheet="1" objects="1" scenarios="1" formatColumns="0" formatRows="0" autoFilter="0"/>
  <autoFilter ref="C98:K432"/>
  <mergeCells count="12">
    <mergeCell ref="E91:H91"/>
    <mergeCell ref="L2:V2"/>
    <mergeCell ref="E50:H50"/>
    <mergeCell ref="E52:H52"/>
    <mergeCell ref="E54:H54"/>
    <mergeCell ref="E87:H87"/>
    <mergeCell ref="E89:H89"/>
    <mergeCell ref="E7:H7"/>
    <mergeCell ref="E9:H9"/>
    <mergeCell ref="E11:H11"/>
    <mergeCell ref="E20:H20"/>
    <mergeCell ref="E29:H29"/>
  </mergeCells>
  <hyperlinks>
    <hyperlink ref="F103" r:id="rId1" display="https://podminky.urs.cz/item/CS_URS_2021_02/317941125"/>
    <hyperlink ref="F110" r:id="rId2" display="https://podminky.urs.cz/item/CS_URS_2021_02/310239211"/>
    <hyperlink ref="F113" r:id="rId3" display="https://podminky.urs.cz/item/CS_URS_2021_02/310279842"/>
    <hyperlink ref="F117" r:id="rId4" display="https://podminky.urs.cz/item/CS_URS_2021_02/417321515"/>
    <hyperlink ref="F120" r:id="rId5" display="https://podminky.urs.cz/item/CS_URS_2021_02/417351115"/>
    <hyperlink ref="F123" r:id="rId6" display="https://podminky.urs.cz/item/CS_URS_2021_02/417351116"/>
    <hyperlink ref="F125" r:id="rId7" display="https://podminky.urs.cz/item/CS_URS_2021_02/417361821"/>
    <hyperlink ref="F128" r:id="rId8" display="https://podminky.urs.cz/item/CS_URS_2021_02/430321515"/>
    <hyperlink ref="F134" r:id="rId9" display="https://podminky.urs.cz/item/CS_URS_2021_02/431351121"/>
    <hyperlink ref="F137" r:id="rId10" display="https://podminky.urs.cz/item/CS_URS_2021_02/431351122"/>
    <hyperlink ref="F139" r:id="rId11" display="https://podminky.urs.cz/item/CS_URS_2021_02/632451023R"/>
    <hyperlink ref="F145" r:id="rId12" display="https://podminky.urs.cz/item/CS_URS_2021_02/612142001"/>
    <hyperlink ref="F149" r:id="rId13" display="https://podminky.urs.cz/item/CS_URS_2021_02/611325422"/>
    <hyperlink ref="F155" r:id="rId14" display="https://podminky.urs.cz/item/CS_URS_2021_02/612142001"/>
    <hyperlink ref="F169" r:id="rId15" display="https://podminky.urs.cz/item/CS_URS_2021_02/612325422"/>
    <hyperlink ref="F195" r:id="rId16" display="https://podminky.urs.cz/item/CS_URS_2021_02/612321141"/>
    <hyperlink ref="F199" r:id="rId17" display="https://podminky.urs.cz/item/CS_URS_2021_02/642942111"/>
    <hyperlink ref="F209" r:id="rId18" display="https://podminky.urs.cz/item/CS_URS_2021_02/642945111"/>
    <hyperlink ref="F215" r:id="rId19" display="https://podminky.urs.cz/item/CS_URS_2021_02/949101112"/>
    <hyperlink ref="F219" r:id="rId20" display="https://podminky.urs.cz/item/CS_URS_2021_02/952901114"/>
    <hyperlink ref="F228" r:id="rId21" display="https://podminky.urs.cz/item/CS_URS_2021_02/998021021"/>
    <hyperlink ref="F234" r:id="rId22" display="https://podminky.urs.cz/item/CS_URS_2021_02/762521108"/>
    <hyperlink ref="F240" r:id="rId23" display="https://podminky.urs.cz/item/CS_URS_2021_02/762595001"/>
    <hyperlink ref="F243" r:id="rId24" display="https://podminky.urs.cz/item/CS_URS_2021_02/998762203"/>
    <hyperlink ref="F255" r:id="rId25" display="https://podminky.urs.cz/item/CS_URS_2021_02/763135102"/>
    <hyperlink ref="F262" r:id="rId26" display="https://podminky.urs.cz/item/CS_URS_2021_02/763164636"/>
    <hyperlink ref="F269" r:id="rId27" display="https://podminky.urs.cz/item/CS_URS_2021_02/763251131"/>
    <hyperlink ref="F273" r:id="rId28" display="https://podminky.urs.cz/item/CS_URS_2021_02/763251391"/>
    <hyperlink ref="F277" r:id="rId29" display="https://podminky.urs.cz/item/CS_URS_2021_02/919726122"/>
    <hyperlink ref="F281" r:id="rId30" display="https://podminky.urs.cz/item/CS_URS_2021_02/998763403"/>
    <hyperlink ref="F286" r:id="rId31" display="https://podminky.urs.cz/item/CS_URS_2021_02/766221125"/>
    <hyperlink ref="F290" r:id="rId32" display="https://podminky.urs.cz/item/CS_URS_2021_02/766416223"/>
    <hyperlink ref="F296" r:id="rId33" display="https://podminky.urs.cz/item/CS_URS_2021_02/766417211"/>
    <hyperlink ref="F300" r:id="rId34" display="https://podminky.urs.cz/item/CS_URS_2021_02/766660001"/>
    <hyperlink ref="F304" r:id="rId35" display="https://podminky.urs.cz/item/CS_URS_2021_02/766660022"/>
    <hyperlink ref="F308" r:id="rId36" display="https://podminky.urs.cz/item/CS_URS_2021_02/766660142"/>
    <hyperlink ref="F312" r:id="rId37" display="https://podminky.urs.cz/item/CS_URS_2021_02/766660382"/>
    <hyperlink ref="F316" r:id="rId38" display="https://podminky.urs.cz/item/CS_URS_2021_02/766660411"/>
    <hyperlink ref="F321" r:id="rId39" display="https://podminky.urs.cz/item/CS_URS_2021_02/998766203"/>
    <hyperlink ref="F326" r:id="rId40" display="https://podminky.urs.cz/item/CS_URS_2021_02/767640222"/>
    <hyperlink ref="F330" r:id="rId41" display="https://podminky.urs.cz/item/CS_URS_2021_02/767646510"/>
    <hyperlink ref="F335" r:id="rId42" display="https://podminky.urs.cz/item/CS_URS_2021_02/998767203"/>
    <hyperlink ref="F340" r:id="rId43" display="https://podminky.urs.cz/item/CS_URS_2021_02/775111115"/>
    <hyperlink ref="F343" r:id="rId44" display="https://podminky.urs.cz/item/CS_URS_2021_02/775111311"/>
    <hyperlink ref="F346" r:id="rId45" display="https://podminky.urs.cz/item/CS_URS_2021_02/775111411"/>
    <hyperlink ref="F350" r:id="rId46" display="https://podminky.urs.cz/item/CS_URS_2021_02/775121111"/>
    <hyperlink ref="F355" r:id="rId47" display="https://podminky.urs.cz/item/CS_URS_2021_02/775121411"/>
    <hyperlink ref="F358" r:id="rId48" display="https://podminky.urs.cz/item/CS_URS_2021_02/775141113"/>
    <hyperlink ref="F364" r:id="rId49" display="https://podminky.urs.cz/item/CS_URS_2021_02/775413401"/>
    <hyperlink ref="F369" r:id="rId50" display="https://podminky.urs.cz/item/CS_URS_2021_02/775429121"/>
    <hyperlink ref="F374" r:id="rId51" display="https://podminky.urs.cz/item/CS_URS_2021_02/775541151"/>
    <hyperlink ref="F379" r:id="rId52" display="https://podminky.urs.cz/item/CS_URS_2021_02/998775203"/>
    <hyperlink ref="F382" r:id="rId53" display="https://podminky.urs.cz/item/CS_URS_2021_02/784121005"/>
    <hyperlink ref="F400" r:id="rId54" display="https://podminky.urs.cz/item/CS_URS_2021_02/784181115"/>
    <hyperlink ref="F403" r:id="rId55" display="https://podminky.urs.cz/item/CS_URS_2021_02/784321035"/>
    <hyperlink ref="F423" r:id="rId56" display="https://podminky.urs.cz/item/CS_URS_2021_02/78432103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workbookViewId="0" topLeftCell="A12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8"/>
      <c r="M2" s="298"/>
      <c r="N2" s="298"/>
      <c r="O2" s="298"/>
      <c r="P2" s="298"/>
      <c r="Q2" s="298"/>
      <c r="R2" s="298"/>
      <c r="S2" s="298"/>
      <c r="T2" s="298"/>
      <c r="U2" s="298"/>
      <c r="V2" s="298"/>
      <c r="AT2" s="17" t="s">
        <v>92</v>
      </c>
    </row>
    <row r="3" spans="2:46" ht="6.95" customHeight="1">
      <c r="B3" s="18"/>
      <c r="C3" s="19"/>
      <c r="D3" s="19"/>
      <c r="E3" s="19"/>
      <c r="F3" s="19"/>
      <c r="G3" s="19"/>
      <c r="H3" s="19"/>
      <c r="I3" s="19"/>
      <c r="J3" s="19"/>
      <c r="K3" s="19"/>
      <c r="L3" s="20"/>
      <c r="AT3" s="17" t="s">
        <v>81</v>
      </c>
    </row>
    <row r="4" spans="2:46" ht="24.95" customHeight="1">
      <c r="B4" s="20"/>
      <c r="D4" s="21" t="s">
        <v>98</v>
      </c>
      <c r="L4" s="20"/>
      <c r="M4" s="90" t="s">
        <v>10</v>
      </c>
      <c r="AT4" s="17" t="s">
        <v>4</v>
      </c>
    </row>
    <row r="5" spans="2:12" ht="6.95" customHeight="1">
      <c r="B5" s="20"/>
      <c r="L5" s="20"/>
    </row>
    <row r="6" spans="2:12" ht="12" customHeight="1">
      <c r="B6" s="20"/>
      <c r="D6" s="27" t="s">
        <v>16</v>
      </c>
      <c r="L6" s="20"/>
    </row>
    <row r="7" spans="2:12" ht="16.5" customHeight="1">
      <c r="B7" s="20"/>
      <c r="E7" s="313" t="str">
        <f>'Rekapitulace zakázky'!K6</f>
        <v>Adaptace obřadní síně na zasedací místnost</v>
      </c>
      <c r="F7" s="314"/>
      <c r="G7" s="314"/>
      <c r="H7" s="314"/>
      <c r="L7" s="20"/>
    </row>
    <row r="8" spans="2:12" ht="12" customHeight="1">
      <c r="B8" s="20"/>
      <c r="D8" s="27" t="s">
        <v>99</v>
      </c>
      <c r="L8" s="20"/>
    </row>
    <row r="9" spans="2:12" s="1" customFormat="1" ht="16.5" customHeight="1">
      <c r="B9" s="32"/>
      <c r="E9" s="313" t="s">
        <v>100</v>
      </c>
      <c r="F9" s="315"/>
      <c r="G9" s="315"/>
      <c r="H9" s="315"/>
      <c r="L9" s="32"/>
    </row>
    <row r="10" spans="2:12" s="1" customFormat="1" ht="12" customHeight="1">
      <c r="B10" s="32"/>
      <c r="D10" s="27" t="s">
        <v>101</v>
      </c>
      <c r="L10" s="32"/>
    </row>
    <row r="11" spans="2:12" s="1" customFormat="1" ht="16.5" customHeight="1">
      <c r="B11" s="32"/>
      <c r="E11" s="272" t="s">
        <v>836</v>
      </c>
      <c r="F11" s="315"/>
      <c r="G11" s="315"/>
      <c r="H11" s="315"/>
      <c r="L11" s="32"/>
    </row>
    <row r="12" spans="2:12" s="1" customFormat="1" ht="11.25">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837</v>
      </c>
      <c r="I14" s="27" t="s">
        <v>23</v>
      </c>
      <c r="J14" s="49" t="str">
        <f>'Rekapitulace zakázky'!AN8</f>
        <v>7. 10. 2020</v>
      </c>
      <c r="L14" s="32"/>
    </row>
    <row r="15" spans="2:12" s="1" customFormat="1" ht="10.9" customHeight="1">
      <c r="B15" s="32"/>
      <c r="L15" s="32"/>
    </row>
    <row r="16" spans="2:12" s="1" customFormat="1" ht="12" customHeight="1">
      <c r="B16" s="32"/>
      <c r="D16" s="27" t="s">
        <v>25</v>
      </c>
      <c r="I16" s="27" t="s">
        <v>26</v>
      </c>
      <c r="J16" s="25" t="str">
        <f>IF('Rekapitulace zakázky'!AN10="","",'Rekapitulace zakázky'!AN10)</f>
        <v/>
      </c>
      <c r="L16" s="32"/>
    </row>
    <row r="17" spans="2:12" s="1" customFormat="1" ht="18" customHeight="1">
      <c r="B17" s="32"/>
      <c r="E17" s="25" t="str">
        <f>IF('Rekapitulace zakázky'!E11="","",'Rekapitulace zakázky'!E11)</f>
        <v>Město Litvínov</v>
      </c>
      <c r="I17" s="27" t="s">
        <v>28</v>
      </c>
      <c r="J17" s="25" t="str">
        <f>IF('Rekapitulace zakázky'!AN11="","",'Rekapitulace zakázky'!AN11)</f>
        <v/>
      </c>
      <c r="L17" s="32"/>
    </row>
    <row r="18" spans="2:12" s="1" customFormat="1" ht="6.95" customHeight="1">
      <c r="B18" s="32"/>
      <c r="L18" s="32"/>
    </row>
    <row r="19" spans="2:12" s="1" customFormat="1" ht="12" customHeight="1">
      <c r="B19" s="32"/>
      <c r="D19" s="27" t="s">
        <v>29</v>
      </c>
      <c r="I19" s="27" t="s">
        <v>26</v>
      </c>
      <c r="J19" s="28" t="str">
        <f>'Rekapitulace zakázky'!AN13</f>
        <v>Vyplň údaj</v>
      </c>
      <c r="L19" s="32"/>
    </row>
    <row r="20" spans="2:12" s="1" customFormat="1" ht="18" customHeight="1">
      <c r="B20" s="32"/>
      <c r="E20" s="316" t="str">
        <f>'Rekapitulace zakázky'!E14</f>
        <v>Vyplň údaj</v>
      </c>
      <c r="F20" s="297"/>
      <c r="G20" s="297"/>
      <c r="H20" s="297"/>
      <c r="I20" s="27" t="s">
        <v>28</v>
      </c>
      <c r="J20" s="28" t="str">
        <f>'Rekapitulace zakázky'!AN14</f>
        <v>Vyplň údaj</v>
      </c>
      <c r="L20" s="32"/>
    </row>
    <row r="21" spans="2:12" s="1" customFormat="1" ht="6.95" customHeight="1">
      <c r="B21" s="32"/>
      <c r="L21" s="32"/>
    </row>
    <row r="22" spans="2:12" s="1" customFormat="1" ht="12" customHeight="1">
      <c r="B22" s="32"/>
      <c r="D22" s="27" t="s">
        <v>31</v>
      </c>
      <c r="I22" s="27" t="s">
        <v>26</v>
      </c>
      <c r="J22" s="25" t="str">
        <f>IF('Rekapitulace zakázky'!AN16="","",'Rekapitulace zakázky'!AN16)</f>
        <v/>
      </c>
      <c r="L22" s="32"/>
    </row>
    <row r="23" spans="2:12" s="1" customFormat="1" ht="18" customHeight="1">
      <c r="B23" s="32"/>
      <c r="E23" s="25" t="str">
        <f>IF('Rekapitulace zakázky'!E17="","",'Rekapitulace zakázky'!E17)</f>
        <v>Ing. Daniel Šimmer, č.a. 0401928</v>
      </c>
      <c r="I23" s="27" t="s">
        <v>28</v>
      </c>
      <c r="J23" s="25" t="str">
        <f>IF('Rekapitulace zakázky'!AN17="","",'Rekapitulace zakázky'!AN17)</f>
        <v/>
      </c>
      <c r="L23" s="32"/>
    </row>
    <row r="24" spans="2:12" s="1" customFormat="1" ht="6.95" customHeight="1">
      <c r="B24" s="32"/>
      <c r="L24" s="32"/>
    </row>
    <row r="25" spans="2:12" s="1" customFormat="1" ht="12" customHeight="1">
      <c r="B25" s="32"/>
      <c r="D25" s="27" t="s">
        <v>34</v>
      </c>
      <c r="I25" s="27" t="s">
        <v>26</v>
      </c>
      <c r="J25" s="25" t="str">
        <f>IF('Rekapitulace zakázky'!AN19="","",'Rekapitulace zakázky'!AN19)</f>
        <v/>
      </c>
      <c r="L25" s="32"/>
    </row>
    <row r="26" spans="2:12" s="1" customFormat="1" ht="18" customHeight="1">
      <c r="B26" s="32"/>
      <c r="E26" s="25" t="str">
        <f>IF('Rekapitulace zakázky'!E20="","",'Rekapitulace zakázky'!E20)</f>
        <v>Vít Včeliš, 724538658, vitvcelis@seznam.cz</v>
      </c>
      <c r="I26" s="27" t="s">
        <v>28</v>
      </c>
      <c r="J26" s="25" t="str">
        <f>IF('Rekapitulace zakázky'!AN20="","",'Rekapitulace zakázky'!AN20)</f>
        <v/>
      </c>
      <c r="L26" s="32"/>
    </row>
    <row r="27" spans="2:12" s="1" customFormat="1" ht="6.95" customHeight="1">
      <c r="B27" s="32"/>
      <c r="L27" s="32"/>
    </row>
    <row r="28" spans="2:12" s="1" customFormat="1" ht="12" customHeight="1">
      <c r="B28" s="32"/>
      <c r="D28" s="27" t="s">
        <v>36</v>
      </c>
      <c r="L28" s="32"/>
    </row>
    <row r="29" spans="2:12" s="7" customFormat="1" ht="16.5" customHeight="1">
      <c r="B29" s="91"/>
      <c r="E29" s="302" t="s">
        <v>19</v>
      </c>
      <c r="F29" s="302"/>
      <c r="G29" s="302"/>
      <c r="H29" s="302"/>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ROUND(J88,2)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ROUND((SUM(BE88:BE215)),2)</f>
        <v>0</v>
      </c>
      <c r="I35" s="93">
        <v>0.21</v>
      </c>
      <c r="J35" s="83">
        <f>ROUND(((SUM(BE88:BE215))*I35),2)</f>
        <v>0</v>
      </c>
      <c r="L35" s="32"/>
    </row>
    <row r="36" spans="2:12" s="1" customFormat="1" ht="14.45" customHeight="1">
      <c r="B36" s="32"/>
      <c r="E36" s="27" t="s">
        <v>44</v>
      </c>
      <c r="F36" s="83">
        <f>ROUND((SUM(BF88:BF215)),2)</f>
        <v>0</v>
      </c>
      <c r="I36" s="93">
        <v>0.15</v>
      </c>
      <c r="J36" s="83">
        <f>ROUND(((SUM(BF88:BF215))*I36),2)</f>
        <v>0</v>
      </c>
      <c r="L36" s="32"/>
    </row>
    <row r="37" spans="2:12" s="1" customFormat="1" ht="14.45" customHeight="1" hidden="1">
      <c r="B37" s="32"/>
      <c r="E37" s="27" t="s">
        <v>45</v>
      </c>
      <c r="F37" s="83">
        <f>ROUND((SUM(BG88:BG215)),2)</f>
        <v>0</v>
      </c>
      <c r="I37" s="93">
        <v>0.21</v>
      </c>
      <c r="J37" s="83">
        <f>0</f>
        <v>0</v>
      </c>
      <c r="L37" s="32"/>
    </row>
    <row r="38" spans="2:12" s="1" customFormat="1" ht="14.45" customHeight="1" hidden="1">
      <c r="B38" s="32"/>
      <c r="E38" s="27" t="s">
        <v>46</v>
      </c>
      <c r="F38" s="83">
        <f>ROUND((SUM(BH88:BH215)),2)</f>
        <v>0</v>
      </c>
      <c r="I38" s="93">
        <v>0.15</v>
      </c>
      <c r="J38" s="83">
        <f>0</f>
        <v>0</v>
      </c>
      <c r="L38" s="32"/>
    </row>
    <row r="39" spans="2:12" s="1" customFormat="1" ht="14.45" customHeight="1" hidden="1">
      <c r="B39" s="32"/>
      <c r="E39" s="27" t="s">
        <v>47</v>
      </c>
      <c r="F39" s="83">
        <f>ROUND((SUM(BI88:BI215)),2)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104</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99</v>
      </c>
      <c r="L51" s="20"/>
    </row>
    <row r="52" spans="2:12" s="1" customFormat="1" ht="16.5" customHeight="1">
      <c r="B52" s="32"/>
      <c r="E52" s="313" t="s">
        <v>100</v>
      </c>
      <c r="F52" s="315"/>
      <c r="G52" s="315"/>
      <c r="H52" s="315"/>
      <c r="L52" s="32"/>
    </row>
    <row r="53" spans="2:12" s="1" customFormat="1" ht="12" customHeight="1">
      <c r="B53" s="32"/>
      <c r="C53" s="27" t="s">
        <v>101</v>
      </c>
      <c r="L53" s="32"/>
    </row>
    <row r="54" spans="2:12" s="1" customFormat="1" ht="16.5" customHeight="1">
      <c r="B54" s="32"/>
      <c r="E54" s="272" t="str">
        <f>E11</f>
        <v>D1.4g - Elektroinstalace</v>
      </c>
      <c r="F54" s="315"/>
      <c r="G54" s="315"/>
      <c r="H54" s="315"/>
      <c r="L54" s="32"/>
    </row>
    <row r="55" spans="2:12" s="1" customFormat="1" ht="6.95" customHeight="1">
      <c r="B55" s="32"/>
      <c r="L55" s="32"/>
    </row>
    <row r="56" spans="2:12" s="1" customFormat="1" ht="12" customHeight="1">
      <c r="B56" s="32"/>
      <c r="C56" s="27" t="s">
        <v>21</v>
      </c>
      <c r="F56" s="25" t="str">
        <f>F14</f>
        <v xml:space="preserve"> </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105</v>
      </c>
      <c r="D61" s="94"/>
      <c r="E61" s="94"/>
      <c r="F61" s="94"/>
      <c r="G61" s="94"/>
      <c r="H61" s="94"/>
      <c r="I61" s="94"/>
      <c r="J61" s="101" t="s">
        <v>106</v>
      </c>
      <c r="K61" s="94"/>
      <c r="L61" s="32"/>
    </row>
    <row r="62" spans="2:12" s="1" customFormat="1" ht="10.35" customHeight="1">
      <c r="B62" s="32"/>
      <c r="L62" s="32"/>
    </row>
    <row r="63" spans="2:47" s="1" customFormat="1" ht="22.9" customHeight="1">
      <c r="B63" s="32"/>
      <c r="C63" s="102" t="s">
        <v>70</v>
      </c>
      <c r="J63" s="63">
        <f>J88</f>
        <v>0</v>
      </c>
      <c r="L63" s="32"/>
      <c r="AU63" s="17" t="s">
        <v>107</v>
      </c>
    </row>
    <row r="64" spans="2:12" s="8" customFormat="1" ht="24.95" customHeight="1">
      <c r="B64" s="103"/>
      <c r="D64" s="104" t="s">
        <v>838</v>
      </c>
      <c r="E64" s="105"/>
      <c r="F64" s="105"/>
      <c r="G64" s="105"/>
      <c r="H64" s="105"/>
      <c r="I64" s="105"/>
      <c r="J64" s="106">
        <f>J89</f>
        <v>0</v>
      </c>
      <c r="L64" s="103"/>
    </row>
    <row r="65" spans="2:12" s="8" customFormat="1" ht="24.95" customHeight="1">
      <c r="B65" s="103"/>
      <c r="D65" s="104" t="s">
        <v>839</v>
      </c>
      <c r="E65" s="105"/>
      <c r="F65" s="105"/>
      <c r="G65" s="105"/>
      <c r="H65" s="105"/>
      <c r="I65" s="105"/>
      <c r="J65" s="106">
        <f>J187</f>
        <v>0</v>
      </c>
      <c r="L65" s="103"/>
    </row>
    <row r="66" spans="2:12" s="8" customFormat="1" ht="24.95" customHeight="1">
      <c r="B66" s="103"/>
      <c r="D66" s="104" t="s">
        <v>840</v>
      </c>
      <c r="E66" s="105"/>
      <c r="F66" s="105"/>
      <c r="G66" s="105"/>
      <c r="H66" s="105"/>
      <c r="I66" s="105"/>
      <c r="J66" s="106">
        <f>J203</f>
        <v>0</v>
      </c>
      <c r="L66" s="103"/>
    </row>
    <row r="67" spans="2:12" s="1" customFormat="1" ht="21.75" customHeight="1">
      <c r="B67" s="32"/>
      <c r="L67" s="32"/>
    </row>
    <row r="68" spans="2:12" s="1" customFormat="1" ht="6.95" customHeight="1">
      <c r="B68" s="41"/>
      <c r="C68" s="42"/>
      <c r="D68" s="42"/>
      <c r="E68" s="42"/>
      <c r="F68" s="42"/>
      <c r="G68" s="42"/>
      <c r="H68" s="42"/>
      <c r="I68" s="42"/>
      <c r="J68" s="42"/>
      <c r="K68" s="42"/>
      <c r="L68" s="32"/>
    </row>
    <row r="72" spans="2:12" s="1" customFormat="1" ht="6.95" customHeight="1">
      <c r="B72" s="43"/>
      <c r="C72" s="44"/>
      <c r="D72" s="44"/>
      <c r="E72" s="44"/>
      <c r="F72" s="44"/>
      <c r="G72" s="44"/>
      <c r="H72" s="44"/>
      <c r="I72" s="44"/>
      <c r="J72" s="44"/>
      <c r="K72" s="44"/>
      <c r="L72" s="32"/>
    </row>
    <row r="73" spans="2:12" s="1" customFormat="1" ht="24.95" customHeight="1">
      <c r="B73" s="32"/>
      <c r="C73" s="21" t="s">
        <v>119</v>
      </c>
      <c r="L73" s="32"/>
    </row>
    <row r="74" spans="2:12" s="1" customFormat="1" ht="6.95" customHeight="1">
      <c r="B74" s="32"/>
      <c r="L74" s="32"/>
    </row>
    <row r="75" spans="2:12" s="1" customFormat="1" ht="12" customHeight="1">
      <c r="B75" s="32"/>
      <c r="C75" s="27" t="s">
        <v>16</v>
      </c>
      <c r="L75" s="32"/>
    </row>
    <row r="76" spans="2:12" s="1" customFormat="1" ht="16.5" customHeight="1">
      <c r="B76" s="32"/>
      <c r="E76" s="313" t="str">
        <f>E7</f>
        <v>Adaptace obřadní síně na zasedací místnost</v>
      </c>
      <c r="F76" s="314"/>
      <c r="G76" s="314"/>
      <c r="H76" s="314"/>
      <c r="L76" s="32"/>
    </row>
    <row r="77" spans="2:12" ht="12" customHeight="1">
      <c r="B77" s="20"/>
      <c r="C77" s="27" t="s">
        <v>99</v>
      </c>
      <c r="L77" s="20"/>
    </row>
    <row r="78" spans="2:12" s="1" customFormat="1" ht="16.5" customHeight="1">
      <c r="B78" s="32"/>
      <c r="E78" s="313" t="s">
        <v>100</v>
      </c>
      <c r="F78" s="315"/>
      <c r="G78" s="315"/>
      <c r="H78" s="315"/>
      <c r="L78" s="32"/>
    </row>
    <row r="79" spans="2:12" s="1" customFormat="1" ht="12" customHeight="1">
      <c r="B79" s="32"/>
      <c r="C79" s="27" t="s">
        <v>101</v>
      </c>
      <c r="L79" s="32"/>
    </row>
    <row r="80" spans="2:12" s="1" customFormat="1" ht="16.5" customHeight="1">
      <c r="B80" s="32"/>
      <c r="E80" s="272" t="str">
        <f>E11</f>
        <v>D1.4g - Elektroinstalace</v>
      </c>
      <c r="F80" s="315"/>
      <c r="G80" s="315"/>
      <c r="H80" s="315"/>
      <c r="L80" s="32"/>
    </row>
    <row r="81" spans="2:12" s="1" customFormat="1" ht="6.95" customHeight="1">
      <c r="B81" s="32"/>
      <c r="L81" s="32"/>
    </row>
    <row r="82" spans="2:12" s="1" customFormat="1" ht="12" customHeight="1">
      <c r="B82" s="32"/>
      <c r="C82" s="27" t="s">
        <v>21</v>
      </c>
      <c r="F82" s="25" t="str">
        <f>F14</f>
        <v xml:space="preserve"> </v>
      </c>
      <c r="I82" s="27" t="s">
        <v>23</v>
      </c>
      <c r="J82" s="49" t="str">
        <f>IF(J14="","",J14)</f>
        <v>7. 10. 2020</v>
      </c>
      <c r="L82" s="32"/>
    </row>
    <row r="83" spans="2:12" s="1" customFormat="1" ht="6.95" customHeight="1">
      <c r="B83" s="32"/>
      <c r="L83" s="32"/>
    </row>
    <row r="84" spans="2:12" s="1" customFormat="1" ht="25.7" customHeight="1">
      <c r="B84" s="32"/>
      <c r="C84" s="27" t="s">
        <v>25</v>
      </c>
      <c r="F84" s="25" t="str">
        <f>E17</f>
        <v>Město Litvínov</v>
      </c>
      <c r="I84" s="27" t="s">
        <v>31</v>
      </c>
      <c r="J84" s="30" t="str">
        <f>E23</f>
        <v>Ing. Daniel Šimmer, č.a. 0401928</v>
      </c>
      <c r="L84" s="32"/>
    </row>
    <row r="85" spans="2:12" s="1" customFormat="1" ht="40.15" customHeight="1">
      <c r="B85" s="32"/>
      <c r="C85" s="27" t="s">
        <v>29</v>
      </c>
      <c r="F85" s="25" t="str">
        <f>IF(E20="","",E20)</f>
        <v>Vyplň údaj</v>
      </c>
      <c r="I85" s="27" t="s">
        <v>34</v>
      </c>
      <c r="J85" s="30" t="str">
        <f>E26</f>
        <v>Vít Včeliš, 724538658, vitvcelis@seznam.cz</v>
      </c>
      <c r="L85" s="32"/>
    </row>
    <row r="86" spans="2:12" s="1" customFormat="1" ht="10.35" customHeight="1">
      <c r="B86" s="32"/>
      <c r="L86" s="32"/>
    </row>
    <row r="87" spans="2:20" s="10" customFormat="1" ht="29.25" customHeight="1">
      <c r="B87" s="111"/>
      <c r="C87" s="112" t="s">
        <v>120</v>
      </c>
      <c r="D87" s="113" t="s">
        <v>57</v>
      </c>
      <c r="E87" s="113" t="s">
        <v>53</v>
      </c>
      <c r="F87" s="113" t="s">
        <v>54</v>
      </c>
      <c r="G87" s="113" t="s">
        <v>121</v>
      </c>
      <c r="H87" s="113" t="s">
        <v>122</v>
      </c>
      <c r="I87" s="113" t="s">
        <v>123</v>
      </c>
      <c r="J87" s="113" t="s">
        <v>106</v>
      </c>
      <c r="K87" s="114" t="s">
        <v>124</v>
      </c>
      <c r="L87" s="111"/>
      <c r="M87" s="56" t="s">
        <v>19</v>
      </c>
      <c r="N87" s="57" t="s">
        <v>42</v>
      </c>
      <c r="O87" s="57" t="s">
        <v>125</v>
      </c>
      <c r="P87" s="57" t="s">
        <v>126</v>
      </c>
      <c r="Q87" s="57" t="s">
        <v>127</v>
      </c>
      <c r="R87" s="57" t="s">
        <v>128</v>
      </c>
      <c r="S87" s="57" t="s">
        <v>129</v>
      </c>
      <c r="T87" s="58" t="s">
        <v>130</v>
      </c>
    </row>
    <row r="88" spans="2:63" s="1" customFormat="1" ht="22.9" customHeight="1">
      <c r="B88" s="32"/>
      <c r="C88" s="61" t="s">
        <v>131</v>
      </c>
      <c r="J88" s="115">
        <f>BK88</f>
        <v>0</v>
      </c>
      <c r="L88" s="32"/>
      <c r="M88" s="59"/>
      <c r="N88" s="50"/>
      <c r="O88" s="50"/>
      <c r="P88" s="116">
        <f>P89+P187+P203</f>
        <v>0</v>
      </c>
      <c r="Q88" s="50"/>
      <c r="R88" s="116">
        <f>R89+R187+R203</f>
        <v>0</v>
      </c>
      <c r="S88" s="50"/>
      <c r="T88" s="117">
        <f>T89+T187+T203</f>
        <v>0</v>
      </c>
      <c r="AT88" s="17" t="s">
        <v>71</v>
      </c>
      <c r="AU88" s="17" t="s">
        <v>107</v>
      </c>
      <c r="BK88" s="118">
        <f>BK89+BK187+BK203</f>
        <v>0</v>
      </c>
    </row>
    <row r="89" spans="2:63" s="11" customFormat="1" ht="25.9" customHeight="1">
      <c r="B89" s="119"/>
      <c r="D89" s="120" t="s">
        <v>71</v>
      </c>
      <c r="E89" s="121" t="s">
        <v>249</v>
      </c>
      <c r="F89" s="121" t="s">
        <v>250</v>
      </c>
      <c r="I89" s="122"/>
      <c r="J89" s="123">
        <f>BK89</f>
        <v>0</v>
      </c>
      <c r="L89" s="119"/>
      <c r="M89" s="124"/>
      <c r="P89" s="125">
        <f>SUM(P90:P186)</f>
        <v>0</v>
      </c>
      <c r="R89" s="125">
        <f>SUM(R90:R186)</f>
        <v>0</v>
      </c>
      <c r="T89" s="126">
        <f>SUM(T90:T186)</f>
        <v>0</v>
      </c>
      <c r="AR89" s="120" t="s">
        <v>81</v>
      </c>
      <c r="AT89" s="127" t="s">
        <v>71</v>
      </c>
      <c r="AU89" s="127" t="s">
        <v>72</v>
      </c>
      <c r="AY89" s="120" t="s">
        <v>134</v>
      </c>
      <c r="BK89" s="128">
        <f>SUM(BK90:BK186)</f>
        <v>0</v>
      </c>
    </row>
    <row r="90" spans="2:65" s="1" customFormat="1" ht="24.2" customHeight="1">
      <c r="B90" s="32"/>
      <c r="C90" s="131" t="s">
        <v>79</v>
      </c>
      <c r="D90" s="131" t="s">
        <v>137</v>
      </c>
      <c r="E90" s="132" t="s">
        <v>841</v>
      </c>
      <c r="F90" s="133" t="s">
        <v>842</v>
      </c>
      <c r="G90" s="134" t="s">
        <v>253</v>
      </c>
      <c r="H90" s="135">
        <v>3</v>
      </c>
      <c r="I90" s="136"/>
      <c r="J90" s="137">
        <f>ROUND(I90*H90,2)</f>
        <v>0</v>
      </c>
      <c r="K90" s="133" t="s">
        <v>843</v>
      </c>
      <c r="L90" s="32"/>
      <c r="M90" s="138" t="s">
        <v>19</v>
      </c>
      <c r="N90" s="139" t="s">
        <v>43</v>
      </c>
      <c r="P90" s="140">
        <f>O90*H90</f>
        <v>0</v>
      </c>
      <c r="Q90" s="140">
        <v>0</v>
      </c>
      <c r="R90" s="140">
        <f>Q90*H90</f>
        <v>0</v>
      </c>
      <c r="S90" s="140">
        <v>0</v>
      </c>
      <c r="T90" s="141">
        <f>S90*H90</f>
        <v>0</v>
      </c>
      <c r="AR90" s="142" t="s">
        <v>238</v>
      </c>
      <c r="AT90" s="142" t="s">
        <v>137</v>
      </c>
      <c r="AU90" s="142" t="s">
        <v>79</v>
      </c>
      <c r="AY90" s="17" t="s">
        <v>134</v>
      </c>
      <c r="BE90" s="143">
        <f>IF(N90="základní",J90,0)</f>
        <v>0</v>
      </c>
      <c r="BF90" s="143">
        <f>IF(N90="snížená",J90,0)</f>
        <v>0</v>
      </c>
      <c r="BG90" s="143">
        <f>IF(N90="zákl. přenesená",J90,0)</f>
        <v>0</v>
      </c>
      <c r="BH90" s="143">
        <f>IF(N90="sníž. přenesená",J90,0)</f>
        <v>0</v>
      </c>
      <c r="BI90" s="143">
        <f>IF(N90="nulová",J90,0)</f>
        <v>0</v>
      </c>
      <c r="BJ90" s="17" t="s">
        <v>79</v>
      </c>
      <c r="BK90" s="143">
        <f>ROUND(I90*H90,2)</f>
        <v>0</v>
      </c>
      <c r="BL90" s="17" t="s">
        <v>238</v>
      </c>
      <c r="BM90" s="142" t="s">
        <v>81</v>
      </c>
    </row>
    <row r="91" spans="2:47" s="1" customFormat="1" ht="11.25">
      <c r="B91" s="32"/>
      <c r="D91" s="144" t="s">
        <v>144</v>
      </c>
      <c r="F91" s="145" t="s">
        <v>844</v>
      </c>
      <c r="I91" s="146"/>
      <c r="L91" s="32"/>
      <c r="M91" s="147"/>
      <c r="T91" s="53"/>
      <c r="AT91" s="17" t="s">
        <v>144</v>
      </c>
      <c r="AU91" s="17" t="s">
        <v>79</v>
      </c>
    </row>
    <row r="92" spans="2:65" s="1" customFormat="1" ht="16.5" customHeight="1">
      <c r="B92" s="32"/>
      <c r="C92" s="174" t="s">
        <v>81</v>
      </c>
      <c r="D92" s="174" t="s">
        <v>419</v>
      </c>
      <c r="E92" s="175" t="s">
        <v>845</v>
      </c>
      <c r="F92" s="176" t="s">
        <v>846</v>
      </c>
      <c r="G92" s="177" t="s">
        <v>847</v>
      </c>
      <c r="H92" s="178">
        <v>3</v>
      </c>
      <c r="I92" s="179"/>
      <c r="J92" s="180">
        <f>ROUND(I92*H92,2)</f>
        <v>0</v>
      </c>
      <c r="K92" s="176" t="s">
        <v>19</v>
      </c>
      <c r="L92" s="181"/>
      <c r="M92" s="182" t="s">
        <v>19</v>
      </c>
      <c r="N92" s="183" t="s">
        <v>43</v>
      </c>
      <c r="P92" s="140">
        <f>O92*H92</f>
        <v>0</v>
      </c>
      <c r="Q92" s="140">
        <v>0</v>
      </c>
      <c r="R92" s="140">
        <f>Q92*H92</f>
        <v>0</v>
      </c>
      <c r="S92" s="140">
        <v>0</v>
      </c>
      <c r="T92" s="141">
        <f>S92*H92</f>
        <v>0</v>
      </c>
      <c r="AR92" s="142" t="s">
        <v>351</v>
      </c>
      <c r="AT92" s="142" t="s">
        <v>419</v>
      </c>
      <c r="AU92" s="142" t="s">
        <v>79</v>
      </c>
      <c r="AY92" s="17" t="s">
        <v>134</v>
      </c>
      <c r="BE92" s="143">
        <f>IF(N92="základní",J92,0)</f>
        <v>0</v>
      </c>
      <c r="BF92" s="143">
        <f>IF(N92="snížená",J92,0)</f>
        <v>0</v>
      </c>
      <c r="BG92" s="143">
        <f>IF(N92="zákl. přenesená",J92,0)</f>
        <v>0</v>
      </c>
      <c r="BH92" s="143">
        <f>IF(N92="sníž. přenesená",J92,0)</f>
        <v>0</v>
      </c>
      <c r="BI92" s="143">
        <f>IF(N92="nulová",J92,0)</f>
        <v>0</v>
      </c>
      <c r="BJ92" s="17" t="s">
        <v>79</v>
      </c>
      <c r="BK92" s="143">
        <f>ROUND(I92*H92,2)</f>
        <v>0</v>
      </c>
      <c r="BL92" s="17" t="s">
        <v>238</v>
      </c>
      <c r="BM92" s="142" t="s">
        <v>142</v>
      </c>
    </row>
    <row r="93" spans="2:65" s="1" customFormat="1" ht="16.5" customHeight="1">
      <c r="B93" s="32"/>
      <c r="C93" s="174" t="s">
        <v>156</v>
      </c>
      <c r="D93" s="174" t="s">
        <v>419</v>
      </c>
      <c r="E93" s="175" t="s">
        <v>848</v>
      </c>
      <c r="F93" s="176" t="s">
        <v>849</v>
      </c>
      <c r="G93" s="177" t="s">
        <v>847</v>
      </c>
      <c r="H93" s="178">
        <v>58</v>
      </c>
      <c r="I93" s="179"/>
      <c r="J93" s="180">
        <f>ROUND(I93*H93,2)</f>
        <v>0</v>
      </c>
      <c r="K93" s="176" t="s">
        <v>19</v>
      </c>
      <c r="L93" s="181"/>
      <c r="M93" s="182" t="s">
        <v>19</v>
      </c>
      <c r="N93" s="183" t="s">
        <v>43</v>
      </c>
      <c r="P93" s="140">
        <f>O93*H93</f>
        <v>0</v>
      </c>
      <c r="Q93" s="140">
        <v>0</v>
      </c>
      <c r="R93" s="140">
        <f>Q93*H93</f>
        <v>0</v>
      </c>
      <c r="S93" s="140">
        <v>0</v>
      </c>
      <c r="T93" s="141">
        <f>S93*H93</f>
        <v>0</v>
      </c>
      <c r="AR93" s="142" t="s">
        <v>351</v>
      </c>
      <c r="AT93" s="142" t="s">
        <v>419</v>
      </c>
      <c r="AU93" s="142" t="s">
        <v>79</v>
      </c>
      <c r="AY93" s="17" t="s">
        <v>134</v>
      </c>
      <c r="BE93" s="143">
        <f>IF(N93="základní",J93,0)</f>
        <v>0</v>
      </c>
      <c r="BF93" s="143">
        <f>IF(N93="snížená",J93,0)</f>
        <v>0</v>
      </c>
      <c r="BG93" s="143">
        <f>IF(N93="zákl. přenesená",J93,0)</f>
        <v>0</v>
      </c>
      <c r="BH93" s="143">
        <f>IF(N93="sníž. přenesená",J93,0)</f>
        <v>0</v>
      </c>
      <c r="BI93" s="143">
        <f>IF(N93="nulová",J93,0)</f>
        <v>0</v>
      </c>
      <c r="BJ93" s="17" t="s">
        <v>79</v>
      </c>
      <c r="BK93" s="143">
        <f>ROUND(I93*H93,2)</f>
        <v>0</v>
      </c>
      <c r="BL93" s="17" t="s">
        <v>238</v>
      </c>
      <c r="BM93" s="142" t="s">
        <v>176</v>
      </c>
    </row>
    <row r="94" spans="2:65" s="1" customFormat="1" ht="16.5" customHeight="1">
      <c r="B94" s="32"/>
      <c r="C94" s="131" t="s">
        <v>142</v>
      </c>
      <c r="D94" s="131" t="s">
        <v>137</v>
      </c>
      <c r="E94" s="132" t="s">
        <v>850</v>
      </c>
      <c r="F94" s="133" t="s">
        <v>851</v>
      </c>
      <c r="G94" s="134" t="s">
        <v>253</v>
      </c>
      <c r="H94" s="135">
        <v>38</v>
      </c>
      <c r="I94" s="136"/>
      <c r="J94" s="137">
        <f>ROUND(I94*H94,2)</f>
        <v>0</v>
      </c>
      <c r="K94" s="133" t="s">
        <v>843</v>
      </c>
      <c r="L94" s="32"/>
      <c r="M94" s="138" t="s">
        <v>19</v>
      </c>
      <c r="N94" s="139" t="s">
        <v>43</v>
      </c>
      <c r="P94" s="140">
        <f>O94*H94</f>
        <v>0</v>
      </c>
      <c r="Q94" s="140">
        <v>0</v>
      </c>
      <c r="R94" s="140">
        <f>Q94*H94</f>
        <v>0</v>
      </c>
      <c r="S94" s="140">
        <v>0</v>
      </c>
      <c r="T94" s="141">
        <f>S94*H94</f>
        <v>0</v>
      </c>
      <c r="AR94" s="142" t="s">
        <v>238</v>
      </c>
      <c r="AT94" s="142" t="s">
        <v>137</v>
      </c>
      <c r="AU94" s="142" t="s">
        <v>79</v>
      </c>
      <c r="AY94" s="17" t="s">
        <v>134</v>
      </c>
      <c r="BE94" s="143">
        <f>IF(N94="základní",J94,0)</f>
        <v>0</v>
      </c>
      <c r="BF94" s="143">
        <f>IF(N94="snížená",J94,0)</f>
        <v>0</v>
      </c>
      <c r="BG94" s="143">
        <f>IF(N94="zákl. přenesená",J94,0)</f>
        <v>0</v>
      </c>
      <c r="BH94" s="143">
        <f>IF(N94="sníž. přenesená",J94,0)</f>
        <v>0</v>
      </c>
      <c r="BI94" s="143">
        <f>IF(N94="nulová",J94,0)</f>
        <v>0</v>
      </c>
      <c r="BJ94" s="17" t="s">
        <v>79</v>
      </c>
      <c r="BK94" s="143">
        <f>ROUND(I94*H94,2)</f>
        <v>0</v>
      </c>
      <c r="BL94" s="17" t="s">
        <v>238</v>
      </c>
      <c r="BM94" s="142" t="s">
        <v>194</v>
      </c>
    </row>
    <row r="95" spans="2:47" s="1" customFormat="1" ht="11.25">
      <c r="B95" s="32"/>
      <c r="D95" s="144" t="s">
        <v>144</v>
      </c>
      <c r="F95" s="145" t="s">
        <v>852</v>
      </c>
      <c r="I95" s="146"/>
      <c r="L95" s="32"/>
      <c r="M95" s="147"/>
      <c r="T95" s="53"/>
      <c r="AT95" s="17" t="s">
        <v>144</v>
      </c>
      <c r="AU95" s="17" t="s">
        <v>79</v>
      </c>
    </row>
    <row r="96" spans="2:65" s="1" customFormat="1" ht="16.5" customHeight="1">
      <c r="B96" s="32"/>
      <c r="C96" s="131" t="s">
        <v>170</v>
      </c>
      <c r="D96" s="131" t="s">
        <v>137</v>
      </c>
      <c r="E96" s="132" t="s">
        <v>853</v>
      </c>
      <c r="F96" s="133" t="s">
        <v>854</v>
      </c>
      <c r="G96" s="134" t="s">
        <v>253</v>
      </c>
      <c r="H96" s="135">
        <v>38</v>
      </c>
      <c r="I96" s="136"/>
      <c r="J96" s="137">
        <f>ROUND(I96*H96,2)</f>
        <v>0</v>
      </c>
      <c r="K96" s="133" t="s">
        <v>843</v>
      </c>
      <c r="L96" s="32"/>
      <c r="M96" s="138" t="s">
        <v>19</v>
      </c>
      <c r="N96" s="139" t="s">
        <v>43</v>
      </c>
      <c r="P96" s="140">
        <f>O96*H96</f>
        <v>0</v>
      </c>
      <c r="Q96" s="140">
        <v>0</v>
      </c>
      <c r="R96" s="140">
        <f>Q96*H96</f>
        <v>0</v>
      </c>
      <c r="S96" s="140">
        <v>0</v>
      </c>
      <c r="T96" s="141">
        <f>S96*H96</f>
        <v>0</v>
      </c>
      <c r="AR96" s="142" t="s">
        <v>238</v>
      </c>
      <c r="AT96" s="142" t="s">
        <v>137</v>
      </c>
      <c r="AU96" s="142" t="s">
        <v>79</v>
      </c>
      <c r="AY96" s="17" t="s">
        <v>134</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238</v>
      </c>
      <c r="BM96" s="142" t="s">
        <v>208</v>
      </c>
    </row>
    <row r="97" spans="2:47" s="1" customFormat="1" ht="11.25">
      <c r="B97" s="32"/>
      <c r="D97" s="144" t="s">
        <v>144</v>
      </c>
      <c r="F97" s="145" t="s">
        <v>855</v>
      </c>
      <c r="I97" s="146"/>
      <c r="L97" s="32"/>
      <c r="M97" s="147"/>
      <c r="T97" s="53"/>
      <c r="AT97" s="17" t="s">
        <v>144</v>
      </c>
      <c r="AU97" s="17" t="s">
        <v>79</v>
      </c>
    </row>
    <row r="98" spans="2:65" s="1" customFormat="1" ht="16.5" customHeight="1">
      <c r="B98" s="32"/>
      <c r="C98" s="174" t="s">
        <v>176</v>
      </c>
      <c r="D98" s="174" t="s">
        <v>419</v>
      </c>
      <c r="E98" s="175" t="s">
        <v>856</v>
      </c>
      <c r="F98" s="176" t="s">
        <v>857</v>
      </c>
      <c r="G98" s="177" t="s">
        <v>253</v>
      </c>
      <c r="H98" s="178">
        <v>38</v>
      </c>
      <c r="I98" s="179"/>
      <c r="J98" s="180">
        <f>ROUND(I98*H98,2)</f>
        <v>0</v>
      </c>
      <c r="K98" s="176" t="s">
        <v>843</v>
      </c>
      <c r="L98" s="181"/>
      <c r="M98" s="182" t="s">
        <v>19</v>
      </c>
      <c r="N98" s="183" t="s">
        <v>43</v>
      </c>
      <c r="P98" s="140">
        <f>O98*H98</f>
        <v>0</v>
      </c>
      <c r="Q98" s="140">
        <v>0</v>
      </c>
      <c r="R98" s="140">
        <f>Q98*H98</f>
        <v>0</v>
      </c>
      <c r="S98" s="140">
        <v>0</v>
      </c>
      <c r="T98" s="141">
        <f>S98*H98</f>
        <v>0</v>
      </c>
      <c r="AR98" s="142" t="s">
        <v>351</v>
      </c>
      <c r="AT98" s="142" t="s">
        <v>419</v>
      </c>
      <c r="AU98" s="142" t="s">
        <v>79</v>
      </c>
      <c r="AY98" s="17" t="s">
        <v>134</v>
      </c>
      <c r="BE98" s="143">
        <f>IF(N98="základní",J98,0)</f>
        <v>0</v>
      </c>
      <c r="BF98" s="143">
        <f>IF(N98="snížená",J98,0)</f>
        <v>0</v>
      </c>
      <c r="BG98" s="143">
        <f>IF(N98="zákl. přenesená",J98,0)</f>
        <v>0</v>
      </c>
      <c r="BH98" s="143">
        <f>IF(N98="sníž. přenesená",J98,0)</f>
        <v>0</v>
      </c>
      <c r="BI98" s="143">
        <f>IF(N98="nulová",J98,0)</f>
        <v>0</v>
      </c>
      <c r="BJ98" s="17" t="s">
        <v>79</v>
      </c>
      <c r="BK98" s="143">
        <f>ROUND(I98*H98,2)</f>
        <v>0</v>
      </c>
      <c r="BL98" s="17" t="s">
        <v>238</v>
      </c>
      <c r="BM98" s="142" t="s">
        <v>220</v>
      </c>
    </row>
    <row r="99" spans="2:65" s="1" customFormat="1" ht="16.5" customHeight="1">
      <c r="B99" s="32"/>
      <c r="C99" s="131" t="s">
        <v>185</v>
      </c>
      <c r="D99" s="131" t="s">
        <v>137</v>
      </c>
      <c r="E99" s="132" t="s">
        <v>858</v>
      </c>
      <c r="F99" s="133" t="s">
        <v>859</v>
      </c>
      <c r="G99" s="134" t="s">
        <v>253</v>
      </c>
      <c r="H99" s="135">
        <v>2</v>
      </c>
      <c r="I99" s="136"/>
      <c r="J99" s="137">
        <f>ROUND(I99*H99,2)</f>
        <v>0</v>
      </c>
      <c r="K99" s="133" t="s">
        <v>843</v>
      </c>
      <c r="L99" s="32"/>
      <c r="M99" s="138" t="s">
        <v>19</v>
      </c>
      <c r="N99" s="139" t="s">
        <v>43</v>
      </c>
      <c r="P99" s="140">
        <f>O99*H99</f>
        <v>0</v>
      </c>
      <c r="Q99" s="140">
        <v>0</v>
      </c>
      <c r="R99" s="140">
        <f>Q99*H99</f>
        <v>0</v>
      </c>
      <c r="S99" s="140">
        <v>0</v>
      </c>
      <c r="T99" s="141">
        <f>S99*H99</f>
        <v>0</v>
      </c>
      <c r="AR99" s="142" t="s">
        <v>238</v>
      </c>
      <c r="AT99" s="142" t="s">
        <v>137</v>
      </c>
      <c r="AU99" s="142" t="s">
        <v>79</v>
      </c>
      <c r="AY99" s="17" t="s">
        <v>134</v>
      </c>
      <c r="BE99" s="143">
        <f>IF(N99="základní",J99,0)</f>
        <v>0</v>
      </c>
      <c r="BF99" s="143">
        <f>IF(N99="snížená",J99,0)</f>
        <v>0</v>
      </c>
      <c r="BG99" s="143">
        <f>IF(N99="zákl. přenesená",J99,0)</f>
        <v>0</v>
      </c>
      <c r="BH99" s="143">
        <f>IF(N99="sníž. přenesená",J99,0)</f>
        <v>0</v>
      </c>
      <c r="BI99" s="143">
        <f>IF(N99="nulová",J99,0)</f>
        <v>0</v>
      </c>
      <c r="BJ99" s="17" t="s">
        <v>79</v>
      </c>
      <c r="BK99" s="143">
        <f>ROUND(I99*H99,2)</f>
        <v>0</v>
      </c>
      <c r="BL99" s="17" t="s">
        <v>238</v>
      </c>
      <c r="BM99" s="142" t="s">
        <v>235</v>
      </c>
    </row>
    <row r="100" spans="2:47" s="1" customFormat="1" ht="11.25">
      <c r="B100" s="32"/>
      <c r="D100" s="144" t="s">
        <v>144</v>
      </c>
      <c r="F100" s="145" t="s">
        <v>860</v>
      </c>
      <c r="I100" s="146"/>
      <c r="L100" s="32"/>
      <c r="M100" s="147"/>
      <c r="T100" s="53"/>
      <c r="AT100" s="17" t="s">
        <v>144</v>
      </c>
      <c r="AU100" s="17" t="s">
        <v>79</v>
      </c>
    </row>
    <row r="101" spans="2:65" s="1" customFormat="1" ht="16.5" customHeight="1">
      <c r="B101" s="32"/>
      <c r="C101" s="174" t="s">
        <v>194</v>
      </c>
      <c r="D101" s="174" t="s">
        <v>419</v>
      </c>
      <c r="E101" s="175" t="s">
        <v>861</v>
      </c>
      <c r="F101" s="176" t="s">
        <v>862</v>
      </c>
      <c r="G101" s="177" t="s">
        <v>253</v>
      </c>
      <c r="H101" s="178">
        <v>2</v>
      </c>
      <c r="I101" s="179"/>
      <c r="J101" s="180">
        <f>ROUND(I101*H101,2)</f>
        <v>0</v>
      </c>
      <c r="K101" s="176" t="s">
        <v>843</v>
      </c>
      <c r="L101" s="181"/>
      <c r="M101" s="182" t="s">
        <v>19</v>
      </c>
      <c r="N101" s="183" t="s">
        <v>43</v>
      </c>
      <c r="P101" s="140">
        <f>O101*H101</f>
        <v>0</v>
      </c>
      <c r="Q101" s="140">
        <v>0</v>
      </c>
      <c r="R101" s="140">
        <f>Q101*H101</f>
        <v>0</v>
      </c>
      <c r="S101" s="140">
        <v>0</v>
      </c>
      <c r="T101" s="141">
        <f>S101*H101</f>
        <v>0</v>
      </c>
      <c r="AR101" s="142" t="s">
        <v>351</v>
      </c>
      <c r="AT101" s="142" t="s">
        <v>419</v>
      </c>
      <c r="AU101" s="142" t="s">
        <v>79</v>
      </c>
      <c r="AY101" s="17" t="s">
        <v>134</v>
      </c>
      <c r="BE101" s="143">
        <f>IF(N101="základní",J101,0)</f>
        <v>0</v>
      </c>
      <c r="BF101" s="143">
        <f>IF(N101="snížená",J101,0)</f>
        <v>0</v>
      </c>
      <c r="BG101" s="143">
        <f>IF(N101="zákl. přenesená",J101,0)</f>
        <v>0</v>
      </c>
      <c r="BH101" s="143">
        <f>IF(N101="sníž. přenesená",J101,0)</f>
        <v>0</v>
      </c>
      <c r="BI101" s="143">
        <f>IF(N101="nulová",J101,0)</f>
        <v>0</v>
      </c>
      <c r="BJ101" s="17" t="s">
        <v>79</v>
      </c>
      <c r="BK101" s="143">
        <f>ROUND(I101*H101,2)</f>
        <v>0</v>
      </c>
      <c r="BL101" s="17" t="s">
        <v>238</v>
      </c>
      <c r="BM101" s="142" t="s">
        <v>238</v>
      </c>
    </row>
    <row r="102" spans="2:65" s="1" customFormat="1" ht="16.5" customHeight="1">
      <c r="B102" s="32"/>
      <c r="C102" s="174" t="s">
        <v>135</v>
      </c>
      <c r="D102" s="174" t="s">
        <v>419</v>
      </c>
      <c r="E102" s="175" t="s">
        <v>863</v>
      </c>
      <c r="F102" s="176" t="s">
        <v>864</v>
      </c>
      <c r="G102" s="177" t="s">
        <v>253</v>
      </c>
      <c r="H102" s="178">
        <v>2</v>
      </c>
      <c r="I102" s="179"/>
      <c r="J102" s="180">
        <f>ROUND(I102*H102,2)</f>
        <v>0</v>
      </c>
      <c r="K102" s="176" t="s">
        <v>843</v>
      </c>
      <c r="L102" s="181"/>
      <c r="M102" s="182" t="s">
        <v>19</v>
      </c>
      <c r="N102" s="183" t="s">
        <v>43</v>
      </c>
      <c r="P102" s="140">
        <f>O102*H102</f>
        <v>0</v>
      </c>
      <c r="Q102" s="140">
        <v>0</v>
      </c>
      <c r="R102" s="140">
        <f>Q102*H102</f>
        <v>0</v>
      </c>
      <c r="S102" s="140">
        <v>0</v>
      </c>
      <c r="T102" s="141">
        <f>S102*H102</f>
        <v>0</v>
      </c>
      <c r="AR102" s="142" t="s">
        <v>351</v>
      </c>
      <c r="AT102" s="142" t="s">
        <v>419</v>
      </c>
      <c r="AU102" s="142" t="s">
        <v>79</v>
      </c>
      <c r="AY102" s="17" t="s">
        <v>134</v>
      </c>
      <c r="BE102" s="143">
        <f>IF(N102="základní",J102,0)</f>
        <v>0</v>
      </c>
      <c r="BF102" s="143">
        <f>IF(N102="snížená",J102,0)</f>
        <v>0</v>
      </c>
      <c r="BG102" s="143">
        <f>IF(N102="zákl. přenesená",J102,0)</f>
        <v>0</v>
      </c>
      <c r="BH102" s="143">
        <f>IF(N102="sníž. přenesená",J102,0)</f>
        <v>0</v>
      </c>
      <c r="BI102" s="143">
        <f>IF(N102="nulová",J102,0)</f>
        <v>0</v>
      </c>
      <c r="BJ102" s="17" t="s">
        <v>79</v>
      </c>
      <c r="BK102" s="143">
        <f>ROUND(I102*H102,2)</f>
        <v>0</v>
      </c>
      <c r="BL102" s="17" t="s">
        <v>238</v>
      </c>
      <c r="BM102" s="142" t="s">
        <v>268</v>
      </c>
    </row>
    <row r="103" spans="2:65" s="1" customFormat="1" ht="16.5" customHeight="1">
      <c r="B103" s="32"/>
      <c r="C103" s="174" t="s">
        <v>208</v>
      </c>
      <c r="D103" s="174" t="s">
        <v>419</v>
      </c>
      <c r="E103" s="175" t="s">
        <v>865</v>
      </c>
      <c r="F103" s="176" t="s">
        <v>866</v>
      </c>
      <c r="G103" s="177" t="s">
        <v>253</v>
      </c>
      <c r="H103" s="178">
        <v>33</v>
      </c>
      <c r="I103" s="179"/>
      <c r="J103" s="180">
        <f>ROUND(I103*H103,2)</f>
        <v>0</v>
      </c>
      <c r="K103" s="176" t="s">
        <v>843</v>
      </c>
      <c r="L103" s="181"/>
      <c r="M103" s="182" t="s">
        <v>19</v>
      </c>
      <c r="N103" s="183" t="s">
        <v>43</v>
      </c>
      <c r="P103" s="140">
        <f>O103*H103</f>
        <v>0</v>
      </c>
      <c r="Q103" s="140">
        <v>0</v>
      </c>
      <c r="R103" s="140">
        <f>Q103*H103</f>
        <v>0</v>
      </c>
      <c r="S103" s="140">
        <v>0</v>
      </c>
      <c r="T103" s="141">
        <f>S103*H103</f>
        <v>0</v>
      </c>
      <c r="AR103" s="142" t="s">
        <v>351</v>
      </c>
      <c r="AT103" s="142" t="s">
        <v>419</v>
      </c>
      <c r="AU103" s="142" t="s">
        <v>79</v>
      </c>
      <c r="AY103" s="17" t="s">
        <v>134</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238</v>
      </c>
      <c r="BM103" s="142" t="s">
        <v>280</v>
      </c>
    </row>
    <row r="104" spans="2:65" s="1" customFormat="1" ht="21.75" customHeight="1">
      <c r="B104" s="32"/>
      <c r="C104" s="131" t="s">
        <v>214</v>
      </c>
      <c r="D104" s="131" t="s">
        <v>137</v>
      </c>
      <c r="E104" s="132" t="s">
        <v>867</v>
      </c>
      <c r="F104" s="133" t="s">
        <v>868</v>
      </c>
      <c r="G104" s="134" t="s">
        <v>253</v>
      </c>
      <c r="H104" s="135">
        <v>65</v>
      </c>
      <c r="I104" s="136"/>
      <c r="J104" s="137">
        <f>ROUND(I104*H104,2)</f>
        <v>0</v>
      </c>
      <c r="K104" s="133" t="s">
        <v>843</v>
      </c>
      <c r="L104" s="32"/>
      <c r="M104" s="138" t="s">
        <v>19</v>
      </c>
      <c r="N104" s="139" t="s">
        <v>43</v>
      </c>
      <c r="P104" s="140">
        <f>O104*H104</f>
        <v>0</v>
      </c>
      <c r="Q104" s="140">
        <v>0</v>
      </c>
      <c r="R104" s="140">
        <f>Q104*H104</f>
        <v>0</v>
      </c>
      <c r="S104" s="140">
        <v>0</v>
      </c>
      <c r="T104" s="141">
        <f>S104*H104</f>
        <v>0</v>
      </c>
      <c r="AR104" s="142" t="s">
        <v>238</v>
      </c>
      <c r="AT104" s="142" t="s">
        <v>137</v>
      </c>
      <c r="AU104" s="142" t="s">
        <v>79</v>
      </c>
      <c r="AY104" s="17" t="s">
        <v>134</v>
      </c>
      <c r="BE104" s="143">
        <f>IF(N104="základní",J104,0)</f>
        <v>0</v>
      </c>
      <c r="BF104" s="143">
        <f>IF(N104="snížená",J104,0)</f>
        <v>0</v>
      </c>
      <c r="BG104" s="143">
        <f>IF(N104="zákl. přenesená",J104,0)</f>
        <v>0</v>
      </c>
      <c r="BH104" s="143">
        <f>IF(N104="sníž. přenesená",J104,0)</f>
        <v>0</v>
      </c>
      <c r="BI104" s="143">
        <f>IF(N104="nulová",J104,0)</f>
        <v>0</v>
      </c>
      <c r="BJ104" s="17" t="s">
        <v>79</v>
      </c>
      <c r="BK104" s="143">
        <f>ROUND(I104*H104,2)</f>
        <v>0</v>
      </c>
      <c r="BL104" s="17" t="s">
        <v>238</v>
      </c>
      <c r="BM104" s="142" t="s">
        <v>293</v>
      </c>
    </row>
    <row r="105" spans="2:47" s="1" customFormat="1" ht="11.25">
      <c r="B105" s="32"/>
      <c r="D105" s="144" t="s">
        <v>144</v>
      </c>
      <c r="F105" s="145" t="s">
        <v>869</v>
      </c>
      <c r="I105" s="146"/>
      <c r="L105" s="32"/>
      <c r="M105" s="147"/>
      <c r="T105" s="53"/>
      <c r="AT105" s="17" t="s">
        <v>144</v>
      </c>
      <c r="AU105" s="17" t="s">
        <v>79</v>
      </c>
    </row>
    <row r="106" spans="2:65" s="1" customFormat="1" ht="16.5" customHeight="1">
      <c r="B106" s="32"/>
      <c r="C106" s="174" t="s">
        <v>220</v>
      </c>
      <c r="D106" s="174" t="s">
        <v>419</v>
      </c>
      <c r="E106" s="175" t="s">
        <v>870</v>
      </c>
      <c r="F106" s="176" t="s">
        <v>871</v>
      </c>
      <c r="G106" s="177" t="s">
        <v>253</v>
      </c>
      <c r="H106" s="178">
        <v>26</v>
      </c>
      <c r="I106" s="179"/>
      <c r="J106" s="180">
        <f>ROUND(I106*H106,2)</f>
        <v>0</v>
      </c>
      <c r="K106" s="176" t="s">
        <v>843</v>
      </c>
      <c r="L106" s="181"/>
      <c r="M106" s="182" t="s">
        <v>19</v>
      </c>
      <c r="N106" s="183" t="s">
        <v>43</v>
      </c>
      <c r="P106" s="140">
        <f>O106*H106</f>
        <v>0</v>
      </c>
      <c r="Q106" s="140">
        <v>0</v>
      </c>
      <c r="R106" s="140">
        <f>Q106*H106</f>
        <v>0</v>
      </c>
      <c r="S106" s="140">
        <v>0</v>
      </c>
      <c r="T106" s="141">
        <f>S106*H106</f>
        <v>0</v>
      </c>
      <c r="AR106" s="142" t="s">
        <v>351</v>
      </c>
      <c r="AT106" s="142" t="s">
        <v>419</v>
      </c>
      <c r="AU106" s="142" t="s">
        <v>79</v>
      </c>
      <c r="AY106" s="17" t="s">
        <v>134</v>
      </c>
      <c r="BE106" s="143">
        <f>IF(N106="základní",J106,0)</f>
        <v>0</v>
      </c>
      <c r="BF106" s="143">
        <f>IF(N106="snížená",J106,0)</f>
        <v>0</v>
      </c>
      <c r="BG106" s="143">
        <f>IF(N106="zákl. přenesená",J106,0)</f>
        <v>0</v>
      </c>
      <c r="BH106" s="143">
        <f>IF(N106="sníž. přenesená",J106,0)</f>
        <v>0</v>
      </c>
      <c r="BI106" s="143">
        <f>IF(N106="nulová",J106,0)</f>
        <v>0</v>
      </c>
      <c r="BJ106" s="17" t="s">
        <v>79</v>
      </c>
      <c r="BK106" s="143">
        <f>ROUND(I106*H106,2)</f>
        <v>0</v>
      </c>
      <c r="BL106" s="17" t="s">
        <v>238</v>
      </c>
      <c r="BM106" s="142" t="s">
        <v>304</v>
      </c>
    </row>
    <row r="107" spans="2:65" s="1" customFormat="1" ht="21.75" customHeight="1">
      <c r="B107" s="32"/>
      <c r="C107" s="131" t="s">
        <v>226</v>
      </c>
      <c r="D107" s="131" t="s">
        <v>137</v>
      </c>
      <c r="E107" s="132" t="s">
        <v>872</v>
      </c>
      <c r="F107" s="133" t="s">
        <v>873</v>
      </c>
      <c r="G107" s="134" t="s">
        <v>253</v>
      </c>
      <c r="H107" s="135">
        <v>5</v>
      </c>
      <c r="I107" s="136"/>
      <c r="J107" s="137">
        <f>ROUND(I107*H107,2)</f>
        <v>0</v>
      </c>
      <c r="K107" s="133" t="s">
        <v>843</v>
      </c>
      <c r="L107" s="32"/>
      <c r="M107" s="138" t="s">
        <v>19</v>
      </c>
      <c r="N107" s="139" t="s">
        <v>43</v>
      </c>
      <c r="P107" s="140">
        <f>O107*H107</f>
        <v>0</v>
      </c>
      <c r="Q107" s="140">
        <v>0</v>
      </c>
      <c r="R107" s="140">
        <f>Q107*H107</f>
        <v>0</v>
      </c>
      <c r="S107" s="140">
        <v>0</v>
      </c>
      <c r="T107" s="141">
        <f>S107*H107</f>
        <v>0</v>
      </c>
      <c r="AR107" s="142" t="s">
        <v>238</v>
      </c>
      <c r="AT107" s="142" t="s">
        <v>137</v>
      </c>
      <c r="AU107" s="142" t="s">
        <v>79</v>
      </c>
      <c r="AY107" s="17" t="s">
        <v>134</v>
      </c>
      <c r="BE107" s="143">
        <f>IF(N107="základní",J107,0)</f>
        <v>0</v>
      </c>
      <c r="BF107" s="143">
        <f>IF(N107="snížená",J107,0)</f>
        <v>0</v>
      </c>
      <c r="BG107" s="143">
        <f>IF(N107="zákl. přenesená",J107,0)</f>
        <v>0</v>
      </c>
      <c r="BH107" s="143">
        <f>IF(N107="sníž. přenesená",J107,0)</f>
        <v>0</v>
      </c>
      <c r="BI107" s="143">
        <f>IF(N107="nulová",J107,0)</f>
        <v>0</v>
      </c>
      <c r="BJ107" s="17" t="s">
        <v>79</v>
      </c>
      <c r="BK107" s="143">
        <f>ROUND(I107*H107,2)</f>
        <v>0</v>
      </c>
      <c r="BL107" s="17" t="s">
        <v>238</v>
      </c>
      <c r="BM107" s="142" t="s">
        <v>312</v>
      </c>
    </row>
    <row r="108" spans="2:47" s="1" customFormat="1" ht="11.25">
      <c r="B108" s="32"/>
      <c r="D108" s="144" t="s">
        <v>144</v>
      </c>
      <c r="F108" s="145" t="s">
        <v>874</v>
      </c>
      <c r="I108" s="146"/>
      <c r="L108" s="32"/>
      <c r="M108" s="147"/>
      <c r="T108" s="53"/>
      <c r="AT108" s="17" t="s">
        <v>144</v>
      </c>
      <c r="AU108" s="17" t="s">
        <v>79</v>
      </c>
    </row>
    <row r="109" spans="2:65" s="1" customFormat="1" ht="16.5" customHeight="1">
      <c r="B109" s="32"/>
      <c r="C109" s="174" t="s">
        <v>235</v>
      </c>
      <c r="D109" s="174" t="s">
        <v>419</v>
      </c>
      <c r="E109" s="175" t="s">
        <v>875</v>
      </c>
      <c r="F109" s="176" t="s">
        <v>876</v>
      </c>
      <c r="G109" s="177" t="s">
        <v>253</v>
      </c>
      <c r="H109" s="178">
        <v>5</v>
      </c>
      <c r="I109" s="179"/>
      <c r="J109" s="180">
        <f>ROUND(I109*H109,2)</f>
        <v>0</v>
      </c>
      <c r="K109" s="176" t="s">
        <v>843</v>
      </c>
      <c r="L109" s="181"/>
      <c r="M109" s="182" t="s">
        <v>19</v>
      </c>
      <c r="N109" s="183" t="s">
        <v>43</v>
      </c>
      <c r="P109" s="140">
        <f>O109*H109</f>
        <v>0</v>
      </c>
      <c r="Q109" s="140">
        <v>0</v>
      </c>
      <c r="R109" s="140">
        <f>Q109*H109</f>
        <v>0</v>
      </c>
      <c r="S109" s="140">
        <v>0</v>
      </c>
      <c r="T109" s="141">
        <f>S109*H109</f>
        <v>0</v>
      </c>
      <c r="AR109" s="142" t="s">
        <v>351</v>
      </c>
      <c r="AT109" s="142" t="s">
        <v>419</v>
      </c>
      <c r="AU109" s="142" t="s">
        <v>79</v>
      </c>
      <c r="AY109" s="17" t="s">
        <v>134</v>
      </c>
      <c r="BE109" s="143">
        <f>IF(N109="základní",J109,0)</f>
        <v>0</v>
      </c>
      <c r="BF109" s="143">
        <f>IF(N109="snížená",J109,0)</f>
        <v>0</v>
      </c>
      <c r="BG109" s="143">
        <f>IF(N109="zákl. přenesená",J109,0)</f>
        <v>0</v>
      </c>
      <c r="BH109" s="143">
        <f>IF(N109="sníž. přenesená",J109,0)</f>
        <v>0</v>
      </c>
      <c r="BI109" s="143">
        <f>IF(N109="nulová",J109,0)</f>
        <v>0</v>
      </c>
      <c r="BJ109" s="17" t="s">
        <v>79</v>
      </c>
      <c r="BK109" s="143">
        <f>ROUND(I109*H109,2)</f>
        <v>0</v>
      </c>
      <c r="BL109" s="17" t="s">
        <v>238</v>
      </c>
      <c r="BM109" s="142" t="s">
        <v>322</v>
      </c>
    </row>
    <row r="110" spans="2:65" s="1" customFormat="1" ht="21.75" customHeight="1">
      <c r="B110" s="32"/>
      <c r="C110" s="131" t="s">
        <v>8</v>
      </c>
      <c r="D110" s="131" t="s">
        <v>137</v>
      </c>
      <c r="E110" s="132" t="s">
        <v>877</v>
      </c>
      <c r="F110" s="133" t="s">
        <v>878</v>
      </c>
      <c r="G110" s="134" t="s">
        <v>203</v>
      </c>
      <c r="H110" s="135">
        <v>225</v>
      </c>
      <c r="I110" s="136"/>
      <c r="J110" s="137">
        <f>ROUND(I110*H110,2)</f>
        <v>0</v>
      </c>
      <c r="K110" s="133" t="s">
        <v>843</v>
      </c>
      <c r="L110" s="32"/>
      <c r="M110" s="138" t="s">
        <v>19</v>
      </c>
      <c r="N110" s="139" t="s">
        <v>43</v>
      </c>
      <c r="P110" s="140">
        <f>O110*H110</f>
        <v>0</v>
      </c>
      <c r="Q110" s="140">
        <v>0</v>
      </c>
      <c r="R110" s="140">
        <f>Q110*H110</f>
        <v>0</v>
      </c>
      <c r="S110" s="140">
        <v>0</v>
      </c>
      <c r="T110" s="141">
        <f>S110*H110</f>
        <v>0</v>
      </c>
      <c r="AR110" s="142" t="s">
        <v>238</v>
      </c>
      <c r="AT110" s="142" t="s">
        <v>137</v>
      </c>
      <c r="AU110" s="142" t="s">
        <v>79</v>
      </c>
      <c r="AY110" s="17" t="s">
        <v>134</v>
      </c>
      <c r="BE110" s="143">
        <f>IF(N110="základní",J110,0)</f>
        <v>0</v>
      </c>
      <c r="BF110" s="143">
        <f>IF(N110="snížená",J110,0)</f>
        <v>0</v>
      </c>
      <c r="BG110" s="143">
        <f>IF(N110="zákl. přenesená",J110,0)</f>
        <v>0</v>
      </c>
      <c r="BH110" s="143">
        <f>IF(N110="sníž. přenesená",J110,0)</f>
        <v>0</v>
      </c>
      <c r="BI110" s="143">
        <f>IF(N110="nulová",J110,0)</f>
        <v>0</v>
      </c>
      <c r="BJ110" s="17" t="s">
        <v>79</v>
      </c>
      <c r="BK110" s="143">
        <f>ROUND(I110*H110,2)</f>
        <v>0</v>
      </c>
      <c r="BL110" s="17" t="s">
        <v>238</v>
      </c>
      <c r="BM110" s="142" t="s">
        <v>337</v>
      </c>
    </row>
    <row r="111" spans="2:47" s="1" customFormat="1" ht="11.25">
      <c r="B111" s="32"/>
      <c r="D111" s="144" t="s">
        <v>144</v>
      </c>
      <c r="F111" s="145" t="s">
        <v>879</v>
      </c>
      <c r="I111" s="146"/>
      <c r="L111" s="32"/>
      <c r="M111" s="147"/>
      <c r="T111" s="53"/>
      <c r="AT111" s="17" t="s">
        <v>144</v>
      </c>
      <c r="AU111" s="17" t="s">
        <v>79</v>
      </c>
    </row>
    <row r="112" spans="2:65" s="1" customFormat="1" ht="16.5" customHeight="1">
      <c r="B112" s="32"/>
      <c r="C112" s="131" t="s">
        <v>238</v>
      </c>
      <c r="D112" s="131" t="s">
        <v>137</v>
      </c>
      <c r="E112" s="132" t="s">
        <v>880</v>
      </c>
      <c r="F112" s="133" t="s">
        <v>881</v>
      </c>
      <c r="G112" s="134" t="s">
        <v>203</v>
      </c>
      <c r="H112" s="135">
        <v>241</v>
      </c>
      <c r="I112" s="136"/>
      <c r="J112" s="137">
        <f>ROUND(I112*H112,2)</f>
        <v>0</v>
      </c>
      <c r="K112" s="133" t="s">
        <v>843</v>
      </c>
      <c r="L112" s="32"/>
      <c r="M112" s="138" t="s">
        <v>19</v>
      </c>
      <c r="N112" s="139" t="s">
        <v>43</v>
      </c>
      <c r="P112" s="140">
        <f>O112*H112</f>
        <v>0</v>
      </c>
      <c r="Q112" s="140">
        <v>0</v>
      </c>
      <c r="R112" s="140">
        <f>Q112*H112</f>
        <v>0</v>
      </c>
      <c r="S112" s="140">
        <v>0</v>
      </c>
      <c r="T112" s="141">
        <f>S112*H112</f>
        <v>0</v>
      </c>
      <c r="AR112" s="142" t="s">
        <v>238</v>
      </c>
      <c r="AT112" s="142" t="s">
        <v>137</v>
      </c>
      <c r="AU112" s="142" t="s">
        <v>79</v>
      </c>
      <c r="AY112" s="17" t="s">
        <v>134</v>
      </c>
      <c r="BE112" s="143">
        <f>IF(N112="základní",J112,0)</f>
        <v>0</v>
      </c>
      <c r="BF112" s="143">
        <f>IF(N112="snížená",J112,0)</f>
        <v>0</v>
      </c>
      <c r="BG112" s="143">
        <f>IF(N112="zákl. přenesená",J112,0)</f>
        <v>0</v>
      </c>
      <c r="BH112" s="143">
        <f>IF(N112="sníž. přenesená",J112,0)</f>
        <v>0</v>
      </c>
      <c r="BI112" s="143">
        <f>IF(N112="nulová",J112,0)</f>
        <v>0</v>
      </c>
      <c r="BJ112" s="17" t="s">
        <v>79</v>
      </c>
      <c r="BK112" s="143">
        <f>ROUND(I112*H112,2)</f>
        <v>0</v>
      </c>
      <c r="BL112" s="17" t="s">
        <v>238</v>
      </c>
      <c r="BM112" s="142" t="s">
        <v>351</v>
      </c>
    </row>
    <row r="113" spans="2:47" s="1" customFormat="1" ht="11.25">
      <c r="B113" s="32"/>
      <c r="D113" s="144" t="s">
        <v>144</v>
      </c>
      <c r="F113" s="145" t="s">
        <v>882</v>
      </c>
      <c r="I113" s="146"/>
      <c r="L113" s="32"/>
      <c r="M113" s="147"/>
      <c r="T113" s="53"/>
      <c r="AT113" s="17" t="s">
        <v>144</v>
      </c>
      <c r="AU113" s="17" t="s">
        <v>79</v>
      </c>
    </row>
    <row r="114" spans="2:65" s="1" customFormat="1" ht="16.5" customHeight="1">
      <c r="B114" s="32"/>
      <c r="C114" s="131" t="s">
        <v>260</v>
      </c>
      <c r="D114" s="131" t="s">
        <v>137</v>
      </c>
      <c r="E114" s="132" t="s">
        <v>883</v>
      </c>
      <c r="F114" s="133" t="s">
        <v>884</v>
      </c>
      <c r="G114" s="134" t="s">
        <v>203</v>
      </c>
      <c r="H114" s="135">
        <v>42</v>
      </c>
      <c r="I114" s="136"/>
      <c r="J114" s="137">
        <f>ROUND(I114*H114,2)</f>
        <v>0</v>
      </c>
      <c r="K114" s="133" t="s">
        <v>843</v>
      </c>
      <c r="L114" s="32"/>
      <c r="M114" s="138" t="s">
        <v>19</v>
      </c>
      <c r="N114" s="139" t="s">
        <v>43</v>
      </c>
      <c r="P114" s="140">
        <f>O114*H114</f>
        <v>0</v>
      </c>
      <c r="Q114" s="140">
        <v>0</v>
      </c>
      <c r="R114" s="140">
        <f>Q114*H114</f>
        <v>0</v>
      </c>
      <c r="S114" s="140">
        <v>0</v>
      </c>
      <c r="T114" s="141">
        <f>S114*H114</f>
        <v>0</v>
      </c>
      <c r="AR114" s="142" t="s">
        <v>238</v>
      </c>
      <c r="AT114" s="142" t="s">
        <v>137</v>
      </c>
      <c r="AU114" s="142" t="s">
        <v>79</v>
      </c>
      <c r="AY114" s="17" t="s">
        <v>134</v>
      </c>
      <c r="BE114" s="143">
        <f>IF(N114="základní",J114,0)</f>
        <v>0</v>
      </c>
      <c r="BF114" s="143">
        <f>IF(N114="snížená",J114,0)</f>
        <v>0</v>
      </c>
      <c r="BG114" s="143">
        <f>IF(N114="zákl. přenesená",J114,0)</f>
        <v>0</v>
      </c>
      <c r="BH114" s="143">
        <f>IF(N114="sníž. přenesená",J114,0)</f>
        <v>0</v>
      </c>
      <c r="BI114" s="143">
        <f>IF(N114="nulová",J114,0)</f>
        <v>0</v>
      </c>
      <c r="BJ114" s="17" t="s">
        <v>79</v>
      </c>
      <c r="BK114" s="143">
        <f>ROUND(I114*H114,2)</f>
        <v>0</v>
      </c>
      <c r="BL114" s="17" t="s">
        <v>238</v>
      </c>
      <c r="BM114" s="142" t="s">
        <v>367</v>
      </c>
    </row>
    <row r="115" spans="2:47" s="1" customFormat="1" ht="11.25">
      <c r="B115" s="32"/>
      <c r="D115" s="144" t="s">
        <v>144</v>
      </c>
      <c r="F115" s="145" t="s">
        <v>885</v>
      </c>
      <c r="I115" s="146"/>
      <c r="L115" s="32"/>
      <c r="M115" s="147"/>
      <c r="T115" s="53"/>
      <c r="AT115" s="17" t="s">
        <v>144</v>
      </c>
      <c r="AU115" s="17" t="s">
        <v>79</v>
      </c>
    </row>
    <row r="116" spans="2:65" s="1" customFormat="1" ht="16.5" customHeight="1">
      <c r="B116" s="32"/>
      <c r="C116" s="174" t="s">
        <v>268</v>
      </c>
      <c r="D116" s="174" t="s">
        <v>419</v>
      </c>
      <c r="E116" s="175" t="s">
        <v>886</v>
      </c>
      <c r="F116" s="176" t="s">
        <v>887</v>
      </c>
      <c r="G116" s="177" t="s">
        <v>847</v>
      </c>
      <c r="H116" s="178">
        <v>42</v>
      </c>
      <c r="I116" s="179"/>
      <c r="J116" s="180">
        <f>ROUND(I116*H116,2)</f>
        <v>0</v>
      </c>
      <c r="K116" s="176" t="s">
        <v>19</v>
      </c>
      <c r="L116" s="181"/>
      <c r="M116" s="182" t="s">
        <v>19</v>
      </c>
      <c r="N116" s="183" t="s">
        <v>43</v>
      </c>
      <c r="P116" s="140">
        <f>O116*H116</f>
        <v>0</v>
      </c>
      <c r="Q116" s="140">
        <v>0</v>
      </c>
      <c r="R116" s="140">
        <f>Q116*H116</f>
        <v>0</v>
      </c>
      <c r="S116" s="140">
        <v>0</v>
      </c>
      <c r="T116" s="141">
        <f>S116*H116</f>
        <v>0</v>
      </c>
      <c r="AR116" s="142" t="s">
        <v>351</v>
      </c>
      <c r="AT116" s="142" t="s">
        <v>419</v>
      </c>
      <c r="AU116" s="142" t="s">
        <v>79</v>
      </c>
      <c r="AY116" s="17" t="s">
        <v>134</v>
      </c>
      <c r="BE116" s="143">
        <f>IF(N116="základní",J116,0)</f>
        <v>0</v>
      </c>
      <c r="BF116" s="143">
        <f>IF(N116="snížená",J116,0)</f>
        <v>0</v>
      </c>
      <c r="BG116" s="143">
        <f>IF(N116="zákl. přenesená",J116,0)</f>
        <v>0</v>
      </c>
      <c r="BH116" s="143">
        <f>IF(N116="sníž. přenesená",J116,0)</f>
        <v>0</v>
      </c>
      <c r="BI116" s="143">
        <f>IF(N116="nulová",J116,0)</f>
        <v>0</v>
      </c>
      <c r="BJ116" s="17" t="s">
        <v>79</v>
      </c>
      <c r="BK116" s="143">
        <f>ROUND(I116*H116,2)</f>
        <v>0</v>
      </c>
      <c r="BL116" s="17" t="s">
        <v>238</v>
      </c>
      <c r="BM116" s="142" t="s">
        <v>381</v>
      </c>
    </row>
    <row r="117" spans="2:65" s="1" customFormat="1" ht="16.5" customHeight="1">
      <c r="B117" s="32"/>
      <c r="C117" s="131" t="s">
        <v>273</v>
      </c>
      <c r="D117" s="131" t="s">
        <v>137</v>
      </c>
      <c r="E117" s="132" t="s">
        <v>888</v>
      </c>
      <c r="F117" s="133" t="s">
        <v>889</v>
      </c>
      <c r="G117" s="134" t="s">
        <v>203</v>
      </c>
      <c r="H117" s="135">
        <v>75</v>
      </c>
      <c r="I117" s="136"/>
      <c r="J117" s="137">
        <f>ROUND(I117*H117,2)</f>
        <v>0</v>
      </c>
      <c r="K117" s="133" t="s">
        <v>843</v>
      </c>
      <c r="L117" s="32"/>
      <c r="M117" s="138" t="s">
        <v>19</v>
      </c>
      <c r="N117" s="139" t="s">
        <v>43</v>
      </c>
      <c r="P117" s="140">
        <f>O117*H117</f>
        <v>0</v>
      </c>
      <c r="Q117" s="140">
        <v>0</v>
      </c>
      <c r="R117" s="140">
        <f>Q117*H117</f>
        <v>0</v>
      </c>
      <c r="S117" s="140">
        <v>0</v>
      </c>
      <c r="T117" s="141">
        <f>S117*H117</f>
        <v>0</v>
      </c>
      <c r="AR117" s="142" t="s">
        <v>238</v>
      </c>
      <c r="AT117" s="142" t="s">
        <v>137</v>
      </c>
      <c r="AU117" s="142" t="s">
        <v>79</v>
      </c>
      <c r="AY117" s="17" t="s">
        <v>134</v>
      </c>
      <c r="BE117" s="143">
        <f>IF(N117="základní",J117,0)</f>
        <v>0</v>
      </c>
      <c r="BF117" s="143">
        <f>IF(N117="snížená",J117,0)</f>
        <v>0</v>
      </c>
      <c r="BG117" s="143">
        <f>IF(N117="zákl. přenesená",J117,0)</f>
        <v>0</v>
      </c>
      <c r="BH117" s="143">
        <f>IF(N117="sníž. přenesená",J117,0)</f>
        <v>0</v>
      </c>
      <c r="BI117" s="143">
        <f>IF(N117="nulová",J117,0)</f>
        <v>0</v>
      </c>
      <c r="BJ117" s="17" t="s">
        <v>79</v>
      </c>
      <c r="BK117" s="143">
        <f>ROUND(I117*H117,2)</f>
        <v>0</v>
      </c>
      <c r="BL117" s="17" t="s">
        <v>238</v>
      </c>
      <c r="BM117" s="142" t="s">
        <v>392</v>
      </c>
    </row>
    <row r="118" spans="2:47" s="1" customFormat="1" ht="11.25">
      <c r="B118" s="32"/>
      <c r="D118" s="144" t="s">
        <v>144</v>
      </c>
      <c r="F118" s="145" t="s">
        <v>890</v>
      </c>
      <c r="I118" s="146"/>
      <c r="L118" s="32"/>
      <c r="M118" s="147"/>
      <c r="T118" s="53"/>
      <c r="AT118" s="17" t="s">
        <v>144</v>
      </c>
      <c r="AU118" s="17" t="s">
        <v>79</v>
      </c>
    </row>
    <row r="119" spans="2:65" s="1" customFormat="1" ht="16.5" customHeight="1">
      <c r="B119" s="32"/>
      <c r="C119" s="174" t="s">
        <v>280</v>
      </c>
      <c r="D119" s="174" t="s">
        <v>419</v>
      </c>
      <c r="E119" s="175" t="s">
        <v>891</v>
      </c>
      <c r="F119" s="176" t="s">
        <v>892</v>
      </c>
      <c r="G119" s="177" t="s">
        <v>203</v>
      </c>
      <c r="H119" s="178">
        <v>75</v>
      </c>
      <c r="I119" s="179"/>
      <c r="J119" s="180">
        <f>ROUND(I119*H119,2)</f>
        <v>0</v>
      </c>
      <c r="K119" s="176" t="s">
        <v>19</v>
      </c>
      <c r="L119" s="181"/>
      <c r="M119" s="182" t="s">
        <v>19</v>
      </c>
      <c r="N119" s="183" t="s">
        <v>43</v>
      </c>
      <c r="P119" s="140">
        <f>O119*H119</f>
        <v>0</v>
      </c>
      <c r="Q119" s="140">
        <v>0</v>
      </c>
      <c r="R119" s="140">
        <f>Q119*H119</f>
        <v>0</v>
      </c>
      <c r="S119" s="140">
        <v>0</v>
      </c>
      <c r="T119" s="141">
        <f>S119*H119</f>
        <v>0</v>
      </c>
      <c r="AR119" s="142" t="s">
        <v>351</v>
      </c>
      <c r="AT119" s="142" t="s">
        <v>419</v>
      </c>
      <c r="AU119" s="142" t="s">
        <v>79</v>
      </c>
      <c r="AY119" s="17" t="s">
        <v>134</v>
      </c>
      <c r="BE119" s="143">
        <f>IF(N119="základní",J119,0)</f>
        <v>0</v>
      </c>
      <c r="BF119" s="143">
        <f>IF(N119="snížená",J119,0)</f>
        <v>0</v>
      </c>
      <c r="BG119" s="143">
        <f>IF(N119="zákl. přenesená",J119,0)</f>
        <v>0</v>
      </c>
      <c r="BH119" s="143">
        <f>IF(N119="sníž. přenesená",J119,0)</f>
        <v>0</v>
      </c>
      <c r="BI119" s="143">
        <f>IF(N119="nulová",J119,0)</f>
        <v>0</v>
      </c>
      <c r="BJ119" s="17" t="s">
        <v>79</v>
      </c>
      <c r="BK119" s="143">
        <f>ROUND(I119*H119,2)</f>
        <v>0</v>
      </c>
      <c r="BL119" s="17" t="s">
        <v>238</v>
      </c>
      <c r="BM119" s="142" t="s">
        <v>621</v>
      </c>
    </row>
    <row r="120" spans="2:65" s="1" customFormat="1" ht="21.75" customHeight="1">
      <c r="B120" s="32"/>
      <c r="C120" s="131" t="s">
        <v>7</v>
      </c>
      <c r="D120" s="131" t="s">
        <v>137</v>
      </c>
      <c r="E120" s="132" t="s">
        <v>893</v>
      </c>
      <c r="F120" s="133" t="s">
        <v>894</v>
      </c>
      <c r="G120" s="134" t="s">
        <v>253</v>
      </c>
      <c r="H120" s="135">
        <v>5</v>
      </c>
      <c r="I120" s="136"/>
      <c r="J120" s="137">
        <f>ROUND(I120*H120,2)</f>
        <v>0</v>
      </c>
      <c r="K120" s="133" t="s">
        <v>843</v>
      </c>
      <c r="L120" s="32"/>
      <c r="M120" s="138" t="s">
        <v>19</v>
      </c>
      <c r="N120" s="139" t="s">
        <v>43</v>
      </c>
      <c r="P120" s="140">
        <f>O120*H120</f>
        <v>0</v>
      </c>
      <c r="Q120" s="140">
        <v>0</v>
      </c>
      <c r="R120" s="140">
        <f>Q120*H120</f>
        <v>0</v>
      </c>
      <c r="S120" s="140">
        <v>0</v>
      </c>
      <c r="T120" s="141">
        <f>S120*H120</f>
        <v>0</v>
      </c>
      <c r="AR120" s="142" t="s">
        <v>238</v>
      </c>
      <c r="AT120" s="142" t="s">
        <v>137</v>
      </c>
      <c r="AU120" s="142" t="s">
        <v>79</v>
      </c>
      <c r="AY120" s="17" t="s">
        <v>134</v>
      </c>
      <c r="BE120" s="143">
        <f>IF(N120="základní",J120,0)</f>
        <v>0</v>
      </c>
      <c r="BF120" s="143">
        <f>IF(N120="snížená",J120,0)</f>
        <v>0</v>
      </c>
      <c r="BG120" s="143">
        <f>IF(N120="zákl. přenesená",J120,0)</f>
        <v>0</v>
      </c>
      <c r="BH120" s="143">
        <f>IF(N120="sníž. přenesená",J120,0)</f>
        <v>0</v>
      </c>
      <c r="BI120" s="143">
        <f>IF(N120="nulová",J120,0)</f>
        <v>0</v>
      </c>
      <c r="BJ120" s="17" t="s">
        <v>79</v>
      </c>
      <c r="BK120" s="143">
        <f>ROUND(I120*H120,2)</f>
        <v>0</v>
      </c>
      <c r="BL120" s="17" t="s">
        <v>238</v>
      </c>
      <c r="BM120" s="142" t="s">
        <v>631</v>
      </c>
    </row>
    <row r="121" spans="2:47" s="1" customFormat="1" ht="11.25">
      <c r="B121" s="32"/>
      <c r="D121" s="144" t="s">
        <v>144</v>
      </c>
      <c r="F121" s="145" t="s">
        <v>895</v>
      </c>
      <c r="I121" s="146"/>
      <c r="L121" s="32"/>
      <c r="M121" s="147"/>
      <c r="T121" s="53"/>
      <c r="AT121" s="17" t="s">
        <v>144</v>
      </c>
      <c r="AU121" s="17" t="s">
        <v>79</v>
      </c>
    </row>
    <row r="122" spans="2:65" s="1" customFormat="1" ht="16.5" customHeight="1">
      <c r="B122" s="32"/>
      <c r="C122" s="174" t="s">
        <v>293</v>
      </c>
      <c r="D122" s="174" t="s">
        <v>419</v>
      </c>
      <c r="E122" s="175" t="s">
        <v>896</v>
      </c>
      <c r="F122" s="176" t="s">
        <v>897</v>
      </c>
      <c r="G122" s="177" t="s">
        <v>847</v>
      </c>
      <c r="H122" s="178">
        <v>2</v>
      </c>
      <c r="I122" s="179"/>
      <c r="J122" s="180">
        <f>ROUND(I122*H122,2)</f>
        <v>0</v>
      </c>
      <c r="K122" s="176" t="s">
        <v>19</v>
      </c>
      <c r="L122" s="181"/>
      <c r="M122" s="182" t="s">
        <v>19</v>
      </c>
      <c r="N122" s="183" t="s">
        <v>43</v>
      </c>
      <c r="P122" s="140">
        <f>O122*H122</f>
        <v>0</v>
      </c>
      <c r="Q122" s="140">
        <v>0</v>
      </c>
      <c r="R122" s="140">
        <f>Q122*H122</f>
        <v>0</v>
      </c>
      <c r="S122" s="140">
        <v>0</v>
      </c>
      <c r="T122" s="141">
        <f>S122*H122</f>
        <v>0</v>
      </c>
      <c r="AR122" s="142" t="s">
        <v>351</v>
      </c>
      <c r="AT122" s="142" t="s">
        <v>419</v>
      </c>
      <c r="AU122" s="142" t="s">
        <v>79</v>
      </c>
      <c r="AY122" s="17" t="s">
        <v>134</v>
      </c>
      <c r="BE122" s="143">
        <f>IF(N122="základní",J122,0)</f>
        <v>0</v>
      </c>
      <c r="BF122" s="143">
        <f>IF(N122="snížená",J122,0)</f>
        <v>0</v>
      </c>
      <c r="BG122" s="143">
        <f>IF(N122="zákl. přenesená",J122,0)</f>
        <v>0</v>
      </c>
      <c r="BH122" s="143">
        <f>IF(N122="sníž. přenesená",J122,0)</f>
        <v>0</v>
      </c>
      <c r="BI122" s="143">
        <f>IF(N122="nulová",J122,0)</f>
        <v>0</v>
      </c>
      <c r="BJ122" s="17" t="s">
        <v>79</v>
      </c>
      <c r="BK122" s="143">
        <f>ROUND(I122*H122,2)</f>
        <v>0</v>
      </c>
      <c r="BL122" s="17" t="s">
        <v>238</v>
      </c>
      <c r="BM122" s="142" t="s">
        <v>643</v>
      </c>
    </row>
    <row r="123" spans="2:65" s="1" customFormat="1" ht="16.5" customHeight="1">
      <c r="B123" s="32"/>
      <c r="C123" s="174" t="s">
        <v>298</v>
      </c>
      <c r="D123" s="174" t="s">
        <v>419</v>
      </c>
      <c r="E123" s="175" t="s">
        <v>898</v>
      </c>
      <c r="F123" s="176" t="s">
        <v>899</v>
      </c>
      <c r="G123" s="177" t="s">
        <v>847</v>
      </c>
      <c r="H123" s="178">
        <v>2</v>
      </c>
      <c r="I123" s="179"/>
      <c r="J123" s="180">
        <f>ROUND(I123*H123,2)</f>
        <v>0</v>
      </c>
      <c r="K123" s="176" t="s">
        <v>19</v>
      </c>
      <c r="L123" s="181"/>
      <c r="M123" s="182" t="s">
        <v>19</v>
      </c>
      <c r="N123" s="183" t="s">
        <v>43</v>
      </c>
      <c r="P123" s="140">
        <f>O123*H123</f>
        <v>0</v>
      </c>
      <c r="Q123" s="140">
        <v>0</v>
      </c>
      <c r="R123" s="140">
        <f>Q123*H123</f>
        <v>0</v>
      </c>
      <c r="S123" s="140">
        <v>0</v>
      </c>
      <c r="T123" s="141">
        <f>S123*H123</f>
        <v>0</v>
      </c>
      <c r="AR123" s="142" t="s">
        <v>351</v>
      </c>
      <c r="AT123" s="142" t="s">
        <v>419</v>
      </c>
      <c r="AU123" s="142" t="s">
        <v>79</v>
      </c>
      <c r="AY123" s="17" t="s">
        <v>134</v>
      </c>
      <c r="BE123" s="143">
        <f>IF(N123="základní",J123,0)</f>
        <v>0</v>
      </c>
      <c r="BF123" s="143">
        <f>IF(N123="snížená",J123,0)</f>
        <v>0</v>
      </c>
      <c r="BG123" s="143">
        <f>IF(N123="zákl. přenesená",J123,0)</f>
        <v>0</v>
      </c>
      <c r="BH123" s="143">
        <f>IF(N123="sníž. přenesená",J123,0)</f>
        <v>0</v>
      </c>
      <c r="BI123" s="143">
        <f>IF(N123="nulová",J123,0)</f>
        <v>0</v>
      </c>
      <c r="BJ123" s="17" t="s">
        <v>79</v>
      </c>
      <c r="BK123" s="143">
        <f>ROUND(I123*H123,2)</f>
        <v>0</v>
      </c>
      <c r="BL123" s="17" t="s">
        <v>238</v>
      </c>
      <c r="BM123" s="142" t="s">
        <v>653</v>
      </c>
    </row>
    <row r="124" spans="2:65" s="1" customFormat="1" ht="16.5" customHeight="1">
      <c r="B124" s="32"/>
      <c r="C124" s="174" t="s">
        <v>304</v>
      </c>
      <c r="D124" s="174" t="s">
        <v>419</v>
      </c>
      <c r="E124" s="175" t="s">
        <v>900</v>
      </c>
      <c r="F124" s="176" t="s">
        <v>901</v>
      </c>
      <c r="G124" s="177" t="s">
        <v>902</v>
      </c>
      <c r="H124" s="178">
        <v>4</v>
      </c>
      <c r="I124" s="179"/>
      <c r="J124" s="180">
        <f>ROUND(I124*H124,2)</f>
        <v>0</v>
      </c>
      <c r="K124" s="176" t="s">
        <v>19</v>
      </c>
      <c r="L124" s="181"/>
      <c r="M124" s="182" t="s">
        <v>19</v>
      </c>
      <c r="N124" s="183" t="s">
        <v>43</v>
      </c>
      <c r="P124" s="140">
        <f>O124*H124</f>
        <v>0</v>
      </c>
      <c r="Q124" s="140">
        <v>0</v>
      </c>
      <c r="R124" s="140">
        <f>Q124*H124</f>
        <v>0</v>
      </c>
      <c r="S124" s="140">
        <v>0</v>
      </c>
      <c r="T124" s="141">
        <f>S124*H124</f>
        <v>0</v>
      </c>
      <c r="AR124" s="142" t="s">
        <v>351</v>
      </c>
      <c r="AT124" s="142" t="s">
        <v>419</v>
      </c>
      <c r="AU124" s="142" t="s">
        <v>79</v>
      </c>
      <c r="AY124" s="17" t="s">
        <v>134</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238</v>
      </c>
      <c r="BM124" s="142" t="s">
        <v>662</v>
      </c>
    </row>
    <row r="125" spans="2:65" s="1" customFormat="1" ht="16.5" customHeight="1">
      <c r="B125" s="32"/>
      <c r="C125" s="131" t="s">
        <v>308</v>
      </c>
      <c r="D125" s="131" t="s">
        <v>137</v>
      </c>
      <c r="E125" s="132" t="s">
        <v>903</v>
      </c>
      <c r="F125" s="133" t="s">
        <v>904</v>
      </c>
      <c r="G125" s="134" t="s">
        <v>253</v>
      </c>
      <c r="H125" s="135">
        <v>39</v>
      </c>
      <c r="I125" s="136"/>
      <c r="J125" s="137">
        <f>ROUND(I125*H125,2)</f>
        <v>0</v>
      </c>
      <c r="K125" s="133" t="s">
        <v>843</v>
      </c>
      <c r="L125" s="32"/>
      <c r="M125" s="138" t="s">
        <v>19</v>
      </c>
      <c r="N125" s="139" t="s">
        <v>43</v>
      </c>
      <c r="P125" s="140">
        <f>O125*H125</f>
        <v>0</v>
      </c>
      <c r="Q125" s="140">
        <v>0</v>
      </c>
      <c r="R125" s="140">
        <f>Q125*H125</f>
        <v>0</v>
      </c>
      <c r="S125" s="140">
        <v>0</v>
      </c>
      <c r="T125" s="141">
        <f>S125*H125</f>
        <v>0</v>
      </c>
      <c r="AR125" s="142" t="s">
        <v>238</v>
      </c>
      <c r="AT125" s="142" t="s">
        <v>137</v>
      </c>
      <c r="AU125" s="142" t="s">
        <v>79</v>
      </c>
      <c r="AY125" s="17" t="s">
        <v>134</v>
      </c>
      <c r="BE125" s="143">
        <f>IF(N125="základní",J125,0)</f>
        <v>0</v>
      </c>
      <c r="BF125" s="143">
        <f>IF(N125="snížená",J125,0)</f>
        <v>0</v>
      </c>
      <c r="BG125" s="143">
        <f>IF(N125="zákl. přenesená",J125,0)</f>
        <v>0</v>
      </c>
      <c r="BH125" s="143">
        <f>IF(N125="sníž. přenesená",J125,0)</f>
        <v>0</v>
      </c>
      <c r="BI125" s="143">
        <f>IF(N125="nulová",J125,0)</f>
        <v>0</v>
      </c>
      <c r="BJ125" s="17" t="s">
        <v>79</v>
      </c>
      <c r="BK125" s="143">
        <f>ROUND(I125*H125,2)</f>
        <v>0</v>
      </c>
      <c r="BL125" s="17" t="s">
        <v>238</v>
      </c>
      <c r="BM125" s="142" t="s">
        <v>669</v>
      </c>
    </row>
    <row r="126" spans="2:47" s="1" customFormat="1" ht="11.25">
      <c r="B126" s="32"/>
      <c r="D126" s="144" t="s">
        <v>144</v>
      </c>
      <c r="F126" s="145" t="s">
        <v>905</v>
      </c>
      <c r="I126" s="146"/>
      <c r="L126" s="32"/>
      <c r="M126" s="147"/>
      <c r="T126" s="53"/>
      <c r="AT126" s="17" t="s">
        <v>144</v>
      </c>
      <c r="AU126" s="17" t="s">
        <v>79</v>
      </c>
    </row>
    <row r="127" spans="2:65" s="1" customFormat="1" ht="16.5" customHeight="1">
      <c r="B127" s="32"/>
      <c r="C127" s="174" t="s">
        <v>312</v>
      </c>
      <c r="D127" s="174" t="s">
        <v>419</v>
      </c>
      <c r="E127" s="175" t="s">
        <v>906</v>
      </c>
      <c r="F127" s="176" t="s">
        <v>907</v>
      </c>
      <c r="G127" s="177" t="s">
        <v>847</v>
      </c>
      <c r="H127" s="178">
        <v>36</v>
      </c>
      <c r="I127" s="179"/>
      <c r="J127" s="180">
        <f aca="true" t="shared" si="0" ref="J127:J132">ROUND(I127*H127,2)</f>
        <v>0</v>
      </c>
      <c r="K127" s="176" t="s">
        <v>19</v>
      </c>
      <c r="L127" s="181"/>
      <c r="M127" s="182" t="s">
        <v>19</v>
      </c>
      <c r="N127" s="183" t="s">
        <v>43</v>
      </c>
      <c r="P127" s="140">
        <f aca="true" t="shared" si="1" ref="P127:P132">O127*H127</f>
        <v>0</v>
      </c>
      <c r="Q127" s="140">
        <v>0</v>
      </c>
      <c r="R127" s="140">
        <f aca="true" t="shared" si="2" ref="R127:R132">Q127*H127</f>
        <v>0</v>
      </c>
      <c r="S127" s="140">
        <v>0</v>
      </c>
      <c r="T127" s="141">
        <f aca="true" t="shared" si="3" ref="T127:T132">S127*H127</f>
        <v>0</v>
      </c>
      <c r="AR127" s="142" t="s">
        <v>351</v>
      </c>
      <c r="AT127" s="142" t="s">
        <v>419</v>
      </c>
      <c r="AU127" s="142" t="s">
        <v>79</v>
      </c>
      <c r="AY127" s="17" t="s">
        <v>134</v>
      </c>
      <c r="BE127" s="143">
        <f aca="true" t="shared" si="4" ref="BE127:BE132">IF(N127="základní",J127,0)</f>
        <v>0</v>
      </c>
      <c r="BF127" s="143">
        <f aca="true" t="shared" si="5" ref="BF127:BF132">IF(N127="snížená",J127,0)</f>
        <v>0</v>
      </c>
      <c r="BG127" s="143">
        <f aca="true" t="shared" si="6" ref="BG127:BG132">IF(N127="zákl. přenesená",J127,0)</f>
        <v>0</v>
      </c>
      <c r="BH127" s="143">
        <f aca="true" t="shared" si="7" ref="BH127:BH132">IF(N127="sníž. přenesená",J127,0)</f>
        <v>0</v>
      </c>
      <c r="BI127" s="143">
        <f aca="true" t="shared" si="8" ref="BI127:BI132">IF(N127="nulová",J127,0)</f>
        <v>0</v>
      </c>
      <c r="BJ127" s="17" t="s">
        <v>79</v>
      </c>
      <c r="BK127" s="143">
        <f aca="true" t="shared" si="9" ref="BK127:BK132">ROUND(I127*H127,2)</f>
        <v>0</v>
      </c>
      <c r="BL127" s="17" t="s">
        <v>238</v>
      </c>
      <c r="BM127" s="142" t="s">
        <v>678</v>
      </c>
    </row>
    <row r="128" spans="2:65" s="1" customFormat="1" ht="16.5" customHeight="1">
      <c r="B128" s="32"/>
      <c r="C128" s="174" t="s">
        <v>317</v>
      </c>
      <c r="D128" s="174" t="s">
        <v>419</v>
      </c>
      <c r="E128" s="175" t="s">
        <v>908</v>
      </c>
      <c r="F128" s="176" t="s">
        <v>909</v>
      </c>
      <c r="G128" s="177" t="s">
        <v>847</v>
      </c>
      <c r="H128" s="178">
        <v>39</v>
      </c>
      <c r="I128" s="179"/>
      <c r="J128" s="180">
        <f t="shared" si="0"/>
        <v>0</v>
      </c>
      <c r="K128" s="176" t="s">
        <v>19</v>
      </c>
      <c r="L128" s="181"/>
      <c r="M128" s="182" t="s">
        <v>19</v>
      </c>
      <c r="N128" s="183" t="s">
        <v>43</v>
      </c>
      <c r="P128" s="140">
        <f t="shared" si="1"/>
        <v>0</v>
      </c>
      <c r="Q128" s="140">
        <v>0</v>
      </c>
      <c r="R128" s="140">
        <f t="shared" si="2"/>
        <v>0</v>
      </c>
      <c r="S128" s="140">
        <v>0</v>
      </c>
      <c r="T128" s="141">
        <f t="shared" si="3"/>
        <v>0</v>
      </c>
      <c r="AR128" s="142" t="s">
        <v>351</v>
      </c>
      <c r="AT128" s="142" t="s">
        <v>419</v>
      </c>
      <c r="AU128" s="142" t="s">
        <v>79</v>
      </c>
      <c r="AY128" s="17" t="s">
        <v>134</v>
      </c>
      <c r="BE128" s="143">
        <f t="shared" si="4"/>
        <v>0</v>
      </c>
      <c r="BF128" s="143">
        <f t="shared" si="5"/>
        <v>0</v>
      </c>
      <c r="BG128" s="143">
        <f t="shared" si="6"/>
        <v>0</v>
      </c>
      <c r="BH128" s="143">
        <f t="shared" si="7"/>
        <v>0</v>
      </c>
      <c r="BI128" s="143">
        <f t="shared" si="8"/>
        <v>0</v>
      </c>
      <c r="BJ128" s="17" t="s">
        <v>79</v>
      </c>
      <c r="BK128" s="143">
        <f t="shared" si="9"/>
        <v>0</v>
      </c>
      <c r="BL128" s="17" t="s">
        <v>238</v>
      </c>
      <c r="BM128" s="142" t="s">
        <v>697</v>
      </c>
    </row>
    <row r="129" spans="2:65" s="1" customFormat="1" ht="16.5" customHeight="1">
      <c r="B129" s="32"/>
      <c r="C129" s="174" t="s">
        <v>322</v>
      </c>
      <c r="D129" s="174" t="s">
        <v>419</v>
      </c>
      <c r="E129" s="175" t="s">
        <v>910</v>
      </c>
      <c r="F129" s="176" t="s">
        <v>911</v>
      </c>
      <c r="G129" s="177" t="s">
        <v>847</v>
      </c>
      <c r="H129" s="178">
        <v>36</v>
      </c>
      <c r="I129" s="179"/>
      <c r="J129" s="180">
        <f t="shared" si="0"/>
        <v>0</v>
      </c>
      <c r="K129" s="176" t="s">
        <v>19</v>
      </c>
      <c r="L129" s="181"/>
      <c r="M129" s="182" t="s">
        <v>19</v>
      </c>
      <c r="N129" s="183" t="s">
        <v>43</v>
      </c>
      <c r="P129" s="140">
        <f t="shared" si="1"/>
        <v>0</v>
      </c>
      <c r="Q129" s="140">
        <v>0</v>
      </c>
      <c r="R129" s="140">
        <f t="shared" si="2"/>
        <v>0</v>
      </c>
      <c r="S129" s="140">
        <v>0</v>
      </c>
      <c r="T129" s="141">
        <f t="shared" si="3"/>
        <v>0</v>
      </c>
      <c r="AR129" s="142" t="s">
        <v>351</v>
      </c>
      <c r="AT129" s="142" t="s">
        <v>419</v>
      </c>
      <c r="AU129" s="142" t="s">
        <v>79</v>
      </c>
      <c r="AY129" s="17" t="s">
        <v>134</v>
      </c>
      <c r="BE129" s="143">
        <f t="shared" si="4"/>
        <v>0</v>
      </c>
      <c r="BF129" s="143">
        <f t="shared" si="5"/>
        <v>0</v>
      </c>
      <c r="BG129" s="143">
        <f t="shared" si="6"/>
        <v>0</v>
      </c>
      <c r="BH129" s="143">
        <f t="shared" si="7"/>
        <v>0</v>
      </c>
      <c r="BI129" s="143">
        <f t="shared" si="8"/>
        <v>0</v>
      </c>
      <c r="BJ129" s="17" t="s">
        <v>79</v>
      </c>
      <c r="BK129" s="143">
        <f t="shared" si="9"/>
        <v>0</v>
      </c>
      <c r="BL129" s="17" t="s">
        <v>238</v>
      </c>
      <c r="BM129" s="142" t="s">
        <v>705</v>
      </c>
    </row>
    <row r="130" spans="2:65" s="1" customFormat="1" ht="16.5" customHeight="1">
      <c r="B130" s="32"/>
      <c r="C130" s="174" t="s">
        <v>329</v>
      </c>
      <c r="D130" s="174" t="s">
        <v>419</v>
      </c>
      <c r="E130" s="175" t="s">
        <v>912</v>
      </c>
      <c r="F130" s="176" t="s">
        <v>913</v>
      </c>
      <c r="G130" s="177" t="s">
        <v>847</v>
      </c>
      <c r="H130" s="178">
        <v>3</v>
      </c>
      <c r="I130" s="179"/>
      <c r="J130" s="180">
        <f t="shared" si="0"/>
        <v>0</v>
      </c>
      <c r="K130" s="176" t="s">
        <v>19</v>
      </c>
      <c r="L130" s="181"/>
      <c r="M130" s="182" t="s">
        <v>19</v>
      </c>
      <c r="N130" s="183" t="s">
        <v>43</v>
      </c>
      <c r="P130" s="140">
        <f t="shared" si="1"/>
        <v>0</v>
      </c>
      <c r="Q130" s="140">
        <v>0</v>
      </c>
      <c r="R130" s="140">
        <f t="shared" si="2"/>
        <v>0</v>
      </c>
      <c r="S130" s="140">
        <v>0</v>
      </c>
      <c r="T130" s="141">
        <f t="shared" si="3"/>
        <v>0</v>
      </c>
      <c r="AR130" s="142" t="s">
        <v>351</v>
      </c>
      <c r="AT130" s="142" t="s">
        <v>419</v>
      </c>
      <c r="AU130" s="142" t="s">
        <v>79</v>
      </c>
      <c r="AY130" s="17" t="s">
        <v>134</v>
      </c>
      <c r="BE130" s="143">
        <f t="shared" si="4"/>
        <v>0</v>
      </c>
      <c r="BF130" s="143">
        <f t="shared" si="5"/>
        <v>0</v>
      </c>
      <c r="BG130" s="143">
        <f t="shared" si="6"/>
        <v>0</v>
      </c>
      <c r="BH130" s="143">
        <f t="shared" si="7"/>
        <v>0</v>
      </c>
      <c r="BI130" s="143">
        <f t="shared" si="8"/>
        <v>0</v>
      </c>
      <c r="BJ130" s="17" t="s">
        <v>79</v>
      </c>
      <c r="BK130" s="143">
        <f t="shared" si="9"/>
        <v>0</v>
      </c>
      <c r="BL130" s="17" t="s">
        <v>238</v>
      </c>
      <c r="BM130" s="142" t="s">
        <v>714</v>
      </c>
    </row>
    <row r="131" spans="2:65" s="1" customFormat="1" ht="16.5" customHeight="1">
      <c r="B131" s="32"/>
      <c r="C131" s="174" t="s">
        <v>337</v>
      </c>
      <c r="D131" s="174" t="s">
        <v>419</v>
      </c>
      <c r="E131" s="175" t="s">
        <v>914</v>
      </c>
      <c r="F131" s="176" t="s">
        <v>915</v>
      </c>
      <c r="G131" s="177" t="s">
        <v>847</v>
      </c>
      <c r="H131" s="178">
        <v>3</v>
      </c>
      <c r="I131" s="179"/>
      <c r="J131" s="180">
        <f t="shared" si="0"/>
        <v>0</v>
      </c>
      <c r="K131" s="176" t="s">
        <v>19</v>
      </c>
      <c r="L131" s="181"/>
      <c r="M131" s="182" t="s">
        <v>19</v>
      </c>
      <c r="N131" s="183" t="s">
        <v>43</v>
      </c>
      <c r="P131" s="140">
        <f t="shared" si="1"/>
        <v>0</v>
      </c>
      <c r="Q131" s="140">
        <v>0</v>
      </c>
      <c r="R131" s="140">
        <f t="shared" si="2"/>
        <v>0</v>
      </c>
      <c r="S131" s="140">
        <v>0</v>
      </c>
      <c r="T131" s="141">
        <f t="shared" si="3"/>
        <v>0</v>
      </c>
      <c r="AR131" s="142" t="s">
        <v>351</v>
      </c>
      <c r="AT131" s="142" t="s">
        <v>419</v>
      </c>
      <c r="AU131" s="142" t="s">
        <v>79</v>
      </c>
      <c r="AY131" s="17" t="s">
        <v>134</v>
      </c>
      <c r="BE131" s="143">
        <f t="shared" si="4"/>
        <v>0</v>
      </c>
      <c r="BF131" s="143">
        <f t="shared" si="5"/>
        <v>0</v>
      </c>
      <c r="BG131" s="143">
        <f t="shared" si="6"/>
        <v>0</v>
      </c>
      <c r="BH131" s="143">
        <f t="shared" si="7"/>
        <v>0</v>
      </c>
      <c r="BI131" s="143">
        <f t="shared" si="8"/>
        <v>0</v>
      </c>
      <c r="BJ131" s="17" t="s">
        <v>79</v>
      </c>
      <c r="BK131" s="143">
        <f t="shared" si="9"/>
        <v>0</v>
      </c>
      <c r="BL131" s="17" t="s">
        <v>238</v>
      </c>
      <c r="BM131" s="142" t="s">
        <v>722</v>
      </c>
    </row>
    <row r="132" spans="2:65" s="1" customFormat="1" ht="16.5" customHeight="1">
      <c r="B132" s="32"/>
      <c r="C132" s="131" t="s">
        <v>345</v>
      </c>
      <c r="D132" s="131" t="s">
        <v>137</v>
      </c>
      <c r="E132" s="132" t="s">
        <v>916</v>
      </c>
      <c r="F132" s="133" t="s">
        <v>917</v>
      </c>
      <c r="G132" s="134" t="s">
        <v>203</v>
      </c>
      <c r="H132" s="135">
        <v>16</v>
      </c>
      <c r="I132" s="136"/>
      <c r="J132" s="137">
        <f t="shared" si="0"/>
        <v>0</v>
      </c>
      <c r="K132" s="133" t="s">
        <v>843</v>
      </c>
      <c r="L132" s="32"/>
      <c r="M132" s="138" t="s">
        <v>19</v>
      </c>
      <c r="N132" s="139" t="s">
        <v>43</v>
      </c>
      <c r="P132" s="140">
        <f t="shared" si="1"/>
        <v>0</v>
      </c>
      <c r="Q132" s="140">
        <v>0</v>
      </c>
      <c r="R132" s="140">
        <f t="shared" si="2"/>
        <v>0</v>
      </c>
      <c r="S132" s="140">
        <v>0</v>
      </c>
      <c r="T132" s="141">
        <f t="shared" si="3"/>
        <v>0</v>
      </c>
      <c r="AR132" s="142" t="s">
        <v>238</v>
      </c>
      <c r="AT132" s="142" t="s">
        <v>137</v>
      </c>
      <c r="AU132" s="142" t="s">
        <v>79</v>
      </c>
      <c r="AY132" s="17" t="s">
        <v>134</v>
      </c>
      <c r="BE132" s="143">
        <f t="shared" si="4"/>
        <v>0</v>
      </c>
      <c r="BF132" s="143">
        <f t="shared" si="5"/>
        <v>0</v>
      </c>
      <c r="BG132" s="143">
        <f t="shared" si="6"/>
        <v>0</v>
      </c>
      <c r="BH132" s="143">
        <f t="shared" si="7"/>
        <v>0</v>
      </c>
      <c r="BI132" s="143">
        <f t="shared" si="8"/>
        <v>0</v>
      </c>
      <c r="BJ132" s="17" t="s">
        <v>79</v>
      </c>
      <c r="BK132" s="143">
        <f t="shared" si="9"/>
        <v>0</v>
      </c>
      <c r="BL132" s="17" t="s">
        <v>238</v>
      </c>
      <c r="BM132" s="142" t="s">
        <v>733</v>
      </c>
    </row>
    <row r="133" spans="2:47" s="1" customFormat="1" ht="11.25">
      <c r="B133" s="32"/>
      <c r="D133" s="144" t="s">
        <v>144</v>
      </c>
      <c r="F133" s="145" t="s">
        <v>918</v>
      </c>
      <c r="I133" s="146"/>
      <c r="L133" s="32"/>
      <c r="M133" s="147"/>
      <c r="T133" s="53"/>
      <c r="AT133" s="17" t="s">
        <v>144</v>
      </c>
      <c r="AU133" s="17" t="s">
        <v>79</v>
      </c>
    </row>
    <row r="134" spans="2:65" s="1" customFormat="1" ht="16.5" customHeight="1">
      <c r="B134" s="32"/>
      <c r="C134" s="174" t="s">
        <v>351</v>
      </c>
      <c r="D134" s="174" t="s">
        <v>419</v>
      </c>
      <c r="E134" s="175" t="s">
        <v>919</v>
      </c>
      <c r="F134" s="176" t="s">
        <v>920</v>
      </c>
      <c r="G134" s="177" t="s">
        <v>203</v>
      </c>
      <c r="H134" s="178">
        <v>16</v>
      </c>
      <c r="I134" s="179"/>
      <c r="J134" s="180">
        <f>ROUND(I134*H134,2)</f>
        <v>0</v>
      </c>
      <c r="K134" s="176" t="s">
        <v>19</v>
      </c>
      <c r="L134" s="181"/>
      <c r="M134" s="182" t="s">
        <v>19</v>
      </c>
      <c r="N134" s="183" t="s">
        <v>43</v>
      </c>
      <c r="P134" s="140">
        <f>O134*H134</f>
        <v>0</v>
      </c>
      <c r="Q134" s="140">
        <v>0</v>
      </c>
      <c r="R134" s="140">
        <f>Q134*H134</f>
        <v>0</v>
      </c>
      <c r="S134" s="140">
        <v>0</v>
      </c>
      <c r="T134" s="141">
        <f>S134*H134</f>
        <v>0</v>
      </c>
      <c r="AR134" s="142" t="s">
        <v>351</v>
      </c>
      <c r="AT134" s="142" t="s">
        <v>419</v>
      </c>
      <c r="AU134" s="142" t="s">
        <v>79</v>
      </c>
      <c r="AY134" s="17" t="s">
        <v>134</v>
      </c>
      <c r="BE134" s="143">
        <f>IF(N134="základní",J134,0)</f>
        <v>0</v>
      </c>
      <c r="BF134" s="143">
        <f>IF(N134="snížená",J134,0)</f>
        <v>0</v>
      </c>
      <c r="BG134" s="143">
        <f>IF(N134="zákl. přenesená",J134,0)</f>
        <v>0</v>
      </c>
      <c r="BH134" s="143">
        <f>IF(N134="sníž. přenesená",J134,0)</f>
        <v>0</v>
      </c>
      <c r="BI134" s="143">
        <f>IF(N134="nulová",J134,0)</f>
        <v>0</v>
      </c>
      <c r="BJ134" s="17" t="s">
        <v>79</v>
      </c>
      <c r="BK134" s="143">
        <f>ROUND(I134*H134,2)</f>
        <v>0</v>
      </c>
      <c r="BL134" s="17" t="s">
        <v>238</v>
      </c>
      <c r="BM134" s="142" t="s">
        <v>743</v>
      </c>
    </row>
    <row r="135" spans="2:65" s="1" customFormat="1" ht="24.2" customHeight="1">
      <c r="B135" s="32"/>
      <c r="C135" s="131" t="s">
        <v>361</v>
      </c>
      <c r="D135" s="131" t="s">
        <v>137</v>
      </c>
      <c r="E135" s="132" t="s">
        <v>921</v>
      </c>
      <c r="F135" s="133" t="s">
        <v>922</v>
      </c>
      <c r="G135" s="134" t="s">
        <v>203</v>
      </c>
      <c r="H135" s="135">
        <v>16</v>
      </c>
      <c r="I135" s="136"/>
      <c r="J135" s="137">
        <f>ROUND(I135*H135,2)</f>
        <v>0</v>
      </c>
      <c r="K135" s="133" t="s">
        <v>843</v>
      </c>
      <c r="L135" s="32"/>
      <c r="M135" s="138" t="s">
        <v>19</v>
      </c>
      <c r="N135" s="139" t="s">
        <v>43</v>
      </c>
      <c r="P135" s="140">
        <f>O135*H135</f>
        <v>0</v>
      </c>
      <c r="Q135" s="140">
        <v>0</v>
      </c>
      <c r="R135" s="140">
        <f>Q135*H135</f>
        <v>0</v>
      </c>
      <c r="S135" s="140">
        <v>0</v>
      </c>
      <c r="T135" s="141">
        <f>S135*H135</f>
        <v>0</v>
      </c>
      <c r="AR135" s="142" t="s">
        <v>238</v>
      </c>
      <c r="AT135" s="142" t="s">
        <v>137</v>
      </c>
      <c r="AU135" s="142" t="s">
        <v>79</v>
      </c>
      <c r="AY135" s="17" t="s">
        <v>134</v>
      </c>
      <c r="BE135" s="143">
        <f>IF(N135="základní",J135,0)</f>
        <v>0</v>
      </c>
      <c r="BF135" s="143">
        <f>IF(N135="snížená",J135,0)</f>
        <v>0</v>
      </c>
      <c r="BG135" s="143">
        <f>IF(N135="zákl. přenesená",J135,0)</f>
        <v>0</v>
      </c>
      <c r="BH135" s="143">
        <f>IF(N135="sníž. přenesená",J135,0)</f>
        <v>0</v>
      </c>
      <c r="BI135" s="143">
        <f>IF(N135="nulová",J135,0)</f>
        <v>0</v>
      </c>
      <c r="BJ135" s="17" t="s">
        <v>79</v>
      </c>
      <c r="BK135" s="143">
        <f>ROUND(I135*H135,2)</f>
        <v>0</v>
      </c>
      <c r="BL135" s="17" t="s">
        <v>238</v>
      </c>
      <c r="BM135" s="142" t="s">
        <v>755</v>
      </c>
    </row>
    <row r="136" spans="2:47" s="1" customFormat="1" ht="11.25">
      <c r="B136" s="32"/>
      <c r="D136" s="144" t="s">
        <v>144</v>
      </c>
      <c r="F136" s="145" t="s">
        <v>923</v>
      </c>
      <c r="I136" s="146"/>
      <c r="L136" s="32"/>
      <c r="M136" s="147"/>
      <c r="T136" s="53"/>
      <c r="AT136" s="17" t="s">
        <v>144</v>
      </c>
      <c r="AU136" s="17" t="s">
        <v>79</v>
      </c>
    </row>
    <row r="137" spans="2:65" s="1" customFormat="1" ht="16.5" customHeight="1">
      <c r="B137" s="32"/>
      <c r="C137" s="131" t="s">
        <v>367</v>
      </c>
      <c r="D137" s="131" t="s">
        <v>137</v>
      </c>
      <c r="E137" s="132" t="s">
        <v>924</v>
      </c>
      <c r="F137" s="133" t="s">
        <v>925</v>
      </c>
      <c r="G137" s="134" t="s">
        <v>847</v>
      </c>
      <c r="H137" s="135">
        <v>1</v>
      </c>
      <c r="I137" s="136"/>
      <c r="J137" s="137">
        <f aca="true" t="shared" si="10" ref="J137:J145">ROUND(I137*H137,2)</f>
        <v>0</v>
      </c>
      <c r="K137" s="133" t="s">
        <v>19</v>
      </c>
      <c r="L137" s="32"/>
      <c r="M137" s="138" t="s">
        <v>19</v>
      </c>
      <c r="N137" s="139" t="s">
        <v>43</v>
      </c>
      <c r="P137" s="140">
        <f aca="true" t="shared" si="11" ref="P137:P145">O137*H137</f>
        <v>0</v>
      </c>
      <c r="Q137" s="140">
        <v>0</v>
      </c>
      <c r="R137" s="140">
        <f aca="true" t="shared" si="12" ref="R137:R145">Q137*H137</f>
        <v>0</v>
      </c>
      <c r="S137" s="140">
        <v>0</v>
      </c>
      <c r="T137" s="141">
        <f aca="true" t="shared" si="13" ref="T137:T145">S137*H137</f>
        <v>0</v>
      </c>
      <c r="AR137" s="142" t="s">
        <v>238</v>
      </c>
      <c r="AT137" s="142" t="s">
        <v>137</v>
      </c>
      <c r="AU137" s="142" t="s">
        <v>79</v>
      </c>
      <c r="AY137" s="17" t="s">
        <v>134</v>
      </c>
      <c r="BE137" s="143">
        <f aca="true" t="shared" si="14" ref="BE137:BE145">IF(N137="základní",J137,0)</f>
        <v>0</v>
      </c>
      <c r="BF137" s="143">
        <f aca="true" t="shared" si="15" ref="BF137:BF145">IF(N137="snížená",J137,0)</f>
        <v>0</v>
      </c>
      <c r="BG137" s="143">
        <f aca="true" t="shared" si="16" ref="BG137:BG145">IF(N137="zákl. přenesená",J137,0)</f>
        <v>0</v>
      </c>
      <c r="BH137" s="143">
        <f aca="true" t="shared" si="17" ref="BH137:BH145">IF(N137="sníž. přenesená",J137,0)</f>
        <v>0</v>
      </c>
      <c r="BI137" s="143">
        <f aca="true" t="shared" si="18" ref="BI137:BI145">IF(N137="nulová",J137,0)</f>
        <v>0</v>
      </c>
      <c r="BJ137" s="17" t="s">
        <v>79</v>
      </c>
      <c r="BK137" s="143">
        <f aca="true" t="shared" si="19" ref="BK137:BK145">ROUND(I137*H137,2)</f>
        <v>0</v>
      </c>
      <c r="BL137" s="17" t="s">
        <v>238</v>
      </c>
      <c r="BM137" s="142" t="s">
        <v>766</v>
      </c>
    </row>
    <row r="138" spans="2:65" s="1" customFormat="1" ht="16.5" customHeight="1">
      <c r="B138" s="32"/>
      <c r="C138" s="174" t="s">
        <v>375</v>
      </c>
      <c r="D138" s="174" t="s">
        <v>419</v>
      </c>
      <c r="E138" s="175" t="s">
        <v>926</v>
      </c>
      <c r="F138" s="176" t="s">
        <v>927</v>
      </c>
      <c r="G138" s="177" t="s">
        <v>847</v>
      </c>
      <c r="H138" s="178">
        <v>1</v>
      </c>
      <c r="I138" s="179"/>
      <c r="J138" s="180">
        <f t="shared" si="10"/>
        <v>0</v>
      </c>
      <c r="K138" s="176" t="s">
        <v>19</v>
      </c>
      <c r="L138" s="181"/>
      <c r="M138" s="182" t="s">
        <v>19</v>
      </c>
      <c r="N138" s="183" t="s">
        <v>43</v>
      </c>
      <c r="P138" s="140">
        <f t="shared" si="11"/>
        <v>0</v>
      </c>
      <c r="Q138" s="140">
        <v>0</v>
      </c>
      <c r="R138" s="140">
        <f t="shared" si="12"/>
        <v>0</v>
      </c>
      <c r="S138" s="140">
        <v>0</v>
      </c>
      <c r="T138" s="141">
        <f t="shared" si="13"/>
        <v>0</v>
      </c>
      <c r="AR138" s="142" t="s">
        <v>351</v>
      </c>
      <c r="AT138" s="142" t="s">
        <v>419</v>
      </c>
      <c r="AU138" s="142" t="s">
        <v>79</v>
      </c>
      <c r="AY138" s="17" t="s">
        <v>134</v>
      </c>
      <c r="BE138" s="143">
        <f t="shared" si="14"/>
        <v>0</v>
      </c>
      <c r="BF138" s="143">
        <f t="shared" si="15"/>
        <v>0</v>
      </c>
      <c r="BG138" s="143">
        <f t="shared" si="16"/>
        <v>0</v>
      </c>
      <c r="BH138" s="143">
        <f t="shared" si="17"/>
        <v>0</v>
      </c>
      <c r="BI138" s="143">
        <f t="shared" si="18"/>
        <v>0</v>
      </c>
      <c r="BJ138" s="17" t="s">
        <v>79</v>
      </c>
      <c r="BK138" s="143">
        <f t="shared" si="19"/>
        <v>0</v>
      </c>
      <c r="BL138" s="17" t="s">
        <v>238</v>
      </c>
      <c r="BM138" s="142" t="s">
        <v>777</v>
      </c>
    </row>
    <row r="139" spans="2:65" s="1" customFormat="1" ht="16.5" customHeight="1">
      <c r="B139" s="32"/>
      <c r="C139" s="131" t="s">
        <v>381</v>
      </c>
      <c r="D139" s="131" t="s">
        <v>137</v>
      </c>
      <c r="E139" s="132" t="s">
        <v>928</v>
      </c>
      <c r="F139" s="133" t="s">
        <v>929</v>
      </c>
      <c r="G139" s="134" t="s">
        <v>847</v>
      </c>
      <c r="H139" s="135">
        <v>1</v>
      </c>
      <c r="I139" s="136"/>
      <c r="J139" s="137">
        <f t="shared" si="10"/>
        <v>0</v>
      </c>
      <c r="K139" s="133" t="s">
        <v>19</v>
      </c>
      <c r="L139" s="32"/>
      <c r="M139" s="138" t="s">
        <v>19</v>
      </c>
      <c r="N139" s="139" t="s">
        <v>43</v>
      </c>
      <c r="P139" s="140">
        <f t="shared" si="11"/>
        <v>0</v>
      </c>
      <c r="Q139" s="140">
        <v>0</v>
      </c>
      <c r="R139" s="140">
        <f t="shared" si="12"/>
        <v>0</v>
      </c>
      <c r="S139" s="140">
        <v>0</v>
      </c>
      <c r="T139" s="141">
        <f t="shared" si="13"/>
        <v>0</v>
      </c>
      <c r="AR139" s="142" t="s">
        <v>238</v>
      </c>
      <c r="AT139" s="142" t="s">
        <v>137</v>
      </c>
      <c r="AU139" s="142" t="s">
        <v>79</v>
      </c>
      <c r="AY139" s="17" t="s">
        <v>134</v>
      </c>
      <c r="BE139" s="143">
        <f t="shared" si="14"/>
        <v>0</v>
      </c>
      <c r="BF139" s="143">
        <f t="shared" si="15"/>
        <v>0</v>
      </c>
      <c r="BG139" s="143">
        <f t="shared" si="16"/>
        <v>0</v>
      </c>
      <c r="BH139" s="143">
        <f t="shared" si="17"/>
        <v>0</v>
      </c>
      <c r="BI139" s="143">
        <f t="shared" si="18"/>
        <v>0</v>
      </c>
      <c r="BJ139" s="17" t="s">
        <v>79</v>
      </c>
      <c r="BK139" s="143">
        <f t="shared" si="19"/>
        <v>0</v>
      </c>
      <c r="BL139" s="17" t="s">
        <v>238</v>
      </c>
      <c r="BM139" s="142" t="s">
        <v>787</v>
      </c>
    </row>
    <row r="140" spans="2:65" s="1" customFormat="1" ht="16.5" customHeight="1">
      <c r="B140" s="32"/>
      <c r="C140" s="174" t="s">
        <v>386</v>
      </c>
      <c r="D140" s="174" t="s">
        <v>419</v>
      </c>
      <c r="E140" s="175" t="s">
        <v>930</v>
      </c>
      <c r="F140" s="176" t="s">
        <v>931</v>
      </c>
      <c r="G140" s="177" t="s">
        <v>847</v>
      </c>
      <c r="H140" s="178">
        <v>1</v>
      </c>
      <c r="I140" s="179"/>
      <c r="J140" s="180">
        <f t="shared" si="10"/>
        <v>0</v>
      </c>
      <c r="K140" s="176" t="s">
        <v>19</v>
      </c>
      <c r="L140" s="181"/>
      <c r="M140" s="182" t="s">
        <v>19</v>
      </c>
      <c r="N140" s="183" t="s">
        <v>43</v>
      </c>
      <c r="P140" s="140">
        <f t="shared" si="11"/>
        <v>0</v>
      </c>
      <c r="Q140" s="140">
        <v>0</v>
      </c>
      <c r="R140" s="140">
        <f t="shared" si="12"/>
        <v>0</v>
      </c>
      <c r="S140" s="140">
        <v>0</v>
      </c>
      <c r="T140" s="141">
        <f t="shared" si="13"/>
        <v>0</v>
      </c>
      <c r="AR140" s="142" t="s">
        <v>351</v>
      </c>
      <c r="AT140" s="142" t="s">
        <v>419</v>
      </c>
      <c r="AU140" s="142" t="s">
        <v>79</v>
      </c>
      <c r="AY140" s="17" t="s">
        <v>134</v>
      </c>
      <c r="BE140" s="143">
        <f t="shared" si="14"/>
        <v>0</v>
      </c>
      <c r="BF140" s="143">
        <f t="shared" si="15"/>
        <v>0</v>
      </c>
      <c r="BG140" s="143">
        <f t="shared" si="16"/>
        <v>0</v>
      </c>
      <c r="BH140" s="143">
        <f t="shared" si="17"/>
        <v>0</v>
      </c>
      <c r="BI140" s="143">
        <f t="shared" si="18"/>
        <v>0</v>
      </c>
      <c r="BJ140" s="17" t="s">
        <v>79</v>
      </c>
      <c r="BK140" s="143">
        <f t="shared" si="19"/>
        <v>0</v>
      </c>
      <c r="BL140" s="17" t="s">
        <v>238</v>
      </c>
      <c r="BM140" s="142" t="s">
        <v>799</v>
      </c>
    </row>
    <row r="141" spans="2:65" s="1" customFormat="1" ht="16.5" customHeight="1">
      <c r="B141" s="32"/>
      <c r="C141" s="131" t="s">
        <v>392</v>
      </c>
      <c r="D141" s="131" t="s">
        <v>137</v>
      </c>
      <c r="E141" s="132" t="s">
        <v>932</v>
      </c>
      <c r="F141" s="133" t="s">
        <v>933</v>
      </c>
      <c r="G141" s="134" t="s">
        <v>847</v>
      </c>
      <c r="H141" s="135">
        <v>1</v>
      </c>
      <c r="I141" s="136"/>
      <c r="J141" s="137">
        <f t="shared" si="10"/>
        <v>0</v>
      </c>
      <c r="K141" s="133" t="s">
        <v>19</v>
      </c>
      <c r="L141" s="32"/>
      <c r="M141" s="138" t="s">
        <v>19</v>
      </c>
      <c r="N141" s="139" t="s">
        <v>43</v>
      </c>
      <c r="P141" s="140">
        <f t="shared" si="11"/>
        <v>0</v>
      </c>
      <c r="Q141" s="140">
        <v>0</v>
      </c>
      <c r="R141" s="140">
        <f t="shared" si="12"/>
        <v>0</v>
      </c>
      <c r="S141" s="140">
        <v>0</v>
      </c>
      <c r="T141" s="141">
        <f t="shared" si="13"/>
        <v>0</v>
      </c>
      <c r="AR141" s="142" t="s">
        <v>238</v>
      </c>
      <c r="AT141" s="142" t="s">
        <v>137</v>
      </c>
      <c r="AU141" s="142" t="s">
        <v>79</v>
      </c>
      <c r="AY141" s="17" t="s">
        <v>134</v>
      </c>
      <c r="BE141" s="143">
        <f t="shared" si="14"/>
        <v>0</v>
      </c>
      <c r="BF141" s="143">
        <f t="shared" si="15"/>
        <v>0</v>
      </c>
      <c r="BG141" s="143">
        <f t="shared" si="16"/>
        <v>0</v>
      </c>
      <c r="BH141" s="143">
        <f t="shared" si="17"/>
        <v>0</v>
      </c>
      <c r="BI141" s="143">
        <f t="shared" si="18"/>
        <v>0</v>
      </c>
      <c r="BJ141" s="17" t="s">
        <v>79</v>
      </c>
      <c r="BK141" s="143">
        <f t="shared" si="19"/>
        <v>0</v>
      </c>
      <c r="BL141" s="17" t="s">
        <v>238</v>
      </c>
      <c r="BM141" s="142" t="s">
        <v>812</v>
      </c>
    </row>
    <row r="142" spans="2:65" s="1" customFormat="1" ht="16.5" customHeight="1">
      <c r="B142" s="32"/>
      <c r="C142" s="174" t="s">
        <v>397</v>
      </c>
      <c r="D142" s="174" t="s">
        <v>419</v>
      </c>
      <c r="E142" s="175" t="s">
        <v>934</v>
      </c>
      <c r="F142" s="176" t="s">
        <v>935</v>
      </c>
      <c r="G142" s="177" t="s">
        <v>847</v>
      </c>
      <c r="H142" s="178">
        <v>1</v>
      </c>
      <c r="I142" s="179"/>
      <c r="J142" s="180">
        <f t="shared" si="10"/>
        <v>0</v>
      </c>
      <c r="K142" s="176" t="s">
        <v>19</v>
      </c>
      <c r="L142" s="181"/>
      <c r="M142" s="182" t="s">
        <v>19</v>
      </c>
      <c r="N142" s="183" t="s">
        <v>43</v>
      </c>
      <c r="P142" s="140">
        <f t="shared" si="11"/>
        <v>0</v>
      </c>
      <c r="Q142" s="140">
        <v>0</v>
      </c>
      <c r="R142" s="140">
        <f t="shared" si="12"/>
        <v>0</v>
      </c>
      <c r="S142" s="140">
        <v>0</v>
      </c>
      <c r="T142" s="141">
        <f t="shared" si="13"/>
        <v>0</v>
      </c>
      <c r="AR142" s="142" t="s">
        <v>351</v>
      </c>
      <c r="AT142" s="142" t="s">
        <v>419</v>
      </c>
      <c r="AU142" s="142" t="s">
        <v>79</v>
      </c>
      <c r="AY142" s="17" t="s">
        <v>134</v>
      </c>
      <c r="BE142" s="143">
        <f t="shared" si="14"/>
        <v>0</v>
      </c>
      <c r="BF142" s="143">
        <f t="shared" si="15"/>
        <v>0</v>
      </c>
      <c r="BG142" s="143">
        <f t="shared" si="16"/>
        <v>0</v>
      </c>
      <c r="BH142" s="143">
        <f t="shared" si="17"/>
        <v>0</v>
      </c>
      <c r="BI142" s="143">
        <f t="shared" si="18"/>
        <v>0</v>
      </c>
      <c r="BJ142" s="17" t="s">
        <v>79</v>
      </c>
      <c r="BK142" s="143">
        <f t="shared" si="19"/>
        <v>0</v>
      </c>
      <c r="BL142" s="17" t="s">
        <v>238</v>
      </c>
      <c r="BM142" s="142" t="s">
        <v>827</v>
      </c>
    </row>
    <row r="143" spans="2:65" s="1" customFormat="1" ht="16.5" customHeight="1">
      <c r="B143" s="32"/>
      <c r="C143" s="131" t="s">
        <v>621</v>
      </c>
      <c r="D143" s="131" t="s">
        <v>137</v>
      </c>
      <c r="E143" s="132" t="s">
        <v>936</v>
      </c>
      <c r="F143" s="133" t="s">
        <v>937</v>
      </c>
      <c r="G143" s="134" t="s">
        <v>938</v>
      </c>
      <c r="H143" s="135">
        <v>1</v>
      </c>
      <c r="I143" s="136"/>
      <c r="J143" s="137">
        <f t="shared" si="10"/>
        <v>0</v>
      </c>
      <c r="K143" s="133" t="s">
        <v>19</v>
      </c>
      <c r="L143" s="32"/>
      <c r="M143" s="138" t="s">
        <v>19</v>
      </c>
      <c r="N143" s="139" t="s">
        <v>43</v>
      </c>
      <c r="P143" s="140">
        <f t="shared" si="11"/>
        <v>0</v>
      </c>
      <c r="Q143" s="140">
        <v>0</v>
      </c>
      <c r="R143" s="140">
        <f t="shared" si="12"/>
        <v>0</v>
      </c>
      <c r="S143" s="140">
        <v>0</v>
      </c>
      <c r="T143" s="141">
        <f t="shared" si="13"/>
        <v>0</v>
      </c>
      <c r="AR143" s="142" t="s">
        <v>238</v>
      </c>
      <c r="AT143" s="142" t="s">
        <v>137</v>
      </c>
      <c r="AU143" s="142" t="s">
        <v>79</v>
      </c>
      <c r="AY143" s="17" t="s">
        <v>134</v>
      </c>
      <c r="BE143" s="143">
        <f t="shared" si="14"/>
        <v>0</v>
      </c>
      <c r="BF143" s="143">
        <f t="shared" si="15"/>
        <v>0</v>
      </c>
      <c r="BG143" s="143">
        <f t="shared" si="16"/>
        <v>0</v>
      </c>
      <c r="BH143" s="143">
        <f t="shared" si="17"/>
        <v>0</v>
      </c>
      <c r="BI143" s="143">
        <f t="shared" si="18"/>
        <v>0</v>
      </c>
      <c r="BJ143" s="17" t="s">
        <v>79</v>
      </c>
      <c r="BK143" s="143">
        <f t="shared" si="19"/>
        <v>0</v>
      </c>
      <c r="BL143" s="17" t="s">
        <v>238</v>
      </c>
      <c r="BM143" s="142" t="s">
        <v>687</v>
      </c>
    </row>
    <row r="144" spans="2:65" s="1" customFormat="1" ht="16.5" customHeight="1">
      <c r="B144" s="32"/>
      <c r="C144" s="131" t="s">
        <v>627</v>
      </c>
      <c r="D144" s="131" t="s">
        <v>137</v>
      </c>
      <c r="E144" s="132" t="s">
        <v>939</v>
      </c>
      <c r="F144" s="133" t="s">
        <v>940</v>
      </c>
      <c r="G144" s="134" t="s">
        <v>19</v>
      </c>
      <c r="H144" s="135">
        <v>0</v>
      </c>
      <c r="I144" s="136"/>
      <c r="J144" s="137">
        <f t="shared" si="10"/>
        <v>0</v>
      </c>
      <c r="K144" s="133" t="s">
        <v>19</v>
      </c>
      <c r="L144" s="32"/>
      <c r="M144" s="138" t="s">
        <v>19</v>
      </c>
      <c r="N144" s="139" t="s">
        <v>43</v>
      </c>
      <c r="P144" s="140">
        <f t="shared" si="11"/>
        <v>0</v>
      </c>
      <c r="Q144" s="140">
        <v>0</v>
      </c>
      <c r="R144" s="140">
        <f t="shared" si="12"/>
        <v>0</v>
      </c>
      <c r="S144" s="140">
        <v>0</v>
      </c>
      <c r="T144" s="141">
        <f t="shared" si="13"/>
        <v>0</v>
      </c>
      <c r="AR144" s="142" t="s">
        <v>238</v>
      </c>
      <c r="AT144" s="142" t="s">
        <v>137</v>
      </c>
      <c r="AU144" s="142" t="s">
        <v>79</v>
      </c>
      <c r="AY144" s="17" t="s">
        <v>134</v>
      </c>
      <c r="BE144" s="143">
        <f t="shared" si="14"/>
        <v>0</v>
      </c>
      <c r="BF144" s="143">
        <f t="shared" si="15"/>
        <v>0</v>
      </c>
      <c r="BG144" s="143">
        <f t="shared" si="16"/>
        <v>0</v>
      </c>
      <c r="BH144" s="143">
        <f t="shared" si="17"/>
        <v>0</v>
      </c>
      <c r="BI144" s="143">
        <f t="shared" si="18"/>
        <v>0</v>
      </c>
      <c r="BJ144" s="17" t="s">
        <v>79</v>
      </c>
      <c r="BK144" s="143">
        <f t="shared" si="19"/>
        <v>0</v>
      </c>
      <c r="BL144" s="17" t="s">
        <v>238</v>
      </c>
      <c r="BM144" s="142" t="s">
        <v>491</v>
      </c>
    </row>
    <row r="145" spans="2:65" s="1" customFormat="1" ht="24.2" customHeight="1">
      <c r="B145" s="32"/>
      <c r="C145" s="131" t="s">
        <v>631</v>
      </c>
      <c r="D145" s="131" t="s">
        <v>137</v>
      </c>
      <c r="E145" s="132" t="s">
        <v>941</v>
      </c>
      <c r="F145" s="133" t="s">
        <v>942</v>
      </c>
      <c r="G145" s="134" t="s">
        <v>253</v>
      </c>
      <c r="H145" s="135">
        <v>8</v>
      </c>
      <c r="I145" s="136"/>
      <c r="J145" s="137">
        <f t="shared" si="10"/>
        <v>0</v>
      </c>
      <c r="K145" s="133" t="s">
        <v>843</v>
      </c>
      <c r="L145" s="32"/>
      <c r="M145" s="138" t="s">
        <v>19</v>
      </c>
      <c r="N145" s="139" t="s">
        <v>43</v>
      </c>
      <c r="P145" s="140">
        <f t="shared" si="11"/>
        <v>0</v>
      </c>
      <c r="Q145" s="140">
        <v>0</v>
      </c>
      <c r="R145" s="140">
        <f t="shared" si="12"/>
        <v>0</v>
      </c>
      <c r="S145" s="140">
        <v>0</v>
      </c>
      <c r="T145" s="141">
        <f t="shared" si="13"/>
        <v>0</v>
      </c>
      <c r="AR145" s="142" t="s">
        <v>238</v>
      </c>
      <c r="AT145" s="142" t="s">
        <v>137</v>
      </c>
      <c r="AU145" s="142" t="s">
        <v>79</v>
      </c>
      <c r="AY145" s="17" t="s">
        <v>134</v>
      </c>
      <c r="BE145" s="143">
        <f t="shared" si="14"/>
        <v>0</v>
      </c>
      <c r="BF145" s="143">
        <f t="shared" si="15"/>
        <v>0</v>
      </c>
      <c r="BG145" s="143">
        <f t="shared" si="16"/>
        <v>0</v>
      </c>
      <c r="BH145" s="143">
        <f t="shared" si="17"/>
        <v>0</v>
      </c>
      <c r="BI145" s="143">
        <f t="shared" si="18"/>
        <v>0</v>
      </c>
      <c r="BJ145" s="17" t="s">
        <v>79</v>
      </c>
      <c r="BK145" s="143">
        <f t="shared" si="19"/>
        <v>0</v>
      </c>
      <c r="BL145" s="17" t="s">
        <v>238</v>
      </c>
      <c r="BM145" s="142" t="s">
        <v>943</v>
      </c>
    </row>
    <row r="146" spans="2:47" s="1" customFormat="1" ht="11.25">
      <c r="B146" s="32"/>
      <c r="D146" s="144" t="s">
        <v>144</v>
      </c>
      <c r="F146" s="145" t="s">
        <v>944</v>
      </c>
      <c r="I146" s="146"/>
      <c r="L146" s="32"/>
      <c r="M146" s="147"/>
      <c r="T146" s="53"/>
      <c r="AT146" s="17" t="s">
        <v>144</v>
      </c>
      <c r="AU146" s="17" t="s">
        <v>79</v>
      </c>
    </row>
    <row r="147" spans="2:65" s="1" customFormat="1" ht="16.5" customHeight="1">
      <c r="B147" s="32"/>
      <c r="C147" s="174" t="s">
        <v>638</v>
      </c>
      <c r="D147" s="174" t="s">
        <v>419</v>
      </c>
      <c r="E147" s="175" t="s">
        <v>945</v>
      </c>
      <c r="F147" s="176" t="s">
        <v>946</v>
      </c>
      <c r="G147" s="177" t="s">
        <v>847</v>
      </c>
      <c r="H147" s="178">
        <v>8</v>
      </c>
      <c r="I147" s="179"/>
      <c r="J147" s="180">
        <f aca="true" t="shared" si="20" ref="J147:J153">ROUND(I147*H147,2)</f>
        <v>0</v>
      </c>
      <c r="K147" s="176" t="s">
        <v>19</v>
      </c>
      <c r="L147" s="181"/>
      <c r="M147" s="182" t="s">
        <v>19</v>
      </c>
      <c r="N147" s="183" t="s">
        <v>43</v>
      </c>
      <c r="P147" s="140">
        <f aca="true" t="shared" si="21" ref="P147:P153">O147*H147</f>
        <v>0</v>
      </c>
      <c r="Q147" s="140">
        <v>0</v>
      </c>
      <c r="R147" s="140">
        <f aca="true" t="shared" si="22" ref="R147:R153">Q147*H147</f>
        <v>0</v>
      </c>
      <c r="S147" s="140">
        <v>0</v>
      </c>
      <c r="T147" s="141">
        <f aca="true" t="shared" si="23" ref="T147:T153">S147*H147</f>
        <v>0</v>
      </c>
      <c r="AR147" s="142" t="s">
        <v>351</v>
      </c>
      <c r="AT147" s="142" t="s">
        <v>419</v>
      </c>
      <c r="AU147" s="142" t="s">
        <v>79</v>
      </c>
      <c r="AY147" s="17" t="s">
        <v>134</v>
      </c>
      <c r="BE147" s="143">
        <f aca="true" t="shared" si="24" ref="BE147:BE153">IF(N147="základní",J147,0)</f>
        <v>0</v>
      </c>
      <c r="BF147" s="143">
        <f aca="true" t="shared" si="25" ref="BF147:BF153">IF(N147="snížená",J147,0)</f>
        <v>0</v>
      </c>
      <c r="BG147" s="143">
        <f aca="true" t="shared" si="26" ref="BG147:BG153">IF(N147="zákl. přenesená",J147,0)</f>
        <v>0</v>
      </c>
      <c r="BH147" s="143">
        <f aca="true" t="shared" si="27" ref="BH147:BH153">IF(N147="sníž. přenesená",J147,0)</f>
        <v>0</v>
      </c>
      <c r="BI147" s="143">
        <f aca="true" t="shared" si="28" ref="BI147:BI153">IF(N147="nulová",J147,0)</f>
        <v>0</v>
      </c>
      <c r="BJ147" s="17" t="s">
        <v>79</v>
      </c>
      <c r="BK147" s="143">
        <f aca="true" t="shared" si="29" ref="BK147:BK153">ROUND(I147*H147,2)</f>
        <v>0</v>
      </c>
      <c r="BL147" s="17" t="s">
        <v>238</v>
      </c>
      <c r="BM147" s="142" t="s">
        <v>947</v>
      </c>
    </row>
    <row r="148" spans="2:65" s="1" customFormat="1" ht="16.5" customHeight="1">
      <c r="B148" s="32"/>
      <c r="C148" s="174" t="s">
        <v>643</v>
      </c>
      <c r="D148" s="174" t="s">
        <v>419</v>
      </c>
      <c r="E148" s="175" t="s">
        <v>948</v>
      </c>
      <c r="F148" s="176" t="s">
        <v>949</v>
      </c>
      <c r="G148" s="177" t="s">
        <v>847</v>
      </c>
      <c r="H148" s="178">
        <v>1</v>
      </c>
      <c r="I148" s="179"/>
      <c r="J148" s="180">
        <f t="shared" si="20"/>
        <v>0</v>
      </c>
      <c r="K148" s="176" t="s">
        <v>19</v>
      </c>
      <c r="L148" s="181"/>
      <c r="M148" s="182" t="s">
        <v>19</v>
      </c>
      <c r="N148" s="183" t="s">
        <v>43</v>
      </c>
      <c r="P148" s="140">
        <f t="shared" si="21"/>
        <v>0</v>
      </c>
      <c r="Q148" s="140">
        <v>0</v>
      </c>
      <c r="R148" s="140">
        <f t="shared" si="22"/>
        <v>0</v>
      </c>
      <c r="S148" s="140">
        <v>0</v>
      </c>
      <c r="T148" s="141">
        <f t="shared" si="23"/>
        <v>0</v>
      </c>
      <c r="AR148" s="142" t="s">
        <v>351</v>
      </c>
      <c r="AT148" s="142" t="s">
        <v>419</v>
      </c>
      <c r="AU148" s="142" t="s">
        <v>79</v>
      </c>
      <c r="AY148" s="17" t="s">
        <v>134</v>
      </c>
      <c r="BE148" s="143">
        <f t="shared" si="24"/>
        <v>0</v>
      </c>
      <c r="BF148" s="143">
        <f t="shared" si="25"/>
        <v>0</v>
      </c>
      <c r="BG148" s="143">
        <f t="shared" si="26"/>
        <v>0</v>
      </c>
      <c r="BH148" s="143">
        <f t="shared" si="27"/>
        <v>0</v>
      </c>
      <c r="BI148" s="143">
        <f t="shared" si="28"/>
        <v>0</v>
      </c>
      <c r="BJ148" s="17" t="s">
        <v>79</v>
      </c>
      <c r="BK148" s="143">
        <f t="shared" si="29"/>
        <v>0</v>
      </c>
      <c r="BL148" s="17" t="s">
        <v>238</v>
      </c>
      <c r="BM148" s="142" t="s">
        <v>950</v>
      </c>
    </row>
    <row r="149" spans="2:65" s="1" customFormat="1" ht="16.5" customHeight="1">
      <c r="B149" s="32"/>
      <c r="C149" s="131" t="s">
        <v>648</v>
      </c>
      <c r="D149" s="131" t="s">
        <v>137</v>
      </c>
      <c r="E149" s="132" t="s">
        <v>951</v>
      </c>
      <c r="F149" s="133" t="s">
        <v>952</v>
      </c>
      <c r="G149" s="134" t="s">
        <v>847</v>
      </c>
      <c r="H149" s="135">
        <v>1</v>
      </c>
      <c r="I149" s="136"/>
      <c r="J149" s="137">
        <f t="shared" si="20"/>
        <v>0</v>
      </c>
      <c r="K149" s="133" t="s">
        <v>19</v>
      </c>
      <c r="L149" s="32"/>
      <c r="M149" s="138" t="s">
        <v>19</v>
      </c>
      <c r="N149" s="139" t="s">
        <v>43</v>
      </c>
      <c r="P149" s="140">
        <f t="shared" si="21"/>
        <v>0</v>
      </c>
      <c r="Q149" s="140">
        <v>0</v>
      </c>
      <c r="R149" s="140">
        <f t="shared" si="22"/>
        <v>0</v>
      </c>
      <c r="S149" s="140">
        <v>0</v>
      </c>
      <c r="T149" s="141">
        <f t="shared" si="23"/>
        <v>0</v>
      </c>
      <c r="AR149" s="142" t="s">
        <v>238</v>
      </c>
      <c r="AT149" s="142" t="s">
        <v>137</v>
      </c>
      <c r="AU149" s="142" t="s">
        <v>79</v>
      </c>
      <c r="AY149" s="17" t="s">
        <v>134</v>
      </c>
      <c r="BE149" s="143">
        <f t="shared" si="24"/>
        <v>0</v>
      </c>
      <c r="BF149" s="143">
        <f t="shared" si="25"/>
        <v>0</v>
      </c>
      <c r="BG149" s="143">
        <f t="shared" si="26"/>
        <v>0</v>
      </c>
      <c r="BH149" s="143">
        <f t="shared" si="27"/>
        <v>0</v>
      </c>
      <c r="BI149" s="143">
        <f t="shared" si="28"/>
        <v>0</v>
      </c>
      <c r="BJ149" s="17" t="s">
        <v>79</v>
      </c>
      <c r="BK149" s="143">
        <f t="shared" si="29"/>
        <v>0</v>
      </c>
      <c r="BL149" s="17" t="s">
        <v>238</v>
      </c>
      <c r="BM149" s="142" t="s">
        <v>953</v>
      </c>
    </row>
    <row r="150" spans="2:65" s="1" customFormat="1" ht="16.5" customHeight="1">
      <c r="B150" s="32"/>
      <c r="C150" s="174" t="s">
        <v>653</v>
      </c>
      <c r="D150" s="174" t="s">
        <v>419</v>
      </c>
      <c r="E150" s="175" t="s">
        <v>954</v>
      </c>
      <c r="F150" s="176" t="s">
        <v>955</v>
      </c>
      <c r="G150" s="177" t="s">
        <v>847</v>
      </c>
      <c r="H150" s="178">
        <v>1</v>
      </c>
      <c r="I150" s="179"/>
      <c r="J150" s="180">
        <f t="shared" si="20"/>
        <v>0</v>
      </c>
      <c r="K150" s="176" t="s">
        <v>19</v>
      </c>
      <c r="L150" s="181"/>
      <c r="M150" s="182" t="s">
        <v>19</v>
      </c>
      <c r="N150" s="183" t="s">
        <v>43</v>
      </c>
      <c r="P150" s="140">
        <f t="shared" si="21"/>
        <v>0</v>
      </c>
      <c r="Q150" s="140">
        <v>0</v>
      </c>
      <c r="R150" s="140">
        <f t="shared" si="22"/>
        <v>0</v>
      </c>
      <c r="S150" s="140">
        <v>0</v>
      </c>
      <c r="T150" s="141">
        <f t="shared" si="23"/>
        <v>0</v>
      </c>
      <c r="AR150" s="142" t="s">
        <v>351</v>
      </c>
      <c r="AT150" s="142" t="s">
        <v>419</v>
      </c>
      <c r="AU150" s="142" t="s">
        <v>79</v>
      </c>
      <c r="AY150" s="17" t="s">
        <v>134</v>
      </c>
      <c r="BE150" s="143">
        <f t="shared" si="24"/>
        <v>0</v>
      </c>
      <c r="BF150" s="143">
        <f t="shared" si="25"/>
        <v>0</v>
      </c>
      <c r="BG150" s="143">
        <f t="shared" si="26"/>
        <v>0</v>
      </c>
      <c r="BH150" s="143">
        <f t="shared" si="27"/>
        <v>0</v>
      </c>
      <c r="BI150" s="143">
        <f t="shared" si="28"/>
        <v>0</v>
      </c>
      <c r="BJ150" s="17" t="s">
        <v>79</v>
      </c>
      <c r="BK150" s="143">
        <f t="shared" si="29"/>
        <v>0</v>
      </c>
      <c r="BL150" s="17" t="s">
        <v>238</v>
      </c>
      <c r="BM150" s="142" t="s">
        <v>956</v>
      </c>
    </row>
    <row r="151" spans="2:65" s="1" customFormat="1" ht="16.5" customHeight="1">
      <c r="B151" s="32"/>
      <c r="C151" s="131" t="s">
        <v>659</v>
      </c>
      <c r="D151" s="131" t="s">
        <v>137</v>
      </c>
      <c r="E151" s="132" t="s">
        <v>957</v>
      </c>
      <c r="F151" s="133" t="s">
        <v>958</v>
      </c>
      <c r="G151" s="134" t="s">
        <v>847</v>
      </c>
      <c r="H151" s="135">
        <v>1</v>
      </c>
      <c r="I151" s="136"/>
      <c r="J151" s="137">
        <f t="shared" si="20"/>
        <v>0</v>
      </c>
      <c r="K151" s="133" t="s">
        <v>19</v>
      </c>
      <c r="L151" s="32"/>
      <c r="M151" s="138" t="s">
        <v>19</v>
      </c>
      <c r="N151" s="139" t="s">
        <v>43</v>
      </c>
      <c r="P151" s="140">
        <f t="shared" si="21"/>
        <v>0</v>
      </c>
      <c r="Q151" s="140">
        <v>0</v>
      </c>
      <c r="R151" s="140">
        <f t="shared" si="22"/>
        <v>0</v>
      </c>
      <c r="S151" s="140">
        <v>0</v>
      </c>
      <c r="T151" s="141">
        <f t="shared" si="23"/>
        <v>0</v>
      </c>
      <c r="AR151" s="142" t="s">
        <v>238</v>
      </c>
      <c r="AT151" s="142" t="s">
        <v>137</v>
      </c>
      <c r="AU151" s="142" t="s">
        <v>79</v>
      </c>
      <c r="AY151" s="17" t="s">
        <v>134</v>
      </c>
      <c r="BE151" s="143">
        <f t="shared" si="24"/>
        <v>0</v>
      </c>
      <c r="BF151" s="143">
        <f t="shared" si="25"/>
        <v>0</v>
      </c>
      <c r="BG151" s="143">
        <f t="shared" si="26"/>
        <v>0</v>
      </c>
      <c r="BH151" s="143">
        <f t="shared" si="27"/>
        <v>0</v>
      </c>
      <c r="BI151" s="143">
        <f t="shared" si="28"/>
        <v>0</v>
      </c>
      <c r="BJ151" s="17" t="s">
        <v>79</v>
      </c>
      <c r="BK151" s="143">
        <f t="shared" si="29"/>
        <v>0</v>
      </c>
      <c r="BL151" s="17" t="s">
        <v>238</v>
      </c>
      <c r="BM151" s="142" t="s">
        <v>959</v>
      </c>
    </row>
    <row r="152" spans="2:65" s="1" customFormat="1" ht="16.5" customHeight="1">
      <c r="B152" s="32"/>
      <c r="C152" s="174" t="s">
        <v>662</v>
      </c>
      <c r="D152" s="174" t="s">
        <v>419</v>
      </c>
      <c r="E152" s="175" t="s">
        <v>960</v>
      </c>
      <c r="F152" s="176" t="s">
        <v>961</v>
      </c>
      <c r="G152" s="177" t="s">
        <v>847</v>
      </c>
      <c r="H152" s="178">
        <v>1</v>
      </c>
      <c r="I152" s="179"/>
      <c r="J152" s="180">
        <f t="shared" si="20"/>
        <v>0</v>
      </c>
      <c r="K152" s="176" t="s">
        <v>19</v>
      </c>
      <c r="L152" s="181"/>
      <c r="M152" s="182" t="s">
        <v>19</v>
      </c>
      <c r="N152" s="183" t="s">
        <v>43</v>
      </c>
      <c r="P152" s="140">
        <f t="shared" si="21"/>
        <v>0</v>
      </c>
      <c r="Q152" s="140">
        <v>0</v>
      </c>
      <c r="R152" s="140">
        <f t="shared" si="22"/>
        <v>0</v>
      </c>
      <c r="S152" s="140">
        <v>0</v>
      </c>
      <c r="T152" s="141">
        <f t="shared" si="23"/>
        <v>0</v>
      </c>
      <c r="AR152" s="142" t="s">
        <v>351</v>
      </c>
      <c r="AT152" s="142" t="s">
        <v>419</v>
      </c>
      <c r="AU152" s="142" t="s">
        <v>79</v>
      </c>
      <c r="AY152" s="17" t="s">
        <v>134</v>
      </c>
      <c r="BE152" s="143">
        <f t="shared" si="24"/>
        <v>0</v>
      </c>
      <c r="BF152" s="143">
        <f t="shared" si="25"/>
        <v>0</v>
      </c>
      <c r="BG152" s="143">
        <f t="shared" si="26"/>
        <v>0</v>
      </c>
      <c r="BH152" s="143">
        <f t="shared" si="27"/>
        <v>0</v>
      </c>
      <c r="BI152" s="143">
        <f t="shared" si="28"/>
        <v>0</v>
      </c>
      <c r="BJ152" s="17" t="s">
        <v>79</v>
      </c>
      <c r="BK152" s="143">
        <f t="shared" si="29"/>
        <v>0</v>
      </c>
      <c r="BL152" s="17" t="s">
        <v>238</v>
      </c>
      <c r="BM152" s="142" t="s">
        <v>962</v>
      </c>
    </row>
    <row r="153" spans="2:65" s="1" customFormat="1" ht="16.5" customHeight="1">
      <c r="B153" s="32"/>
      <c r="C153" s="131" t="s">
        <v>666</v>
      </c>
      <c r="D153" s="131" t="s">
        <v>137</v>
      </c>
      <c r="E153" s="132" t="s">
        <v>963</v>
      </c>
      <c r="F153" s="133" t="s">
        <v>964</v>
      </c>
      <c r="G153" s="134" t="s">
        <v>253</v>
      </c>
      <c r="H153" s="135">
        <v>1</v>
      </c>
      <c r="I153" s="136"/>
      <c r="J153" s="137">
        <f t="shared" si="20"/>
        <v>0</v>
      </c>
      <c r="K153" s="133" t="s">
        <v>843</v>
      </c>
      <c r="L153" s="32"/>
      <c r="M153" s="138" t="s">
        <v>19</v>
      </c>
      <c r="N153" s="139" t="s">
        <v>43</v>
      </c>
      <c r="P153" s="140">
        <f t="shared" si="21"/>
        <v>0</v>
      </c>
      <c r="Q153" s="140">
        <v>0</v>
      </c>
      <c r="R153" s="140">
        <f t="shared" si="22"/>
        <v>0</v>
      </c>
      <c r="S153" s="140">
        <v>0</v>
      </c>
      <c r="T153" s="141">
        <f t="shared" si="23"/>
        <v>0</v>
      </c>
      <c r="AR153" s="142" t="s">
        <v>238</v>
      </c>
      <c r="AT153" s="142" t="s">
        <v>137</v>
      </c>
      <c r="AU153" s="142" t="s">
        <v>79</v>
      </c>
      <c r="AY153" s="17" t="s">
        <v>134</v>
      </c>
      <c r="BE153" s="143">
        <f t="shared" si="24"/>
        <v>0</v>
      </c>
      <c r="BF153" s="143">
        <f t="shared" si="25"/>
        <v>0</v>
      </c>
      <c r="BG153" s="143">
        <f t="shared" si="26"/>
        <v>0</v>
      </c>
      <c r="BH153" s="143">
        <f t="shared" si="27"/>
        <v>0</v>
      </c>
      <c r="BI153" s="143">
        <f t="shared" si="28"/>
        <v>0</v>
      </c>
      <c r="BJ153" s="17" t="s">
        <v>79</v>
      </c>
      <c r="BK153" s="143">
        <f t="shared" si="29"/>
        <v>0</v>
      </c>
      <c r="BL153" s="17" t="s">
        <v>238</v>
      </c>
      <c r="BM153" s="142" t="s">
        <v>965</v>
      </c>
    </row>
    <row r="154" spans="2:47" s="1" customFormat="1" ht="11.25">
      <c r="B154" s="32"/>
      <c r="D154" s="144" t="s">
        <v>144</v>
      </c>
      <c r="F154" s="145" t="s">
        <v>966</v>
      </c>
      <c r="I154" s="146"/>
      <c r="L154" s="32"/>
      <c r="M154" s="147"/>
      <c r="T154" s="53"/>
      <c r="AT154" s="17" t="s">
        <v>144</v>
      </c>
      <c r="AU154" s="17" t="s">
        <v>79</v>
      </c>
    </row>
    <row r="155" spans="2:65" s="1" customFormat="1" ht="16.5" customHeight="1">
      <c r="B155" s="32"/>
      <c r="C155" s="174" t="s">
        <v>669</v>
      </c>
      <c r="D155" s="174" t="s">
        <v>419</v>
      </c>
      <c r="E155" s="175" t="s">
        <v>967</v>
      </c>
      <c r="F155" s="176" t="s">
        <v>968</v>
      </c>
      <c r="G155" s="177" t="s">
        <v>253</v>
      </c>
      <c r="H155" s="178">
        <v>1</v>
      </c>
      <c r="I155" s="179"/>
      <c r="J155" s="180">
        <f>ROUND(I155*H155,2)</f>
        <v>0</v>
      </c>
      <c r="K155" s="176" t="s">
        <v>843</v>
      </c>
      <c r="L155" s="181"/>
      <c r="M155" s="182" t="s">
        <v>19</v>
      </c>
      <c r="N155" s="183" t="s">
        <v>43</v>
      </c>
      <c r="P155" s="140">
        <f>O155*H155</f>
        <v>0</v>
      </c>
      <c r="Q155" s="140">
        <v>0</v>
      </c>
      <c r="R155" s="140">
        <f>Q155*H155</f>
        <v>0</v>
      </c>
      <c r="S155" s="140">
        <v>0</v>
      </c>
      <c r="T155" s="141">
        <f>S155*H155</f>
        <v>0</v>
      </c>
      <c r="AR155" s="142" t="s">
        <v>351</v>
      </c>
      <c r="AT155" s="142" t="s">
        <v>419</v>
      </c>
      <c r="AU155" s="142" t="s">
        <v>79</v>
      </c>
      <c r="AY155" s="17" t="s">
        <v>134</v>
      </c>
      <c r="BE155" s="143">
        <f>IF(N155="základní",J155,0)</f>
        <v>0</v>
      </c>
      <c r="BF155" s="143">
        <f>IF(N155="snížená",J155,0)</f>
        <v>0</v>
      </c>
      <c r="BG155" s="143">
        <f>IF(N155="zákl. přenesená",J155,0)</f>
        <v>0</v>
      </c>
      <c r="BH155" s="143">
        <f>IF(N155="sníž. přenesená",J155,0)</f>
        <v>0</v>
      </c>
      <c r="BI155" s="143">
        <f>IF(N155="nulová",J155,0)</f>
        <v>0</v>
      </c>
      <c r="BJ155" s="17" t="s">
        <v>79</v>
      </c>
      <c r="BK155" s="143">
        <f>ROUND(I155*H155,2)</f>
        <v>0</v>
      </c>
      <c r="BL155" s="17" t="s">
        <v>238</v>
      </c>
      <c r="BM155" s="142" t="s">
        <v>969</v>
      </c>
    </row>
    <row r="156" spans="2:65" s="1" customFormat="1" ht="16.5" customHeight="1">
      <c r="B156" s="32"/>
      <c r="C156" s="174" t="s">
        <v>674</v>
      </c>
      <c r="D156" s="174" t="s">
        <v>419</v>
      </c>
      <c r="E156" s="175" t="s">
        <v>970</v>
      </c>
      <c r="F156" s="176" t="s">
        <v>971</v>
      </c>
      <c r="G156" s="177" t="s">
        <v>902</v>
      </c>
      <c r="H156" s="178">
        <v>1</v>
      </c>
      <c r="I156" s="179"/>
      <c r="J156" s="180">
        <f>ROUND(I156*H156,2)</f>
        <v>0</v>
      </c>
      <c r="K156" s="176" t="s">
        <v>19</v>
      </c>
      <c r="L156" s="181"/>
      <c r="M156" s="182" t="s">
        <v>19</v>
      </c>
      <c r="N156" s="183" t="s">
        <v>43</v>
      </c>
      <c r="P156" s="140">
        <f>O156*H156</f>
        <v>0</v>
      </c>
      <c r="Q156" s="140">
        <v>0</v>
      </c>
      <c r="R156" s="140">
        <f>Q156*H156</f>
        <v>0</v>
      </c>
      <c r="S156" s="140">
        <v>0</v>
      </c>
      <c r="T156" s="141">
        <f>S156*H156</f>
        <v>0</v>
      </c>
      <c r="AR156" s="142" t="s">
        <v>351</v>
      </c>
      <c r="AT156" s="142" t="s">
        <v>419</v>
      </c>
      <c r="AU156" s="142" t="s">
        <v>79</v>
      </c>
      <c r="AY156" s="17" t="s">
        <v>134</v>
      </c>
      <c r="BE156" s="143">
        <f>IF(N156="základní",J156,0)</f>
        <v>0</v>
      </c>
      <c r="BF156" s="143">
        <f>IF(N156="snížená",J156,0)</f>
        <v>0</v>
      </c>
      <c r="BG156" s="143">
        <f>IF(N156="zákl. přenesená",J156,0)</f>
        <v>0</v>
      </c>
      <c r="BH156" s="143">
        <f>IF(N156="sníž. přenesená",J156,0)</f>
        <v>0</v>
      </c>
      <c r="BI156" s="143">
        <f>IF(N156="nulová",J156,0)</f>
        <v>0</v>
      </c>
      <c r="BJ156" s="17" t="s">
        <v>79</v>
      </c>
      <c r="BK156" s="143">
        <f>ROUND(I156*H156,2)</f>
        <v>0</v>
      </c>
      <c r="BL156" s="17" t="s">
        <v>238</v>
      </c>
      <c r="BM156" s="142" t="s">
        <v>972</v>
      </c>
    </row>
    <row r="157" spans="2:65" s="1" customFormat="1" ht="16.5" customHeight="1">
      <c r="B157" s="32"/>
      <c r="C157" s="174" t="s">
        <v>678</v>
      </c>
      <c r="D157" s="174" t="s">
        <v>419</v>
      </c>
      <c r="E157" s="175" t="s">
        <v>973</v>
      </c>
      <c r="F157" s="176" t="s">
        <v>974</v>
      </c>
      <c r="G157" s="177" t="s">
        <v>847</v>
      </c>
      <c r="H157" s="178">
        <v>1</v>
      </c>
      <c r="I157" s="179"/>
      <c r="J157" s="180">
        <f>ROUND(I157*H157,2)</f>
        <v>0</v>
      </c>
      <c r="K157" s="176" t="s">
        <v>19</v>
      </c>
      <c r="L157" s="181"/>
      <c r="M157" s="182" t="s">
        <v>19</v>
      </c>
      <c r="N157" s="183" t="s">
        <v>43</v>
      </c>
      <c r="P157" s="140">
        <f>O157*H157</f>
        <v>0</v>
      </c>
      <c r="Q157" s="140">
        <v>0</v>
      </c>
      <c r="R157" s="140">
        <f>Q157*H157</f>
        <v>0</v>
      </c>
      <c r="S157" s="140">
        <v>0</v>
      </c>
      <c r="T157" s="141">
        <f>S157*H157</f>
        <v>0</v>
      </c>
      <c r="AR157" s="142" t="s">
        <v>351</v>
      </c>
      <c r="AT157" s="142" t="s">
        <v>419</v>
      </c>
      <c r="AU157" s="142" t="s">
        <v>79</v>
      </c>
      <c r="AY157" s="17" t="s">
        <v>134</v>
      </c>
      <c r="BE157" s="143">
        <f>IF(N157="základní",J157,0)</f>
        <v>0</v>
      </c>
      <c r="BF157" s="143">
        <f>IF(N157="snížená",J157,0)</f>
        <v>0</v>
      </c>
      <c r="BG157" s="143">
        <f>IF(N157="zákl. přenesená",J157,0)</f>
        <v>0</v>
      </c>
      <c r="BH157" s="143">
        <f>IF(N157="sníž. přenesená",J157,0)</f>
        <v>0</v>
      </c>
      <c r="BI157" s="143">
        <f>IF(N157="nulová",J157,0)</f>
        <v>0</v>
      </c>
      <c r="BJ157" s="17" t="s">
        <v>79</v>
      </c>
      <c r="BK157" s="143">
        <f>ROUND(I157*H157,2)</f>
        <v>0</v>
      </c>
      <c r="BL157" s="17" t="s">
        <v>238</v>
      </c>
      <c r="BM157" s="142" t="s">
        <v>975</v>
      </c>
    </row>
    <row r="158" spans="2:65" s="1" customFormat="1" ht="16.5" customHeight="1">
      <c r="B158" s="32"/>
      <c r="C158" s="131" t="s">
        <v>683</v>
      </c>
      <c r="D158" s="131" t="s">
        <v>137</v>
      </c>
      <c r="E158" s="132" t="s">
        <v>976</v>
      </c>
      <c r="F158" s="133" t="s">
        <v>977</v>
      </c>
      <c r="G158" s="134" t="s">
        <v>203</v>
      </c>
      <c r="H158" s="135">
        <v>100</v>
      </c>
      <c r="I158" s="136"/>
      <c r="J158" s="137">
        <f>ROUND(I158*H158,2)</f>
        <v>0</v>
      </c>
      <c r="K158" s="133" t="s">
        <v>843</v>
      </c>
      <c r="L158" s="32"/>
      <c r="M158" s="138" t="s">
        <v>19</v>
      </c>
      <c r="N158" s="139" t="s">
        <v>43</v>
      </c>
      <c r="P158" s="140">
        <f>O158*H158</f>
        <v>0</v>
      </c>
      <c r="Q158" s="140">
        <v>0</v>
      </c>
      <c r="R158" s="140">
        <f>Q158*H158</f>
        <v>0</v>
      </c>
      <c r="S158" s="140">
        <v>0</v>
      </c>
      <c r="T158" s="141">
        <f>S158*H158</f>
        <v>0</v>
      </c>
      <c r="AR158" s="142" t="s">
        <v>238</v>
      </c>
      <c r="AT158" s="142" t="s">
        <v>137</v>
      </c>
      <c r="AU158" s="142" t="s">
        <v>79</v>
      </c>
      <c r="AY158" s="17" t="s">
        <v>134</v>
      </c>
      <c r="BE158" s="143">
        <f>IF(N158="základní",J158,0)</f>
        <v>0</v>
      </c>
      <c r="BF158" s="143">
        <f>IF(N158="snížená",J158,0)</f>
        <v>0</v>
      </c>
      <c r="BG158" s="143">
        <f>IF(N158="zákl. přenesená",J158,0)</f>
        <v>0</v>
      </c>
      <c r="BH158" s="143">
        <f>IF(N158="sníž. přenesená",J158,0)</f>
        <v>0</v>
      </c>
      <c r="BI158" s="143">
        <f>IF(N158="nulová",J158,0)</f>
        <v>0</v>
      </c>
      <c r="BJ158" s="17" t="s">
        <v>79</v>
      </c>
      <c r="BK158" s="143">
        <f>ROUND(I158*H158,2)</f>
        <v>0</v>
      </c>
      <c r="BL158" s="17" t="s">
        <v>238</v>
      </c>
      <c r="BM158" s="142" t="s">
        <v>978</v>
      </c>
    </row>
    <row r="159" spans="2:47" s="1" customFormat="1" ht="11.25">
      <c r="B159" s="32"/>
      <c r="D159" s="144" t="s">
        <v>144</v>
      </c>
      <c r="F159" s="145" t="s">
        <v>979</v>
      </c>
      <c r="I159" s="146"/>
      <c r="L159" s="32"/>
      <c r="M159" s="147"/>
      <c r="T159" s="53"/>
      <c r="AT159" s="17" t="s">
        <v>144</v>
      </c>
      <c r="AU159" s="17" t="s">
        <v>79</v>
      </c>
    </row>
    <row r="160" spans="2:65" s="1" customFormat="1" ht="16.5" customHeight="1">
      <c r="B160" s="32"/>
      <c r="C160" s="174" t="s">
        <v>697</v>
      </c>
      <c r="D160" s="174" t="s">
        <v>419</v>
      </c>
      <c r="E160" s="175" t="s">
        <v>980</v>
      </c>
      <c r="F160" s="176" t="s">
        <v>981</v>
      </c>
      <c r="G160" s="177" t="s">
        <v>203</v>
      </c>
      <c r="H160" s="178">
        <v>100</v>
      </c>
      <c r="I160" s="179"/>
      <c r="J160" s="180">
        <f>ROUND(I160*H160,2)</f>
        <v>0</v>
      </c>
      <c r="K160" s="176" t="s">
        <v>19</v>
      </c>
      <c r="L160" s="181"/>
      <c r="M160" s="182" t="s">
        <v>19</v>
      </c>
      <c r="N160" s="183" t="s">
        <v>43</v>
      </c>
      <c r="P160" s="140">
        <f>O160*H160</f>
        <v>0</v>
      </c>
      <c r="Q160" s="140">
        <v>0</v>
      </c>
      <c r="R160" s="140">
        <f>Q160*H160</f>
        <v>0</v>
      </c>
      <c r="S160" s="140">
        <v>0</v>
      </c>
      <c r="T160" s="141">
        <f>S160*H160</f>
        <v>0</v>
      </c>
      <c r="AR160" s="142" t="s">
        <v>351</v>
      </c>
      <c r="AT160" s="142" t="s">
        <v>419</v>
      </c>
      <c r="AU160" s="142" t="s">
        <v>79</v>
      </c>
      <c r="AY160" s="17" t="s">
        <v>134</v>
      </c>
      <c r="BE160" s="143">
        <f>IF(N160="základní",J160,0)</f>
        <v>0</v>
      </c>
      <c r="BF160" s="143">
        <f>IF(N160="snížená",J160,0)</f>
        <v>0</v>
      </c>
      <c r="BG160" s="143">
        <f>IF(N160="zákl. přenesená",J160,0)</f>
        <v>0</v>
      </c>
      <c r="BH160" s="143">
        <f>IF(N160="sníž. přenesená",J160,0)</f>
        <v>0</v>
      </c>
      <c r="BI160" s="143">
        <f>IF(N160="nulová",J160,0)</f>
        <v>0</v>
      </c>
      <c r="BJ160" s="17" t="s">
        <v>79</v>
      </c>
      <c r="BK160" s="143">
        <f>ROUND(I160*H160,2)</f>
        <v>0</v>
      </c>
      <c r="BL160" s="17" t="s">
        <v>238</v>
      </c>
      <c r="BM160" s="142" t="s">
        <v>982</v>
      </c>
    </row>
    <row r="161" spans="2:65" s="1" customFormat="1" ht="16.5" customHeight="1">
      <c r="B161" s="32"/>
      <c r="C161" s="131" t="s">
        <v>699</v>
      </c>
      <c r="D161" s="131" t="s">
        <v>137</v>
      </c>
      <c r="E161" s="132" t="s">
        <v>983</v>
      </c>
      <c r="F161" s="133" t="s">
        <v>984</v>
      </c>
      <c r="G161" s="134" t="s">
        <v>203</v>
      </c>
      <c r="H161" s="135">
        <v>380</v>
      </c>
      <c r="I161" s="136"/>
      <c r="J161" s="137">
        <f>ROUND(I161*H161,2)</f>
        <v>0</v>
      </c>
      <c r="K161" s="133" t="s">
        <v>843</v>
      </c>
      <c r="L161" s="32"/>
      <c r="M161" s="138" t="s">
        <v>19</v>
      </c>
      <c r="N161" s="139" t="s">
        <v>43</v>
      </c>
      <c r="P161" s="140">
        <f>O161*H161</f>
        <v>0</v>
      </c>
      <c r="Q161" s="140">
        <v>0</v>
      </c>
      <c r="R161" s="140">
        <f>Q161*H161</f>
        <v>0</v>
      </c>
      <c r="S161" s="140">
        <v>0</v>
      </c>
      <c r="T161" s="141">
        <f>S161*H161</f>
        <v>0</v>
      </c>
      <c r="AR161" s="142" t="s">
        <v>238</v>
      </c>
      <c r="AT161" s="142" t="s">
        <v>137</v>
      </c>
      <c r="AU161" s="142" t="s">
        <v>79</v>
      </c>
      <c r="AY161" s="17" t="s">
        <v>134</v>
      </c>
      <c r="BE161" s="143">
        <f>IF(N161="základní",J161,0)</f>
        <v>0</v>
      </c>
      <c r="BF161" s="143">
        <f>IF(N161="snížená",J161,0)</f>
        <v>0</v>
      </c>
      <c r="BG161" s="143">
        <f>IF(N161="zákl. přenesená",J161,0)</f>
        <v>0</v>
      </c>
      <c r="BH161" s="143">
        <f>IF(N161="sníž. přenesená",J161,0)</f>
        <v>0</v>
      </c>
      <c r="BI161" s="143">
        <f>IF(N161="nulová",J161,0)</f>
        <v>0</v>
      </c>
      <c r="BJ161" s="17" t="s">
        <v>79</v>
      </c>
      <c r="BK161" s="143">
        <f>ROUND(I161*H161,2)</f>
        <v>0</v>
      </c>
      <c r="BL161" s="17" t="s">
        <v>238</v>
      </c>
      <c r="BM161" s="142" t="s">
        <v>985</v>
      </c>
    </row>
    <row r="162" spans="2:47" s="1" customFormat="1" ht="11.25">
      <c r="B162" s="32"/>
      <c r="D162" s="144" t="s">
        <v>144</v>
      </c>
      <c r="F162" s="145" t="s">
        <v>986</v>
      </c>
      <c r="I162" s="146"/>
      <c r="L162" s="32"/>
      <c r="M162" s="147"/>
      <c r="T162" s="53"/>
      <c r="AT162" s="17" t="s">
        <v>144</v>
      </c>
      <c r="AU162" s="17" t="s">
        <v>79</v>
      </c>
    </row>
    <row r="163" spans="2:65" s="1" customFormat="1" ht="16.5" customHeight="1">
      <c r="B163" s="32"/>
      <c r="C163" s="174" t="s">
        <v>705</v>
      </c>
      <c r="D163" s="174" t="s">
        <v>419</v>
      </c>
      <c r="E163" s="175" t="s">
        <v>987</v>
      </c>
      <c r="F163" s="176" t="s">
        <v>988</v>
      </c>
      <c r="G163" s="177" t="s">
        <v>203</v>
      </c>
      <c r="H163" s="178">
        <v>30</v>
      </c>
      <c r="I163" s="179"/>
      <c r="J163" s="180">
        <f>ROUND(I163*H163,2)</f>
        <v>0</v>
      </c>
      <c r="K163" s="176" t="s">
        <v>843</v>
      </c>
      <c r="L163" s="181"/>
      <c r="M163" s="182" t="s">
        <v>19</v>
      </c>
      <c r="N163" s="183" t="s">
        <v>43</v>
      </c>
      <c r="P163" s="140">
        <f>O163*H163</f>
        <v>0</v>
      </c>
      <c r="Q163" s="140">
        <v>0</v>
      </c>
      <c r="R163" s="140">
        <f>Q163*H163</f>
        <v>0</v>
      </c>
      <c r="S163" s="140">
        <v>0</v>
      </c>
      <c r="T163" s="141">
        <f>S163*H163</f>
        <v>0</v>
      </c>
      <c r="AR163" s="142" t="s">
        <v>351</v>
      </c>
      <c r="AT163" s="142" t="s">
        <v>419</v>
      </c>
      <c r="AU163" s="142" t="s">
        <v>79</v>
      </c>
      <c r="AY163" s="17" t="s">
        <v>134</v>
      </c>
      <c r="BE163" s="143">
        <f>IF(N163="základní",J163,0)</f>
        <v>0</v>
      </c>
      <c r="BF163" s="143">
        <f>IF(N163="snížená",J163,0)</f>
        <v>0</v>
      </c>
      <c r="BG163" s="143">
        <f>IF(N163="zákl. přenesená",J163,0)</f>
        <v>0</v>
      </c>
      <c r="BH163" s="143">
        <f>IF(N163="sníž. přenesená",J163,0)</f>
        <v>0</v>
      </c>
      <c r="BI163" s="143">
        <f>IF(N163="nulová",J163,0)</f>
        <v>0</v>
      </c>
      <c r="BJ163" s="17" t="s">
        <v>79</v>
      </c>
      <c r="BK163" s="143">
        <f>ROUND(I163*H163,2)</f>
        <v>0</v>
      </c>
      <c r="BL163" s="17" t="s">
        <v>238</v>
      </c>
      <c r="BM163" s="142" t="s">
        <v>989</v>
      </c>
    </row>
    <row r="164" spans="2:65" s="1" customFormat="1" ht="16.5" customHeight="1">
      <c r="B164" s="32"/>
      <c r="C164" s="174" t="s">
        <v>709</v>
      </c>
      <c r="D164" s="174" t="s">
        <v>419</v>
      </c>
      <c r="E164" s="175" t="s">
        <v>990</v>
      </c>
      <c r="F164" s="176" t="s">
        <v>991</v>
      </c>
      <c r="G164" s="177" t="s">
        <v>203</v>
      </c>
      <c r="H164" s="178">
        <v>350</v>
      </c>
      <c r="I164" s="179"/>
      <c r="J164" s="180">
        <f>ROUND(I164*H164,2)</f>
        <v>0</v>
      </c>
      <c r="K164" s="176" t="s">
        <v>843</v>
      </c>
      <c r="L164" s="181"/>
      <c r="M164" s="182" t="s">
        <v>19</v>
      </c>
      <c r="N164" s="183" t="s">
        <v>43</v>
      </c>
      <c r="P164" s="140">
        <f>O164*H164</f>
        <v>0</v>
      </c>
      <c r="Q164" s="140">
        <v>0</v>
      </c>
      <c r="R164" s="140">
        <f>Q164*H164</f>
        <v>0</v>
      </c>
      <c r="S164" s="140">
        <v>0</v>
      </c>
      <c r="T164" s="141">
        <f>S164*H164</f>
        <v>0</v>
      </c>
      <c r="AR164" s="142" t="s">
        <v>351</v>
      </c>
      <c r="AT164" s="142" t="s">
        <v>419</v>
      </c>
      <c r="AU164" s="142" t="s">
        <v>79</v>
      </c>
      <c r="AY164" s="17" t="s">
        <v>134</v>
      </c>
      <c r="BE164" s="143">
        <f>IF(N164="základní",J164,0)</f>
        <v>0</v>
      </c>
      <c r="BF164" s="143">
        <f>IF(N164="snížená",J164,0)</f>
        <v>0</v>
      </c>
      <c r="BG164" s="143">
        <f>IF(N164="zákl. přenesená",J164,0)</f>
        <v>0</v>
      </c>
      <c r="BH164" s="143">
        <f>IF(N164="sníž. přenesená",J164,0)</f>
        <v>0</v>
      </c>
      <c r="BI164" s="143">
        <f>IF(N164="nulová",J164,0)</f>
        <v>0</v>
      </c>
      <c r="BJ164" s="17" t="s">
        <v>79</v>
      </c>
      <c r="BK164" s="143">
        <f>ROUND(I164*H164,2)</f>
        <v>0</v>
      </c>
      <c r="BL164" s="17" t="s">
        <v>238</v>
      </c>
      <c r="BM164" s="142" t="s">
        <v>992</v>
      </c>
    </row>
    <row r="165" spans="2:65" s="1" customFormat="1" ht="16.5" customHeight="1">
      <c r="B165" s="32"/>
      <c r="C165" s="131" t="s">
        <v>714</v>
      </c>
      <c r="D165" s="131" t="s">
        <v>137</v>
      </c>
      <c r="E165" s="132" t="s">
        <v>993</v>
      </c>
      <c r="F165" s="133" t="s">
        <v>994</v>
      </c>
      <c r="G165" s="134" t="s">
        <v>203</v>
      </c>
      <c r="H165" s="135">
        <v>370</v>
      </c>
      <c r="I165" s="136"/>
      <c r="J165" s="137">
        <f>ROUND(I165*H165,2)</f>
        <v>0</v>
      </c>
      <c r="K165" s="133" t="s">
        <v>843</v>
      </c>
      <c r="L165" s="32"/>
      <c r="M165" s="138" t="s">
        <v>19</v>
      </c>
      <c r="N165" s="139" t="s">
        <v>43</v>
      </c>
      <c r="P165" s="140">
        <f>O165*H165</f>
        <v>0</v>
      </c>
      <c r="Q165" s="140">
        <v>0</v>
      </c>
      <c r="R165" s="140">
        <f>Q165*H165</f>
        <v>0</v>
      </c>
      <c r="S165" s="140">
        <v>0</v>
      </c>
      <c r="T165" s="141">
        <f>S165*H165</f>
        <v>0</v>
      </c>
      <c r="AR165" s="142" t="s">
        <v>238</v>
      </c>
      <c r="AT165" s="142" t="s">
        <v>137</v>
      </c>
      <c r="AU165" s="142" t="s">
        <v>79</v>
      </c>
      <c r="AY165" s="17" t="s">
        <v>134</v>
      </c>
      <c r="BE165" s="143">
        <f>IF(N165="základní",J165,0)</f>
        <v>0</v>
      </c>
      <c r="BF165" s="143">
        <f>IF(N165="snížená",J165,0)</f>
        <v>0</v>
      </c>
      <c r="BG165" s="143">
        <f>IF(N165="zákl. přenesená",J165,0)</f>
        <v>0</v>
      </c>
      <c r="BH165" s="143">
        <f>IF(N165="sníž. přenesená",J165,0)</f>
        <v>0</v>
      </c>
      <c r="BI165" s="143">
        <f>IF(N165="nulová",J165,0)</f>
        <v>0</v>
      </c>
      <c r="BJ165" s="17" t="s">
        <v>79</v>
      </c>
      <c r="BK165" s="143">
        <f>ROUND(I165*H165,2)</f>
        <v>0</v>
      </c>
      <c r="BL165" s="17" t="s">
        <v>238</v>
      </c>
      <c r="BM165" s="142" t="s">
        <v>995</v>
      </c>
    </row>
    <row r="166" spans="2:47" s="1" customFormat="1" ht="11.25">
      <c r="B166" s="32"/>
      <c r="D166" s="144" t="s">
        <v>144</v>
      </c>
      <c r="F166" s="145" t="s">
        <v>996</v>
      </c>
      <c r="I166" s="146"/>
      <c r="L166" s="32"/>
      <c r="M166" s="147"/>
      <c r="T166" s="53"/>
      <c r="AT166" s="17" t="s">
        <v>144</v>
      </c>
      <c r="AU166" s="17" t="s">
        <v>79</v>
      </c>
    </row>
    <row r="167" spans="2:65" s="1" customFormat="1" ht="16.5" customHeight="1">
      <c r="B167" s="32"/>
      <c r="C167" s="174" t="s">
        <v>718</v>
      </c>
      <c r="D167" s="174" t="s">
        <v>419</v>
      </c>
      <c r="E167" s="175" t="s">
        <v>997</v>
      </c>
      <c r="F167" s="176" t="s">
        <v>998</v>
      </c>
      <c r="G167" s="177" t="s">
        <v>203</v>
      </c>
      <c r="H167" s="178">
        <v>370</v>
      </c>
      <c r="I167" s="179"/>
      <c r="J167" s="180">
        <f>ROUND(I167*H167,2)</f>
        <v>0</v>
      </c>
      <c r="K167" s="176" t="s">
        <v>843</v>
      </c>
      <c r="L167" s="181"/>
      <c r="M167" s="182" t="s">
        <v>19</v>
      </c>
      <c r="N167" s="183" t="s">
        <v>43</v>
      </c>
      <c r="P167" s="140">
        <f>O167*H167</f>
        <v>0</v>
      </c>
      <c r="Q167" s="140">
        <v>0</v>
      </c>
      <c r="R167" s="140">
        <f>Q167*H167</f>
        <v>0</v>
      </c>
      <c r="S167" s="140">
        <v>0</v>
      </c>
      <c r="T167" s="141">
        <f>S167*H167</f>
        <v>0</v>
      </c>
      <c r="AR167" s="142" t="s">
        <v>351</v>
      </c>
      <c r="AT167" s="142" t="s">
        <v>419</v>
      </c>
      <c r="AU167" s="142" t="s">
        <v>79</v>
      </c>
      <c r="AY167" s="17" t="s">
        <v>134</v>
      </c>
      <c r="BE167" s="143">
        <f>IF(N167="základní",J167,0)</f>
        <v>0</v>
      </c>
      <c r="BF167" s="143">
        <f>IF(N167="snížená",J167,0)</f>
        <v>0</v>
      </c>
      <c r="BG167" s="143">
        <f>IF(N167="zákl. přenesená",J167,0)</f>
        <v>0</v>
      </c>
      <c r="BH167" s="143">
        <f>IF(N167="sníž. přenesená",J167,0)</f>
        <v>0</v>
      </c>
      <c r="BI167" s="143">
        <f>IF(N167="nulová",J167,0)</f>
        <v>0</v>
      </c>
      <c r="BJ167" s="17" t="s">
        <v>79</v>
      </c>
      <c r="BK167" s="143">
        <f>ROUND(I167*H167,2)</f>
        <v>0</v>
      </c>
      <c r="BL167" s="17" t="s">
        <v>238</v>
      </c>
      <c r="BM167" s="142" t="s">
        <v>999</v>
      </c>
    </row>
    <row r="168" spans="2:65" s="1" customFormat="1" ht="16.5" customHeight="1">
      <c r="B168" s="32"/>
      <c r="C168" s="131" t="s">
        <v>722</v>
      </c>
      <c r="D168" s="131" t="s">
        <v>137</v>
      </c>
      <c r="E168" s="132" t="s">
        <v>1000</v>
      </c>
      <c r="F168" s="133" t="s">
        <v>1001</v>
      </c>
      <c r="G168" s="134" t="s">
        <v>203</v>
      </c>
      <c r="H168" s="135">
        <v>95</v>
      </c>
      <c r="I168" s="136"/>
      <c r="J168" s="137">
        <f>ROUND(I168*H168,2)</f>
        <v>0</v>
      </c>
      <c r="K168" s="133" t="s">
        <v>843</v>
      </c>
      <c r="L168" s="32"/>
      <c r="M168" s="138" t="s">
        <v>19</v>
      </c>
      <c r="N168" s="139" t="s">
        <v>43</v>
      </c>
      <c r="P168" s="140">
        <f>O168*H168</f>
        <v>0</v>
      </c>
      <c r="Q168" s="140">
        <v>0</v>
      </c>
      <c r="R168" s="140">
        <f>Q168*H168</f>
        <v>0</v>
      </c>
      <c r="S168" s="140">
        <v>0</v>
      </c>
      <c r="T168" s="141">
        <f>S168*H168</f>
        <v>0</v>
      </c>
      <c r="AR168" s="142" t="s">
        <v>238</v>
      </c>
      <c r="AT168" s="142" t="s">
        <v>137</v>
      </c>
      <c r="AU168" s="142" t="s">
        <v>79</v>
      </c>
      <c r="AY168" s="17" t="s">
        <v>134</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238</v>
      </c>
      <c r="BM168" s="142" t="s">
        <v>1002</v>
      </c>
    </row>
    <row r="169" spans="2:47" s="1" customFormat="1" ht="11.25">
      <c r="B169" s="32"/>
      <c r="D169" s="144" t="s">
        <v>144</v>
      </c>
      <c r="F169" s="145" t="s">
        <v>1003</v>
      </c>
      <c r="I169" s="146"/>
      <c r="L169" s="32"/>
      <c r="M169" s="147"/>
      <c r="T169" s="53"/>
      <c r="AT169" s="17" t="s">
        <v>144</v>
      </c>
      <c r="AU169" s="17" t="s">
        <v>79</v>
      </c>
    </row>
    <row r="170" spans="2:65" s="1" customFormat="1" ht="16.5" customHeight="1">
      <c r="B170" s="32"/>
      <c r="C170" s="174" t="s">
        <v>728</v>
      </c>
      <c r="D170" s="174" t="s">
        <v>419</v>
      </c>
      <c r="E170" s="175" t="s">
        <v>1004</v>
      </c>
      <c r="F170" s="176" t="s">
        <v>1005</v>
      </c>
      <c r="G170" s="177" t="s">
        <v>203</v>
      </c>
      <c r="H170" s="178">
        <v>95</v>
      </c>
      <c r="I170" s="179"/>
      <c r="J170" s="180">
        <f>ROUND(I170*H170,2)</f>
        <v>0</v>
      </c>
      <c r="K170" s="176" t="s">
        <v>843</v>
      </c>
      <c r="L170" s="181"/>
      <c r="M170" s="182" t="s">
        <v>19</v>
      </c>
      <c r="N170" s="183" t="s">
        <v>43</v>
      </c>
      <c r="P170" s="140">
        <f>O170*H170</f>
        <v>0</v>
      </c>
      <c r="Q170" s="140">
        <v>0</v>
      </c>
      <c r="R170" s="140">
        <f>Q170*H170</f>
        <v>0</v>
      </c>
      <c r="S170" s="140">
        <v>0</v>
      </c>
      <c r="T170" s="141">
        <f>S170*H170</f>
        <v>0</v>
      </c>
      <c r="AR170" s="142" t="s">
        <v>351</v>
      </c>
      <c r="AT170" s="142" t="s">
        <v>419</v>
      </c>
      <c r="AU170" s="142" t="s">
        <v>79</v>
      </c>
      <c r="AY170" s="17" t="s">
        <v>134</v>
      </c>
      <c r="BE170" s="143">
        <f>IF(N170="základní",J170,0)</f>
        <v>0</v>
      </c>
      <c r="BF170" s="143">
        <f>IF(N170="snížená",J170,0)</f>
        <v>0</v>
      </c>
      <c r="BG170" s="143">
        <f>IF(N170="zákl. přenesená",J170,0)</f>
        <v>0</v>
      </c>
      <c r="BH170" s="143">
        <f>IF(N170="sníž. přenesená",J170,0)</f>
        <v>0</v>
      </c>
      <c r="BI170" s="143">
        <f>IF(N170="nulová",J170,0)</f>
        <v>0</v>
      </c>
      <c r="BJ170" s="17" t="s">
        <v>79</v>
      </c>
      <c r="BK170" s="143">
        <f>ROUND(I170*H170,2)</f>
        <v>0</v>
      </c>
      <c r="BL170" s="17" t="s">
        <v>238</v>
      </c>
      <c r="BM170" s="142" t="s">
        <v>1006</v>
      </c>
    </row>
    <row r="171" spans="2:65" s="1" customFormat="1" ht="16.5" customHeight="1">
      <c r="B171" s="32"/>
      <c r="C171" s="131" t="s">
        <v>733</v>
      </c>
      <c r="D171" s="131" t="s">
        <v>137</v>
      </c>
      <c r="E171" s="132" t="s">
        <v>1007</v>
      </c>
      <c r="F171" s="133" t="s">
        <v>1008</v>
      </c>
      <c r="G171" s="134" t="s">
        <v>203</v>
      </c>
      <c r="H171" s="135">
        <v>40</v>
      </c>
      <c r="I171" s="136"/>
      <c r="J171" s="137">
        <f>ROUND(I171*H171,2)</f>
        <v>0</v>
      </c>
      <c r="K171" s="133" t="s">
        <v>843</v>
      </c>
      <c r="L171" s="32"/>
      <c r="M171" s="138" t="s">
        <v>19</v>
      </c>
      <c r="N171" s="139" t="s">
        <v>43</v>
      </c>
      <c r="P171" s="140">
        <f>O171*H171</f>
        <v>0</v>
      </c>
      <c r="Q171" s="140">
        <v>0</v>
      </c>
      <c r="R171" s="140">
        <f>Q171*H171</f>
        <v>0</v>
      </c>
      <c r="S171" s="140">
        <v>0</v>
      </c>
      <c r="T171" s="141">
        <f>S171*H171</f>
        <v>0</v>
      </c>
      <c r="AR171" s="142" t="s">
        <v>238</v>
      </c>
      <c r="AT171" s="142" t="s">
        <v>137</v>
      </c>
      <c r="AU171" s="142" t="s">
        <v>79</v>
      </c>
      <c r="AY171" s="17" t="s">
        <v>134</v>
      </c>
      <c r="BE171" s="143">
        <f>IF(N171="základní",J171,0)</f>
        <v>0</v>
      </c>
      <c r="BF171" s="143">
        <f>IF(N171="snížená",J171,0)</f>
        <v>0</v>
      </c>
      <c r="BG171" s="143">
        <f>IF(N171="zákl. přenesená",J171,0)</f>
        <v>0</v>
      </c>
      <c r="BH171" s="143">
        <f>IF(N171="sníž. přenesená",J171,0)</f>
        <v>0</v>
      </c>
      <c r="BI171" s="143">
        <f>IF(N171="nulová",J171,0)</f>
        <v>0</v>
      </c>
      <c r="BJ171" s="17" t="s">
        <v>79</v>
      </c>
      <c r="BK171" s="143">
        <f>ROUND(I171*H171,2)</f>
        <v>0</v>
      </c>
      <c r="BL171" s="17" t="s">
        <v>238</v>
      </c>
      <c r="BM171" s="142" t="s">
        <v>1009</v>
      </c>
    </row>
    <row r="172" spans="2:47" s="1" customFormat="1" ht="11.25">
      <c r="B172" s="32"/>
      <c r="D172" s="144" t="s">
        <v>144</v>
      </c>
      <c r="F172" s="145" t="s">
        <v>1010</v>
      </c>
      <c r="I172" s="146"/>
      <c r="L172" s="32"/>
      <c r="M172" s="147"/>
      <c r="T172" s="53"/>
      <c r="AT172" s="17" t="s">
        <v>144</v>
      </c>
      <c r="AU172" s="17" t="s">
        <v>79</v>
      </c>
    </row>
    <row r="173" spans="2:65" s="1" customFormat="1" ht="16.5" customHeight="1">
      <c r="B173" s="32"/>
      <c r="C173" s="174" t="s">
        <v>738</v>
      </c>
      <c r="D173" s="174" t="s">
        <v>419</v>
      </c>
      <c r="E173" s="175" t="s">
        <v>1011</v>
      </c>
      <c r="F173" s="176" t="s">
        <v>1012</v>
      </c>
      <c r="G173" s="177" t="s">
        <v>203</v>
      </c>
      <c r="H173" s="178">
        <v>40</v>
      </c>
      <c r="I173" s="179"/>
      <c r="J173" s="180">
        <f>ROUND(I173*H173,2)</f>
        <v>0</v>
      </c>
      <c r="K173" s="176" t="s">
        <v>843</v>
      </c>
      <c r="L173" s="181"/>
      <c r="M173" s="182" t="s">
        <v>19</v>
      </c>
      <c r="N173" s="183" t="s">
        <v>43</v>
      </c>
      <c r="P173" s="140">
        <f>O173*H173</f>
        <v>0</v>
      </c>
      <c r="Q173" s="140">
        <v>0</v>
      </c>
      <c r="R173" s="140">
        <f>Q173*H173</f>
        <v>0</v>
      </c>
      <c r="S173" s="140">
        <v>0</v>
      </c>
      <c r="T173" s="141">
        <f>S173*H173</f>
        <v>0</v>
      </c>
      <c r="AR173" s="142" t="s">
        <v>351</v>
      </c>
      <c r="AT173" s="142" t="s">
        <v>419</v>
      </c>
      <c r="AU173" s="142" t="s">
        <v>79</v>
      </c>
      <c r="AY173" s="17" t="s">
        <v>134</v>
      </c>
      <c r="BE173" s="143">
        <f>IF(N173="základní",J173,0)</f>
        <v>0</v>
      </c>
      <c r="BF173" s="143">
        <f>IF(N173="snížená",J173,0)</f>
        <v>0</v>
      </c>
      <c r="BG173" s="143">
        <f>IF(N173="zákl. přenesená",J173,0)</f>
        <v>0</v>
      </c>
      <c r="BH173" s="143">
        <f>IF(N173="sníž. přenesená",J173,0)</f>
        <v>0</v>
      </c>
      <c r="BI173" s="143">
        <f>IF(N173="nulová",J173,0)</f>
        <v>0</v>
      </c>
      <c r="BJ173" s="17" t="s">
        <v>79</v>
      </c>
      <c r="BK173" s="143">
        <f>ROUND(I173*H173,2)</f>
        <v>0</v>
      </c>
      <c r="BL173" s="17" t="s">
        <v>238</v>
      </c>
      <c r="BM173" s="142" t="s">
        <v>1013</v>
      </c>
    </row>
    <row r="174" spans="2:65" s="1" customFormat="1" ht="16.5" customHeight="1">
      <c r="B174" s="32"/>
      <c r="C174" s="131" t="s">
        <v>743</v>
      </c>
      <c r="D174" s="131" t="s">
        <v>137</v>
      </c>
      <c r="E174" s="132" t="s">
        <v>1014</v>
      </c>
      <c r="F174" s="133" t="s">
        <v>1015</v>
      </c>
      <c r="G174" s="134" t="s">
        <v>203</v>
      </c>
      <c r="H174" s="135">
        <v>100</v>
      </c>
      <c r="I174" s="136"/>
      <c r="J174" s="137">
        <f>ROUND(I174*H174,2)</f>
        <v>0</v>
      </c>
      <c r="K174" s="133" t="s">
        <v>843</v>
      </c>
      <c r="L174" s="32"/>
      <c r="M174" s="138" t="s">
        <v>19</v>
      </c>
      <c r="N174" s="139" t="s">
        <v>43</v>
      </c>
      <c r="P174" s="140">
        <f>O174*H174</f>
        <v>0</v>
      </c>
      <c r="Q174" s="140">
        <v>0</v>
      </c>
      <c r="R174" s="140">
        <f>Q174*H174</f>
        <v>0</v>
      </c>
      <c r="S174" s="140">
        <v>0</v>
      </c>
      <c r="T174" s="141">
        <f>S174*H174</f>
        <v>0</v>
      </c>
      <c r="AR174" s="142" t="s">
        <v>238</v>
      </c>
      <c r="AT174" s="142" t="s">
        <v>137</v>
      </c>
      <c r="AU174" s="142" t="s">
        <v>79</v>
      </c>
      <c r="AY174" s="17" t="s">
        <v>134</v>
      </c>
      <c r="BE174" s="143">
        <f>IF(N174="základní",J174,0)</f>
        <v>0</v>
      </c>
      <c r="BF174" s="143">
        <f>IF(N174="snížená",J174,0)</f>
        <v>0</v>
      </c>
      <c r="BG174" s="143">
        <f>IF(N174="zákl. přenesená",J174,0)</f>
        <v>0</v>
      </c>
      <c r="BH174" s="143">
        <f>IF(N174="sníž. přenesená",J174,0)</f>
        <v>0</v>
      </c>
      <c r="BI174" s="143">
        <f>IF(N174="nulová",J174,0)</f>
        <v>0</v>
      </c>
      <c r="BJ174" s="17" t="s">
        <v>79</v>
      </c>
      <c r="BK174" s="143">
        <f>ROUND(I174*H174,2)</f>
        <v>0</v>
      </c>
      <c r="BL174" s="17" t="s">
        <v>238</v>
      </c>
      <c r="BM174" s="142" t="s">
        <v>1016</v>
      </c>
    </row>
    <row r="175" spans="2:47" s="1" customFormat="1" ht="11.25">
      <c r="B175" s="32"/>
      <c r="D175" s="144" t="s">
        <v>144</v>
      </c>
      <c r="F175" s="145" t="s">
        <v>1017</v>
      </c>
      <c r="I175" s="146"/>
      <c r="L175" s="32"/>
      <c r="M175" s="147"/>
      <c r="T175" s="53"/>
      <c r="AT175" s="17" t="s">
        <v>144</v>
      </c>
      <c r="AU175" s="17" t="s">
        <v>79</v>
      </c>
    </row>
    <row r="176" spans="2:65" s="1" customFormat="1" ht="16.5" customHeight="1">
      <c r="B176" s="32"/>
      <c r="C176" s="174" t="s">
        <v>750</v>
      </c>
      <c r="D176" s="174" t="s">
        <v>419</v>
      </c>
      <c r="E176" s="175" t="s">
        <v>1018</v>
      </c>
      <c r="F176" s="176" t="s">
        <v>1019</v>
      </c>
      <c r="G176" s="177" t="s">
        <v>203</v>
      </c>
      <c r="H176" s="178">
        <v>100</v>
      </c>
      <c r="I176" s="179"/>
      <c r="J176" s="180">
        <f>ROUND(I176*H176,2)</f>
        <v>0</v>
      </c>
      <c r="K176" s="176" t="s">
        <v>843</v>
      </c>
      <c r="L176" s="181"/>
      <c r="M176" s="182" t="s">
        <v>19</v>
      </c>
      <c r="N176" s="183" t="s">
        <v>43</v>
      </c>
      <c r="P176" s="140">
        <f>O176*H176</f>
        <v>0</v>
      </c>
      <c r="Q176" s="140">
        <v>0</v>
      </c>
      <c r="R176" s="140">
        <f>Q176*H176</f>
        <v>0</v>
      </c>
      <c r="S176" s="140">
        <v>0</v>
      </c>
      <c r="T176" s="141">
        <f>S176*H176</f>
        <v>0</v>
      </c>
      <c r="AR176" s="142" t="s">
        <v>351</v>
      </c>
      <c r="AT176" s="142" t="s">
        <v>419</v>
      </c>
      <c r="AU176" s="142" t="s">
        <v>79</v>
      </c>
      <c r="AY176" s="17" t="s">
        <v>134</v>
      </c>
      <c r="BE176" s="143">
        <f>IF(N176="základní",J176,0)</f>
        <v>0</v>
      </c>
      <c r="BF176" s="143">
        <f>IF(N176="snížená",J176,0)</f>
        <v>0</v>
      </c>
      <c r="BG176" s="143">
        <f>IF(N176="zákl. přenesená",J176,0)</f>
        <v>0</v>
      </c>
      <c r="BH176" s="143">
        <f>IF(N176="sníž. přenesená",J176,0)</f>
        <v>0</v>
      </c>
      <c r="BI176" s="143">
        <f>IF(N176="nulová",J176,0)</f>
        <v>0</v>
      </c>
      <c r="BJ176" s="17" t="s">
        <v>79</v>
      </c>
      <c r="BK176" s="143">
        <f>ROUND(I176*H176,2)</f>
        <v>0</v>
      </c>
      <c r="BL176" s="17" t="s">
        <v>238</v>
      </c>
      <c r="BM176" s="142" t="s">
        <v>1020</v>
      </c>
    </row>
    <row r="177" spans="2:65" s="1" customFormat="1" ht="16.5" customHeight="1">
      <c r="B177" s="32"/>
      <c r="C177" s="131" t="s">
        <v>755</v>
      </c>
      <c r="D177" s="131" t="s">
        <v>137</v>
      </c>
      <c r="E177" s="132" t="s">
        <v>1021</v>
      </c>
      <c r="F177" s="133" t="s">
        <v>1022</v>
      </c>
      <c r="G177" s="134" t="s">
        <v>253</v>
      </c>
      <c r="H177" s="135">
        <v>1</v>
      </c>
      <c r="I177" s="136"/>
      <c r="J177" s="137">
        <f>ROUND(I177*H177,2)</f>
        <v>0</v>
      </c>
      <c r="K177" s="133" t="s">
        <v>843</v>
      </c>
      <c r="L177" s="32"/>
      <c r="M177" s="138" t="s">
        <v>19</v>
      </c>
      <c r="N177" s="139" t="s">
        <v>43</v>
      </c>
      <c r="P177" s="140">
        <f>O177*H177</f>
        <v>0</v>
      </c>
      <c r="Q177" s="140">
        <v>0</v>
      </c>
      <c r="R177" s="140">
        <f>Q177*H177</f>
        <v>0</v>
      </c>
      <c r="S177" s="140">
        <v>0</v>
      </c>
      <c r="T177" s="141">
        <f>S177*H177</f>
        <v>0</v>
      </c>
      <c r="AR177" s="142" t="s">
        <v>238</v>
      </c>
      <c r="AT177" s="142" t="s">
        <v>137</v>
      </c>
      <c r="AU177" s="142" t="s">
        <v>79</v>
      </c>
      <c r="AY177" s="17" t="s">
        <v>134</v>
      </c>
      <c r="BE177" s="143">
        <f>IF(N177="základní",J177,0)</f>
        <v>0</v>
      </c>
      <c r="BF177" s="143">
        <f>IF(N177="snížená",J177,0)</f>
        <v>0</v>
      </c>
      <c r="BG177" s="143">
        <f>IF(N177="zákl. přenesená",J177,0)</f>
        <v>0</v>
      </c>
      <c r="BH177" s="143">
        <f>IF(N177="sníž. přenesená",J177,0)</f>
        <v>0</v>
      </c>
      <c r="BI177" s="143">
        <f>IF(N177="nulová",J177,0)</f>
        <v>0</v>
      </c>
      <c r="BJ177" s="17" t="s">
        <v>79</v>
      </c>
      <c r="BK177" s="143">
        <f>ROUND(I177*H177,2)</f>
        <v>0</v>
      </c>
      <c r="BL177" s="17" t="s">
        <v>238</v>
      </c>
      <c r="BM177" s="142" t="s">
        <v>1023</v>
      </c>
    </row>
    <row r="178" spans="2:47" s="1" customFormat="1" ht="11.25">
      <c r="B178" s="32"/>
      <c r="D178" s="144" t="s">
        <v>144</v>
      </c>
      <c r="F178" s="145" t="s">
        <v>1024</v>
      </c>
      <c r="I178" s="146"/>
      <c r="L178" s="32"/>
      <c r="M178" s="147"/>
      <c r="T178" s="53"/>
      <c r="AT178" s="17" t="s">
        <v>144</v>
      </c>
      <c r="AU178" s="17" t="s">
        <v>79</v>
      </c>
    </row>
    <row r="179" spans="2:65" s="1" customFormat="1" ht="16.5" customHeight="1">
      <c r="B179" s="32"/>
      <c r="C179" s="131" t="s">
        <v>760</v>
      </c>
      <c r="D179" s="131" t="s">
        <v>137</v>
      </c>
      <c r="E179" s="132" t="s">
        <v>1025</v>
      </c>
      <c r="F179" s="133" t="s">
        <v>1026</v>
      </c>
      <c r="G179" s="134" t="s">
        <v>1027</v>
      </c>
      <c r="H179" s="135">
        <v>48</v>
      </c>
      <c r="I179" s="136"/>
      <c r="J179" s="137">
        <f>ROUND(I179*H179,2)</f>
        <v>0</v>
      </c>
      <c r="K179" s="133" t="s">
        <v>843</v>
      </c>
      <c r="L179" s="32"/>
      <c r="M179" s="138" t="s">
        <v>19</v>
      </c>
      <c r="N179" s="139" t="s">
        <v>43</v>
      </c>
      <c r="P179" s="140">
        <f>O179*H179</f>
        <v>0</v>
      </c>
      <c r="Q179" s="140">
        <v>0</v>
      </c>
      <c r="R179" s="140">
        <f>Q179*H179</f>
        <v>0</v>
      </c>
      <c r="S179" s="140">
        <v>0</v>
      </c>
      <c r="T179" s="141">
        <f>S179*H179</f>
        <v>0</v>
      </c>
      <c r="AR179" s="142" t="s">
        <v>238</v>
      </c>
      <c r="AT179" s="142" t="s">
        <v>137</v>
      </c>
      <c r="AU179" s="142" t="s">
        <v>79</v>
      </c>
      <c r="AY179" s="17" t="s">
        <v>134</v>
      </c>
      <c r="BE179" s="143">
        <f>IF(N179="základní",J179,0)</f>
        <v>0</v>
      </c>
      <c r="BF179" s="143">
        <f>IF(N179="snížená",J179,0)</f>
        <v>0</v>
      </c>
      <c r="BG179" s="143">
        <f>IF(N179="zákl. přenesená",J179,0)</f>
        <v>0</v>
      </c>
      <c r="BH179" s="143">
        <f>IF(N179="sníž. přenesená",J179,0)</f>
        <v>0</v>
      </c>
      <c r="BI179" s="143">
        <f>IF(N179="nulová",J179,0)</f>
        <v>0</v>
      </c>
      <c r="BJ179" s="17" t="s">
        <v>79</v>
      </c>
      <c r="BK179" s="143">
        <f>ROUND(I179*H179,2)</f>
        <v>0</v>
      </c>
      <c r="BL179" s="17" t="s">
        <v>238</v>
      </c>
      <c r="BM179" s="142" t="s">
        <v>1028</v>
      </c>
    </row>
    <row r="180" spans="2:47" s="1" customFormat="1" ht="11.25">
      <c r="B180" s="32"/>
      <c r="D180" s="144" t="s">
        <v>144</v>
      </c>
      <c r="F180" s="145" t="s">
        <v>1029</v>
      </c>
      <c r="I180" s="146"/>
      <c r="L180" s="32"/>
      <c r="M180" s="147"/>
      <c r="T180" s="53"/>
      <c r="AT180" s="17" t="s">
        <v>144</v>
      </c>
      <c r="AU180" s="17" t="s">
        <v>79</v>
      </c>
    </row>
    <row r="181" spans="2:65" s="1" customFormat="1" ht="16.5" customHeight="1">
      <c r="B181" s="32"/>
      <c r="C181" s="131" t="s">
        <v>766</v>
      </c>
      <c r="D181" s="131" t="s">
        <v>137</v>
      </c>
      <c r="E181" s="132" t="s">
        <v>1030</v>
      </c>
      <c r="F181" s="133" t="s">
        <v>1031</v>
      </c>
      <c r="G181" s="134" t="s">
        <v>1027</v>
      </c>
      <c r="H181" s="135">
        <v>32</v>
      </c>
      <c r="I181" s="136"/>
      <c r="J181" s="137">
        <f>ROUND(I181*H181,2)</f>
        <v>0</v>
      </c>
      <c r="K181" s="133" t="s">
        <v>843</v>
      </c>
      <c r="L181" s="32"/>
      <c r="M181" s="138" t="s">
        <v>19</v>
      </c>
      <c r="N181" s="139" t="s">
        <v>43</v>
      </c>
      <c r="P181" s="140">
        <f>O181*H181</f>
        <v>0</v>
      </c>
      <c r="Q181" s="140">
        <v>0</v>
      </c>
      <c r="R181" s="140">
        <f>Q181*H181</f>
        <v>0</v>
      </c>
      <c r="S181" s="140">
        <v>0</v>
      </c>
      <c r="T181" s="141">
        <f>S181*H181</f>
        <v>0</v>
      </c>
      <c r="AR181" s="142" t="s">
        <v>238</v>
      </c>
      <c r="AT181" s="142" t="s">
        <v>137</v>
      </c>
      <c r="AU181" s="142" t="s">
        <v>79</v>
      </c>
      <c r="AY181" s="17" t="s">
        <v>134</v>
      </c>
      <c r="BE181" s="143">
        <f>IF(N181="základní",J181,0)</f>
        <v>0</v>
      </c>
      <c r="BF181" s="143">
        <f>IF(N181="snížená",J181,0)</f>
        <v>0</v>
      </c>
      <c r="BG181" s="143">
        <f>IF(N181="zákl. přenesená",J181,0)</f>
        <v>0</v>
      </c>
      <c r="BH181" s="143">
        <f>IF(N181="sníž. přenesená",J181,0)</f>
        <v>0</v>
      </c>
      <c r="BI181" s="143">
        <f>IF(N181="nulová",J181,0)</f>
        <v>0</v>
      </c>
      <c r="BJ181" s="17" t="s">
        <v>79</v>
      </c>
      <c r="BK181" s="143">
        <f>ROUND(I181*H181,2)</f>
        <v>0</v>
      </c>
      <c r="BL181" s="17" t="s">
        <v>238</v>
      </c>
      <c r="BM181" s="142" t="s">
        <v>1032</v>
      </c>
    </row>
    <row r="182" spans="2:47" s="1" customFormat="1" ht="11.25">
      <c r="B182" s="32"/>
      <c r="D182" s="144" t="s">
        <v>144</v>
      </c>
      <c r="F182" s="145" t="s">
        <v>1033</v>
      </c>
      <c r="I182" s="146"/>
      <c r="L182" s="32"/>
      <c r="M182" s="147"/>
      <c r="T182" s="53"/>
      <c r="AT182" s="17" t="s">
        <v>144</v>
      </c>
      <c r="AU182" s="17" t="s">
        <v>79</v>
      </c>
    </row>
    <row r="183" spans="2:65" s="1" customFormat="1" ht="16.5" customHeight="1">
      <c r="B183" s="32"/>
      <c r="C183" s="131" t="s">
        <v>771</v>
      </c>
      <c r="D183" s="131" t="s">
        <v>137</v>
      </c>
      <c r="E183" s="132" t="s">
        <v>1034</v>
      </c>
      <c r="F183" s="133" t="s">
        <v>1035</v>
      </c>
      <c r="G183" s="134" t="s">
        <v>253</v>
      </c>
      <c r="H183" s="135">
        <v>1</v>
      </c>
      <c r="I183" s="136"/>
      <c r="J183" s="137">
        <f>ROUND(I183*H183,2)</f>
        <v>0</v>
      </c>
      <c r="K183" s="133" t="s">
        <v>843</v>
      </c>
      <c r="L183" s="32"/>
      <c r="M183" s="138" t="s">
        <v>19</v>
      </c>
      <c r="N183" s="139" t="s">
        <v>43</v>
      </c>
      <c r="P183" s="140">
        <f>O183*H183</f>
        <v>0</v>
      </c>
      <c r="Q183" s="140">
        <v>0</v>
      </c>
      <c r="R183" s="140">
        <f>Q183*H183</f>
        <v>0</v>
      </c>
      <c r="S183" s="140">
        <v>0</v>
      </c>
      <c r="T183" s="141">
        <f>S183*H183</f>
        <v>0</v>
      </c>
      <c r="AR183" s="142" t="s">
        <v>238</v>
      </c>
      <c r="AT183" s="142" t="s">
        <v>137</v>
      </c>
      <c r="AU183" s="142" t="s">
        <v>79</v>
      </c>
      <c r="AY183" s="17" t="s">
        <v>134</v>
      </c>
      <c r="BE183" s="143">
        <f>IF(N183="základní",J183,0)</f>
        <v>0</v>
      </c>
      <c r="BF183" s="143">
        <f>IF(N183="snížená",J183,0)</f>
        <v>0</v>
      </c>
      <c r="BG183" s="143">
        <f>IF(N183="zákl. přenesená",J183,0)</f>
        <v>0</v>
      </c>
      <c r="BH183" s="143">
        <f>IF(N183="sníž. přenesená",J183,0)</f>
        <v>0</v>
      </c>
      <c r="BI183" s="143">
        <f>IF(N183="nulová",J183,0)</f>
        <v>0</v>
      </c>
      <c r="BJ183" s="17" t="s">
        <v>79</v>
      </c>
      <c r="BK183" s="143">
        <f>ROUND(I183*H183,2)</f>
        <v>0</v>
      </c>
      <c r="BL183" s="17" t="s">
        <v>238</v>
      </c>
      <c r="BM183" s="142" t="s">
        <v>1036</v>
      </c>
    </row>
    <row r="184" spans="2:47" s="1" customFormat="1" ht="11.25">
      <c r="B184" s="32"/>
      <c r="D184" s="144" t="s">
        <v>144</v>
      </c>
      <c r="F184" s="145" t="s">
        <v>1037</v>
      </c>
      <c r="I184" s="146"/>
      <c r="L184" s="32"/>
      <c r="M184" s="147"/>
      <c r="T184" s="53"/>
      <c r="AT184" s="17" t="s">
        <v>144</v>
      </c>
      <c r="AU184" s="17" t="s">
        <v>79</v>
      </c>
    </row>
    <row r="185" spans="2:65" s="1" customFormat="1" ht="16.5" customHeight="1">
      <c r="B185" s="32"/>
      <c r="C185" s="131" t="s">
        <v>777</v>
      </c>
      <c r="D185" s="131" t="s">
        <v>137</v>
      </c>
      <c r="E185" s="132" t="s">
        <v>1038</v>
      </c>
      <c r="F185" s="133" t="s">
        <v>1039</v>
      </c>
      <c r="G185" s="134" t="s">
        <v>938</v>
      </c>
      <c r="H185" s="135">
        <v>1</v>
      </c>
      <c r="I185" s="136"/>
      <c r="J185" s="137">
        <f>ROUND(I185*H185,2)</f>
        <v>0</v>
      </c>
      <c r="K185" s="133" t="s">
        <v>843</v>
      </c>
      <c r="L185" s="32"/>
      <c r="M185" s="138" t="s">
        <v>19</v>
      </c>
      <c r="N185" s="139" t="s">
        <v>43</v>
      </c>
      <c r="P185" s="140">
        <f>O185*H185</f>
        <v>0</v>
      </c>
      <c r="Q185" s="140">
        <v>0</v>
      </c>
      <c r="R185" s="140">
        <f>Q185*H185</f>
        <v>0</v>
      </c>
      <c r="S185" s="140">
        <v>0</v>
      </c>
      <c r="T185" s="141">
        <f>S185*H185</f>
        <v>0</v>
      </c>
      <c r="AR185" s="142" t="s">
        <v>238</v>
      </c>
      <c r="AT185" s="142" t="s">
        <v>137</v>
      </c>
      <c r="AU185" s="142" t="s">
        <v>79</v>
      </c>
      <c r="AY185" s="17" t="s">
        <v>134</v>
      </c>
      <c r="BE185" s="143">
        <f>IF(N185="základní",J185,0)</f>
        <v>0</v>
      </c>
      <c r="BF185" s="143">
        <f>IF(N185="snížená",J185,0)</f>
        <v>0</v>
      </c>
      <c r="BG185" s="143">
        <f>IF(N185="zákl. přenesená",J185,0)</f>
        <v>0</v>
      </c>
      <c r="BH185" s="143">
        <f>IF(N185="sníž. přenesená",J185,0)</f>
        <v>0</v>
      </c>
      <c r="BI185" s="143">
        <f>IF(N185="nulová",J185,0)</f>
        <v>0</v>
      </c>
      <c r="BJ185" s="17" t="s">
        <v>79</v>
      </c>
      <c r="BK185" s="143">
        <f>ROUND(I185*H185,2)</f>
        <v>0</v>
      </c>
      <c r="BL185" s="17" t="s">
        <v>238</v>
      </c>
      <c r="BM185" s="142" t="s">
        <v>1040</v>
      </c>
    </row>
    <row r="186" spans="2:47" s="1" customFormat="1" ht="11.25">
      <c r="B186" s="32"/>
      <c r="D186" s="144" t="s">
        <v>144</v>
      </c>
      <c r="F186" s="145" t="s">
        <v>1041</v>
      </c>
      <c r="I186" s="146"/>
      <c r="L186" s="32"/>
      <c r="M186" s="147"/>
      <c r="T186" s="53"/>
      <c r="AT186" s="17" t="s">
        <v>144</v>
      </c>
      <c r="AU186" s="17" t="s">
        <v>79</v>
      </c>
    </row>
    <row r="187" spans="2:63" s="11" customFormat="1" ht="25.9" customHeight="1">
      <c r="B187" s="119"/>
      <c r="D187" s="120" t="s">
        <v>71</v>
      </c>
      <c r="E187" s="121" t="s">
        <v>1042</v>
      </c>
      <c r="F187" s="121" t="s">
        <v>1043</v>
      </c>
      <c r="I187" s="122"/>
      <c r="J187" s="123">
        <f>BK187</f>
        <v>0</v>
      </c>
      <c r="L187" s="119"/>
      <c r="M187" s="124"/>
      <c r="P187" s="125">
        <f>SUM(P188:P202)</f>
        <v>0</v>
      </c>
      <c r="R187" s="125">
        <f>SUM(R188:R202)</f>
        <v>0</v>
      </c>
      <c r="T187" s="126">
        <f>SUM(T188:T202)</f>
        <v>0</v>
      </c>
      <c r="AR187" s="120" t="s">
        <v>79</v>
      </c>
      <c r="AT187" s="127" t="s">
        <v>71</v>
      </c>
      <c r="AU187" s="127" t="s">
        <v>72</v>
      </c>
      <c r="AY187" s="120" t="s">
        <v>134</v>
      </c>
      <c r="BK187" s="128">
        <f>SUM(BK188:BK202)</f>
        <v>0</v>
      </c>
    </row>
    <row r="188" spans="2:65" s="1" customFormat="1" ht="16.5" customHeight="1">
      <c r="B188" s="32"/>
      <c r="C188" s="174" t="s">
        <v>782</v>
      </c>
      <c r="D188" s="174" t="s">
        <v>419</v>
      </c>
      <c r="E188" s="175" t="s">
        <v>1044</v>
      </c>
      <c r="F188" s="176" t="s">
        <v>1045</v>
      </c>
      <c r="G188" s="177" t="s">
        <v>847</v>
      </c>
      <c r="H188" s="178">
        <v>1</v>
      </c>
      <c r="I188" s="179"/>
      <c r="J188" s="180">
        <f aca="true" t="shared" si="30" ref="J188:J202">ROUND(I188*H188,2)</f>
        <v>0</v>
      </c>
      <c r="K188" s="176" t="s">
        <v>19</v>
      </c>
      <c r="L188" s="181"/>
      <c r="M188" s="182" t="s">
        <v>19</v>
      </c>
      <c r="N188" s="183" t="s">
        <v>43</v>
      </c>
      <c r="P188" s="140">
        <f aca="true" t="shared" si="31" ref="P188:P202">O188*H188</f>
        <v>0</v>
      </c>
      <c r="Q188" s="140">
        <v>0</v>
      </c>
      <c r="R188" s="140">
        <f aca="true" t="shared" si="32" ref="R188:R202">Q188*H188</f>
        <v>0</v>
      </c>
      <c r="S188" s="140">
        <v>0</v>
      </c>
      <c r="T188" s="141">
        <f aca="true" t="shared" si="33" ref="T188:T202">S188*H188</f>
        <v>0</v>
      </c>
      <c r="AR188" s="142" t="s">
        <v>194</v>
      </c>
      <c r="AT188" s="142" t="s">
        <v>419</v>
      </c>
      <c r="AU188" s="142" t="s">
        <v>79</v>
      </c>
      <c r="AY188" s="17" t="s">
        <v>134</v>
      </c>
      <c r="BE188" s="143">
        <f aca="true" t="shared" si="34" ref="BE188:BE202">IF(N188="základní",J188,0)</f>
        <v>0</v>
      </c>
      <c r="BF188" s="143">
        <f aca="true" t="shared" si="35" ref="BF188:BF202">IF(N188="snížená",J188,0)</f>
        <v>0</v>
      </c>
      <c r="BG188" s="143">
        <f aca="true" t="shared" si="36" ref="BG188:BG202">IF(N188="zákl. přenesená",J188,0)</f>
        <v>0</v>
      </c>
      <c r="BH188" s="143">
        <f aca="true" t="shared" si="37" ref="BH188:BH202">IF(N188="sníž. přenesená",J188,0)</f>
        <v>0</v>
      </c>
      <c r="BI188" s="143">
        <f aca="true" t="shared" si="38" ref="BI188:BI202">IF(N188="nulová",J188,0)</f>
        <v>0</v>
      </c>
      <c r="BJ188" s="17" t="s">
        <v>79</v>
      </c>
      <c r="BK188" s="143">
        <f aca="true" t="shared" si="39" ref="BK188:BK202">ROUND(I188*H188,2)</f>
        <v>0</v>
      </c>
      <c r="BL188" s="17" t="s">
        <v>142</v>
      </c>
      <c r="BM188" s="142" t="s">
        <v>1046</v>
      </c>
    </row>
    <row r="189" spans="2:65" s="1" customFormat="1" ht="16.5" customHeight="1">
      <c r="B189" s="32"/>
      <c r="C189" s="174" t="s">
        <v>787</v>
      </c>
      <c r="D189" s="174" t="s">
        <v>419</v>
      </c>
      <c r="E189" s="175" t="s">
        <v>1047</v>
      </c>
      <c r="F189" s="176" t="s">
        <v>1048</v>
      </c>
      <c r="G189" s="177" t="s">
        <v>847</v>
      </c>
      <c r="H189" s="178">
        <v>6</v>
      </c>
      <c r="I189" s="179"/>
      <c r="J189" s="180">
        <f t="shared" si="30"/>
        <v>0</v>
      </c>
      <c r="K189" s="176" t="s">
        <v>19</v>
      </c>
      <c r="L189" s="181"/>
      <c r="M189" s="182" t="s">
        <v>19</v>
      </c>
      <c r="N189" s="183" t="s">
        <v>43</v>
      </c>
      <c r="P189" s="140">
        <f t="shared" si="31"/>
        <v>0</v>
      </c>
      <c r="Q189" s="140">
        <v>0</v>
      </c>
      <c r="R189" s="140">
        <f t="shared" si="32"/>
        <v>0</v>
      </c>
      <c r="S189" s="140">
        <v>0</v>
      </c>
      <c r="T189" s="141">
        <f t="shared" si="33"/>
        <v>0</v>
      </c>
      <c r="AR189" s="142" t="s">
        <v>194</v>
      </c>
      <c r="AT189" s="142" t="s">
        <v>419</v>
      </c>
      <c r="AU189" s="142" t="s">
        <v>79</v>
      </c>
      <c r="AY189" s="17" t="s">
        <v>134</v>
      </c>
      <c r="BE189" s="143">
        <f t="shared" si="34"/>
        <v>0</v>
      </c>
      <c r="BF189" s="143">
        <f t="shared" si="35"/>
        <v>0</v>
      </c>
      <c r="BG189" s="143">
        <f t="shared" si="36"/>
        <v>0</v>
      </c>
      <c r="BH189" s="143">
        <f t="shared" si="37"/>
        <v>0</v>
      </c>
      <c r="BI189" s="143">
        <f t="shared" si="38"/>
        <v>0</v>
      </c>
      <c r="BJ189" s="17" t="s">
        <v>79</v>
      </c>
      <c r="BK189" s="143">
        <f t="shared" si="39"/>
        <v>0</v>
      </c>
      <c r="BL189" s="17" t="s">
        <v>142</v>
      </c>
      <c r="BM189" s="142" t="s">
        <v>1049</v>
      </c>
    </row>
    <row r="190" spans="2:65" s="1" customFormat="1" ht="16.5" customHeight="1">
      <c r="B190" s="32"/>
      <c r="C190" s="174" t="s">
        <v>792</v>
      </c>
      <c r="D190" s="174" t="s">
        <v>419</v>
      </c>
      <c r="E190" s="175" t="s">
        <v>1050</v>
      </c>
      <c r="F190" s="176" t="s">
        <v>1051</v>
      </c>
      <c r="G190" s="177" t="s">
        <v>847</v>
      </c>
      <c r="H190" s="178">
        <v>1</v>
      </c>
      <c r="I190" s="179"/>
      <c r="J190" s="180">
        <f t="shared" si="30"/>
        <v>0</v>
      </c>
      <c r="K190" s="176" t="s">
        <v>19</v>
      </c>
      <c r="L190" s="181"/>
      <c r="M190" s="182" t="s">
        <v>19</v>
      </c>
      <c r="N190" s="183" t="s">
        <v>43</v>
      </c>
      <c r="P190" s="140">
        <f t="shared" si="31"/>
        <v>0</v>
      </c>
      <c r="Q190" s="140">
        <v>0</v>
      </c>
      <c r="R190" s="140">
        <f t="shared" si="32"/>
        <v>0</v>
      </c>
      <c r="S190" s="140">
        <v>0</v>
      </c>
      <c r="T190" s="141">
        <f t="shared" si="33"/>
        <v>0</v>
      </c>
      <c r="AR190" s="142" t="s">
        <v>194</v>
      </c>
      <c r="AT190" s="142" t="s">
        <v>419</v>
      </c>
      <c r="AU190" s="142" t="s">
        <v>79</v>
      </c>
      <c r="AY190" s="17" t="s">
        <v>134</v>
      </c>
      <c r="BE190" s="143">
        <f t="shared" si="34"/>
        <v>0</v>
      </c>
      <c r="BF190" s="143">
        <f t="shared" si="35"/>
        <v>0</v>
      </c>
      <c r="BG190" s="143">
        <f t="shared" si="36"/>
        <v>0</v>
      </c>
      <c r="BH190" s="143">
        <f t="shared" si="37"/>
        <v>0</v>
      </c>
      <c r="BI190" s="143">
        <f t="shared" si="38"/>
        <v>0</v>
      </c>
      <c r="BJ190" s="17" t="s">
        <v>79</v>
      </c>
      <c r="BK190" s="143">
        <f t="shared" si="39"/>
        <v>0</v>
      </c>
      <c r="BL190" s="17" t="s">
        <v>142</v>
      </c>
      <c r="BM190" s="142" t="s">
        <v>1052</v>
      </c>
    </row>
    <row r="191" spans="2:65" s="1" customFormat="1" ht="16.5" customHeight="1">
      <c r="B191" s="32"/>
      <c r="C191" s="174" t="s">
        <v>799</v>
      </c>
      <c r="D191" s="174" t="s">
        <v>419</v>
      </c>
      <c r="E191" s="175" t="s">
        <v>1053</v>
      </c>
      <c r="F191" s="176" t="s">
        <v>1054</v>
      </c>
      <c r="G191" s="177" t="s">
        <v>847</v>
      </c>
      <c r="H191" s="178">
        <v>1</v>
      </c>
      <c r="I191" s="179"/>
      <c r="J191" s="180">
        <f t="shared" si="30"/>
        <v>0</v>
      </c>
      <c r="K191" s="176" t="s">
        <v>19</v>
      </c>
      <c r="L191" s="181"/>
      <c r="M191" s="182" t="s">
        <v>19</v>
      </c>
      <c r="N191" s="183" t="s">
        <v>43</v>
      </c>
      <c r="P191" s="140">
        <f t="shared" si="31"/>
        <v>0</v>
      </c>
      <c r="Q191" s="140">
        <v>0</v>
      </c>
      <c r="R191" s="140">
        <f t="shared" si="32"/>
        <v>0</v>
      </c>
      <c r="S191" s="140">
        <v>0</v>
      </c>
      <c r="T191" s="141">
        <f t="shared" si="33"/>
        <v>0</v>
      </c>
      <c r="AR191" s="142" t="s">
        <v>194</v>
      </c>
      <c r="AT191" s="142" t="s">
        <v>419</v>
      </c>
      <c r="AU191" s="142" t="s">
        <v>79</v>
      </c>
      <c r="AY191" s="17" t="s">
        <v>134</v>
      </c>
      <c r="BE191" s="143">
        <f t="shared" si="34"/>
        <v>0</v>
      </c>
      <c r="BF191" s="143">
        <f t="shared" si="35"/>
        <v>0</v>
      </c>
      <c r="BG191" s="143">
        <f t="shared" si="36"/>
        <v>0</v>
      </c>
      <c r="BH191" s="143">
        <f t="shared" si="37"/>
        <v>0</v>
      </c>
      <c r="BI191" s="143">
        <f t="shared" si="38"/>
        <v>0</v>
      </c>
      <c r="BJ191" s="17" t="s">
        <v>79</v>
      </c>
      <c r="BK191" s="143">
        <f t="shared" si="39"/>
        <v>0</v>
      </c>
      <c r="BL191" s="17" t="s">
        <v>142</v>
      </c>
      <c r="BM191" s="142" t="s">
        <v>1055</v>
      </c>
    </row>
    <row r="192" spans="2:65" s="1" customFormat="1" ht="16.5" customHeight="1">
      <c r="B192" s="32"/>
      <c r="C192" s="174" t="s">
        <v>807</v>
      </c>
      <c r="D192" s="174" t="s">
        <v>419</v>
      </c>
      <c r="E192" s="175" t="s">
        <v>1056</v>
      </c>
      <c r="F192" s="176" t="s">
        <v>1057</v>
      </c>
      <c r="G192" s="177" t="s">
        <v>847</v>
      </c>
      <c r="H192" s="178">
        <v>1</v>
      </c>
      <c r="I192" s="179"/>
      <c r="J192" s="180">
        <f t="shared" si="30"/>
        <v>0</v>
      </c>
      <c r="K192" s="176" t="s">
        <v>19</v>
      </c>
      <c r="L192" s="181"/>
      <c r="M192" s="182" t="s">
        <v>19</v>
      </c>
      <c r="N192" s="183" t="s">
        <v>43</v>
      </c>
      <c r="P192" s="140">
        <f t="shared" si="31"/>
        <v>0</v>
      </c>
      <c r="Q192" s="140">
        <v>0</v>
      </c>
      <c r="R192" s="140">
        <f t="shared" si="32"/>
        <v>0</v>
      </c>
      <c r="S192" s="140">
        <v>0</v>
      </c>
      <c r="T192" s="141">
        <f t="shared" si="33"/>
        <v>0</v>
      </c>
      <c r="AR192" s="142" t="s">
        <v>194</v>
      </c>
      <c r="AT192" s="142" t="s">
        <v>419</v>
      </c>
      <c r="AU192" s="142" t="s">
        <v>79</v>
      </c>
      <c r="AY192" s="17" t="s">
        <v>134</v>
      </c>
      <c r="BE192" s="143">
        <f t="shared" si="34"/>
        <v>0</v>
      </c>
      <c r="BF192" s="143">
        <f t="shared" si="35"/>
        <v>0</v>
      </c>
      <c r="BG192" s="143">
        <f t="shared" si="36"/>
        <v>0</v>
      </c>
      <c r="BH192" s="143">
        <f t="shared" si="37"/>
        <v>0</v>
      </c>
      <c r="BI192" s="143">
        <f t="shared" si="38"/>
        <v>0</v>
      </c>
      <c r="BJ192" s="17" t="s">
        <v>79</v>
      </c>
      <c r="BK192" s="143">
        <f t="shared" si="39"/>
        <v>0</v>
      </c>
      <c r="BL192" s="17" t="s">
        <v>142</v>
      </c>
      <c r="BM192" s="142" t="s">
        <v>1058</v>
      </c>
    </row>
    <row r="193" spans="2:65" s="1" customFormat="1" ht="16.5" customHeight="1">
      <c r="B193" s="32"/>
      <c r="C193" s="174" t="s">
        <v>812</v>
      </c>
      <c r="D193" s="174" t="s">
        <v>419</v>
      </c>
      <c r="E193" s="175" t="s">
        <v>1059</v>
      </c>
      <c r="F193" s="176" t="s">
        <v>1060</v>
      </c>
      <c r="G193" s="177" t="s">
        <v>847</v>
      </c>
      <c r="H193" s="178">
        <v>1</v>
      </c>
      <c r="I193" s="179"/>
      <c r="J193" s="180">
        <f t="shared" si="30"/>
        <v>0</v>
      </c>
      <c r="K193" s="176" t="s">
        <v>19</v>
      </c>
      <c r="L193" s="181"/>
      <c r="M193" s="182" t="s">
        <v>19</v>
      </c>
      <c r="N193" s="183" t="s">
        <v>43</v>
      </c>
      <c r="P193" s="140">
        <f t="shared" si="31"/>
        <v>0</v>
      </c>
      <c r="Q193" s="140">
        <v>0</v>
      </c>
      <c r="R193" s="140">
        <f t="shared" si="32"/>
        <v>0</v>
      </c>
      <c r="S193" s="140">
        <v>0</v>
      </c>
      <c r="T193" s="141">
        <f t="shared" si="33"/>
        <v>0</v>
      </c>
      <c r="AR193" s="142" t="s">
        <v>194</v>
      </c>
      <c r="AT193" s="142" t="s">
        <v>419</v>
      </c>
      <c r="AU193" s="142" t="s">
        <v>79</v>
      </c>
      <c r="AY193" s="17" t="s">
        <v>134</v>
      </c>
      <c r="BE193" s="143">
        <f t="shared" si="34"/>
        <v>0</v>
      </c>
      <c r="BF193" s="143">
        <f t="shared" si="35"/>
        <v>0</v>
      </c>
      <c r="BG193" s="143">
        <f t="shared" si="36"/>
        <v>0</v>
      </c>
      <c r="BH193" s="143">
        <f t="shared" si="37"/>
        <v>0</v>
      </c>
      <c r="BI193" s="143">
        <f t="shared" si="38"/>
        <v>0</v>
      </c>
      <c r="BJ193" s="17" t="s">
        <v>79</v>
      </c>
      <c r="BK193" s="143">
        <f t="shared" si="39"/>
        <v>0</v>
      </c>
      <c r="BL193" s="17" t="s">
        <v>142</v>
      </c>
      <c r="BM193" s="142" t="s">
        <v>1061</v>
      </c>
    </row>
    <row r="194" spans="2:65" s="1" customFormat="1" ht="16.5" customHeight="1">
      <c r="B194" s="32"/>
      <c r="C194" s="174" t="s">
        <v>823</v>
      </c>
      <c r="D194" s="174" t="s">
        <v>419</v>
      </c>
      <c r="E194" s="175" t="s">
        <v>1062</v>
      </c>
      <c r="F194" s="176" t="s">
        <v>1063</v>
      </c>
      <c r="G194" s="177" t="s">
        <v>847</v>
      </c>
      <c r="H194" s="178">
        <v>7</v>
      </c>
      <c r="I194" s="179"/>
      <c r="J194" s="180">
        <f t="shared" si="30"/>
        <v>0</v>
      </c>
      <c r="K194" s="176" t="s">
        <v>19</v>
      </c>
      <c r="L194" s="181"/>
      <c r="M194" s="182" t="s">
        <v>19</v>
      </c>
      <c r="N194" s="183" t="s">
        <v>43</v>
      </c>
      <c r="P194" s="140">
        <f t="shared" si="31"/>
        <v>0</v>
      </c>
      <c r="Q194" s="140">
        <v>0</v>
      </c>
      <c r="R194" s="140">
        <f t="shared" si="32"/>
        <v>0</v>
      </c>
      <c r="S194" s="140">
        <v>0</v>
      </c>
      <c r="T194" s="141">
        <f t="shared" si="33"/>
        <v>0</v>
      </c>
      <c r="AR194" s="142" t="s">
        <v>194</v>
      </c>
      <c r="AT194" s="142" t="s">
        <v>419</v>
      </c>
      <c r="AU194" s="142" t="s">
        <v>79</v>
      </c>
      <c r="AY194" s="17" t="s">
        <v>134</v>
      </c>
      <c r="BE194" s="143">
        <f t="shared" si="34"/>
        <v>0</v>
      </c>
      <c r="BF194" s="143">
        <f t="shared" si="35"/>
        <v>0</v>
      </c>
      <c r="BG194" s="143">
        <f t="shared" si="36"/>
        <v>0</v>
      </c>
      <c r="BH194" s="143">
        <f t="shared" si="37"/>
        <v>0</v>
      </c>
      <c r="BI194" s="143">
        <f t="shared" si="38"/>
        <v>0</v>
      </c>
      <c r="BJ194" s="17" t="s">
        <v>79</v>
      </c>
      <c r="BK194" s="143">
        <f t="shared" si="39"/>
        <v>0</v>
      </c>
      <c r="BL194" s="17" t="s">
        <v>142</v>
      </c>
      <c r="BM194" s="142" t="s">
        <v>1064</v>
      </c>
    </row>
    <row r="195" spans="2:65" s="1" customFormat="1" ht="16.5" customHeight="1">
      <c r="B195" s="32"/>
      <c r="C195" s="174" t="s">
        <v>827</v>
      </c>
      <c r="D195" s="174" t="s">
        <v>419</v>
      </c>
      <c r="E195" s="175" t="s">
        <v>1065</v>
      </c>
      <c r="F195" s="176" t="s">
        <v>1066</v>
      </c>
      <c r="G195" s="177" t="s">
        <v>847</v>
      </c>
      <c r="H195" s="178">
        <v>2</v>
      </c>
      <c r="I195" s="179"/>
      <c r="J195" s="180">
        <f t="shared" si="30"/>
        <v>0</v>
      </c>
      <c r="K195" s="176" t="s">
        <v>19</v>
      </c>
      <c r="L195" s="181"/>
      <c r="M195" s="182" t="s">
        <v>19</v>
      </c>
      <c r="N195" s="183" t="s">
        <v>43</v>
      </c>
      <c r="P195" s="140">
        <f t="shared" si="31"/>
        <v>0</v>
      </c>
      <c r="Q195" s="140">
        <v>0</v>
      </c>
      <c r="R195" s="140">
        <f t="shared" si="32"/>
        <v>0</v>
      </c>
      <c r="S195" s="140">
        <v>0</v>
      </c>
      <c r="T195" s="141">
        <f t="shared" si="33"/>
        <v>0</v>
      </c>
      <c r="AR195" s="142" t="s">
        <v>194</v>
      </c>
      <c r="AT195" s="142" t="s">
        <v>419</v>
      </c>
      <c r="AU195" s="142" t="s">
        <v>79</v>
      </c>
      <c r="AY195" s="17" t="s">
        <v>134</v>
      </c>
      <c r="BE195" s="143">
        <f t="shared" si="34"/>
        <v>0</v>
      </c>
      <c r="BF195" s="143">
        <f t="shared" si="35"/>
        <v>0</v>
      </c>
      <c r="BG195" s="143">
        <f t="shared" si="36"/>
        <v>0</v>
      </c>
      <c r="BH195" s="143">
        <f t="shared" si="37"/>
        <v>0</v>
      </c>
      <c r="BI195" s="143">
        <f t="shared" si="38"/>
        <v>0</v>
      </c>
      <c r="BJ195" s="17" t="s">
        <v>79</v>
      </c>
      <c r="BK195" s="143">
        <f t="shared" si="39"/>
        <v>0</v>
      </c>
      <c r="BL195" s="17" t="s">
        <v>142</v>
      </c>
      <c r="BM195" s="142" t="s">
        <v>1067</v>
      </c>
    </row>
    <row r="196" spans="2:65" s="1" customFormat="1" ht="16.5" customHeight="1">
      <c r="B196" s="32"/>
      <c r="C196" s="174" t="s">
        <v>832</v>
      </c>
      <c r="D196" s="174" t="s">
        <v>419</v>
      </c>
      <c r="E196" s="175" t="s">
        <v>1068</v>
      </c>
      <c r="F196" s="176" t="s">
        <v>1069</v>
      </c>
      <c r="G196" s="177" t="s">
        <v>847</v>
      </c>
      <c r="H196" s="178">
        <v>5</v>
      </c>
      <c r="I196" s="179"/>
      <c r="J196" s="180">
        <f t="shared" si="30"/>
        <v>0</v>
      </c>
      <c r="K196" s="176" t="s">
        <v>19</v>
      </c>
      <c r="L196" s="181"/>
      <c r="M196" s="182" t="s">
        <v>19</v>
      </c>
      <c r="N196" s="183" t="s">
        <v>43</v>
      </c>
      <c r="P196" s="140">
        <f t="shared" si="31"/>
        <v>0</v>
      </c>
      <c r="Q196" s="140">
        <v>0</v>
      </c>
      <c r="R196" s="140">
        <f t="shared" si="32"/>
        <v>0</v>
      </c>
      <c r="S196" s="140">
        <v>0</v>
      </c>
      <c r="T196" s="141">
        <f t="shared" si="33"/>
        <v>0</v>
      </c>
      <c r="AR196" s="142" t="s">
        <v>194</v>
      </c>
      <c r="AT196" s="142" t="s">
        <v>419</v>
      </c>
      <c r="AU196" s="142" t="s">
        <v>79</v>
      </c>
      <c r="AY196" s="17" t="s">
        <v>134</v>
      </c>
      <c r="BE196" s="143">
        <f t="shared" si="34"/>
        <v>0</v>
      </c>
      <c r="BF196" s="143">
        <f t="shared" si="35"/>
        <v>0</v>
      </c>
      <c r="BG196" s="143">
        <f t="shared" si="36"/>
        <v>0</v>
      </c>
      <c r="BH196" s="143">
        <f t="shared" si="37"/>
        <v>0</v>
      </c>
      <c r="BI196" s="143">
        <f t="shared" si="38"/>
        <v>0</v>
      </c>
      <c r="BJ196" s="17" t="s">
        <v>79</v>
      </c>
      <c r="BK196" s="143">
        <f t="shared" si="39"/>
        <v>0</v>
      </c>
      <c r="BL196" s="17" t="s">
        <v>142</v>
      </c>
      <c r="BM196" s="142" t="s">
        <v>1070</v>
      </c>
    </row>
    <row r="197" spans="2:65" s="1" customFormat="1" ht="16.5" customHeight="1">
      <c r="B197" s="32"/>
      <c r="C197" s="174" t="s">
        <v>687</v>
      </c>
      <c r="D197" s="174" t="s">
        <v>419</v>
      </c>
      <c r="E197" s="175" t="s">
        <v>1071</v>
      </c>
      <c r="F197" s="176" t="s">
        <v>1072</v>
      </c>
      <c r="G197" s="177" t="s">
        <v>847</v>
      </c>
      <c r="H197" s="178">
        <v>8</v>
      </c>
      <c r="I197" s="179"/>
      <c r="J197" s="180">
        <f t="shared" si="30"/>
        <v>0</v>
      </c>
      <c r="K197" s="176" t="s">
        <v>19</v>
      </c>
      <c r="L197" s="181"/>
      <c r="M197" s="182" t="s">
        <v>19</v>
      </c>
      <c r="N197" s="183" t="s">
        <v>43</v>
      </c>
      <c r="P197" s="140">
        <f t="shared" si="31"/>
        <v>0</v>
      </c>
      <c r="Q197" s="140">
        <v>0</v>
      </c>
      <c r="R197" s="140">
        <f t="shared" si="32"/>
        <v>0</v>
      </c>
      <c r="S197" s="140">
        <v>0</v>
      </c>
      <c r="T197" s="141">
        <f t="shared" si="33"/>
        <v>0</v>
      </c>
      <c r="AR197" s="142" t="s">
        <v>194</v>
      </c>
      <c r="AT197" s="142" t="s">
        <v>419</v>
      </c>
      <c r="AU197" s="142" t="s">
        <v>79</v>
      </c>
      <c r="AY197" s="17" t="s">
        <v>134</v>
      </c>
      <c r="BE197" s="143">
        <f t="shared" si="34"/>
        <v>0</v>
      </c>
      <c r="BF197" s="143">
        <f t="shared" si="35"/>
        <v>0</v>
      </c>
      <c r="BG197" s="143">
        <f t="shared" si="36"/>
        <v>0</v>
      </c>
      <c r="BH197" s="143">
        <f t="shared" si="37"/>
        <v>0</v>
      </c>
      <c r="BI197" s="143">
        <f t="shared" si="38"/>
        <v>0</v>
      </c>
      <c r="BJ197" s="17" t="s">
        <v>79</v>
      </c>
      <c r="BK197" s="143">
        <f t="shared" si="39"/>
        <v>0</v>
      </c>
      <c r="BL197" s="17" t="s">
        <v>142</v>
      </c>
      <c r="BM197" s="142" t="s">
        <v>1073</v>
      </c>
    </row>
    <row r="198" spans="2:65" s="1" customFormat="1" ht="16.5" customHeight="1">
      <c r="B198" s="32"/>
      <c r="C198" s="174" t="s">
        <v>692</v>
      </c>
      <c r="D198" s="174" t="s">
        <v>419</v>
      </c>
      <c r="E198" s="175" t="s">
        <v>1074</v>
      </c>
      <c r="F198" s="176" t="s">
        <v>1075</v>
      </c>
      <c r="G198" s="177" t="s">
        <v>847</v>
      </c>
      <c r="H198" s="178">
        <v>8</v>
      </c>
      <c r="I198" s="179"/>
      <c r="J198" s="180">
        <f t="shared" si="30"/>
        <v>0</v>
      </c>
      <c r="K198" s="176" t="s">
        <v>19</v>
      </c>
      <c r="L198" s="181"/>
      <c r="M198" s="182" t="s">
        <v>19</v>
      </c>
      <c r="N198" s="183" t="s">
        <v>43</v>
      </c>
      <c r="P198" s="140">
        <f t="shared" si="31"/>
        <v>0</v>
      </c>
      <c r="Q198" s="140">
        <v>0</v>
      </c>
      <c r="R198" s="140">
        <f t="shared" si="32"/>
        <v>0</v>
      </c>
      <c r="S198" s="140">
        <v>0</v>
      </c>
      <c r="T198" s="141">
        <f t="shared" si="33"/>
        <v>0</v>
      </c>
      <c r="AR198" s="142" t="s">
        <v>194</v>
      </c>
      <c r="AT198" s="142" t="s">
        <v>419</v>
      </c>
      <c r="AU198" s="142" t="s">
        <v>79</v>
      </c>
      <c r="AY198" s="17" t="s">
        <v>134</v>
      </c>
      <c r="BE198" s="143">
        <f t="shared" si="34"/>
        <v>0</v>
      </c>
      <c r="BF198" s="143">
        <f t="shared" si="35"/>
        <v>0</v>
      </c>
      <c r="BG198" s="143">
        <f t="shared" si="36"/>
        <v>0</v>
      </c>
      <c r="BH198" s="143">
        <f t="shared" si="37"/>
        <v>0</v>
      </c>
      <c r="BI198" s="143">
        <f t="shared" si="38"/>
        <v>0</v>
      </c>
      <c r="BJ198" s="17" t="s">
        <v>79</v>
      </c>
      <c r="BK198" s="143">
        <f t="shared" si="39"/>
        <v>0</v>
      </c>
      <c r="BL198" s="17" t="s">
        <v>142</v>
      </c>
      <c r="BM198" s="142" t="s">
        <v>1076</v>
      </c>
    </row>
    <row r="199" spans="2:65" s="1" customFormat="1" ht="16.5" customHeight="1">
      <c r="B199" s="32"/>
      <c r="C199" s="174" t="s">
        <v>491</v>
      </c>
      <c r="D199" s="174" t="s">
        <v>419</v>
      </c>
      <c r="E199" s="175" t="s">
        <v>1077</v>
      </c>
      <c r="F199" s="176" t="s">
        <v>1078</v>
      </c>
      <c r="G199" s="177" t="s">
        <v>847</v>
      </c>
      <c r="H199" s="178">
        <v>2</v>
      </c>
      <c r="I199" s="179"/>
      <c r="J199" s="180">
        <f t="shared" si="30"/>
        <v>0</v>
      </c>
      <c r="K199" s="176" t="s">
        <v>19</v>
      </c>
      <c r="L199" s="181"/>
      <c r="M199" s="182" t="s">
        <v>19</v>
      </c>
      <c r="N199" s="183" t="s">
        <v>43</v>
      </c>
      <c r="P199" s="140">
        <f t="shared" si="31"/>
        <v>0</v>
      </c>
      <c r="Q199" s="140">
        <v>0</v>
      </c>
      <c r="R199" s="140">
        <f t="shared" si="32"/>
        <v>0</v>
      </c>
      <c r="S199" s="140">
        <v>0</v>
      </c>
      <c r="T199" s="141">
        <f t="shared" si="33"/>
        <v>0</v>
      </c>
      <c r="AR199" s="142" t="s">
        <v>194</v>
      </c>
      <c r="AT199" s="142" t="s">
        <v>419</v>
      </c>
      <c r="AU199" s="142" t="s">
        <v>79</v>
      </c>
      <c r="AY199" s="17" t="s">
        <v>134</v>
      </c>
      <c r="BE199" s="143">
        <f t="shared" si="34"/>
        <v>0</v>
      </c>
      <c r="BF199" s="143">
        <f t="shared" si="35"/>
        <v>0</v>
      </c>
      <c r="BG199" s="143">
        <f t="shared" si="36"/>
        <v>0</v>
      </c>
      <c r="BH199" s="143">
        <f t="shared" si="37"/>
        <v>0</v>
      </c>
      <c r="BI199" s="143">
        <f t="shared" si="38"/>
        <v>0</v>
      </c>
      <c r="BJ199" s="17" t="s">
        <v>79</v>
      </c>
      <c r="BK199" s="143">
        <f t="shared" si="39"/>
        <v>0</v>
      </c>
      <c r="BL199" s="17" t="s">
        <v>142</v>
      </c>
      <c r="BM199" s="142" t="s">
        <v>1079</v>
      </c>
    </row>
    <row r="200" spans="2:65" s="1" customFormat="1" ht="16.5" customHeight="1">
      <c r="B200" s="32"/>
      <c r="C200" s="174" t="s">
        <v>1080</v>
      </c>
      <c r="D200" s="174" t="s">
        <v>419</v>
      </c>
      <c r="E200" s="175" t="s">
        <v>1081</v>
      </c>
      <c r="F200" s="176" t="s">
        <v>1082</v>
      </c>
      <c r="G200" s="177" t="s">
        <v>847</v>
      </c>
      <c r="H200" s="178">
        <v>15</v>
      </c>
      <c r="I200" s="179"/>
      <c r="J200" s="180">
        <f t="shared" si="30"/>
        <v>0</v>
      </c>
      <c r="K200" s="176" t="s">
        <v>19</v>
      </c>
      <c r="L200" s="181"/>
      <c r="M200" s="182" t="s">
        <v>19</v>
      </c>
      <c r="N200" s="183" t="s">
        <v>43</v>
      </c>
      <c r="P200" s="140">
        <f t="shared" si="31"/>
        <v>0</v>
      </c>
      <c r="Q200" s="140">
        <v>0</v>
      </c>
      <c r="R200" s="140">
        <f t="shared" si="32"/>
        <v>0</v>
      </c>
      <c r="S200" s="140">
        <v>0</v>
      </c>
      <c r="T200" s="141">
        <f t="shared" si="33"/>
        <v>0</v>
      </c>
      <c r="AR200" s="142" t="s">
        <v>194</v>
      </c>
      <c r="AT200" s="142" t="s">
        <v>419</v>
      </c>
      <c r="AU200" s="142" t="s">
        <v>79</v>
      </c>
      <c r="AY200" s="17" t="s">
        <v>134</v>
      </c>
      <c r="BE200" s="143">
        <f t="shared" si="34"/>
        <v>0</v>
      </c>
      <c r="BF200" s="143">
        <f t="shared" si="35"/>
        <v>0</v>
      </c>
      <c r="BG200" s="143">
        <f t="shared" si="36"/>
        <v>0</v>
      </c>
      <c r="BH200" s="143">
        <f t="shared" si="37"/>
        <v>0</v>
      </c>
      <c r="BI200" s="143">
        <f t="shared" si="38"/>
        <v>0</v>
      </c>
      <c r="BJ200" s="17" t="s">
        <v>79</v>
      </c>
      <c r="BK200" s="143">
        <f t="shared" si="39"/>
        <v>0</v>
      </c>
      <c r="BL200" s="17" t="s">
        <v>142</v>
      </c>
      <c r="BM200" s="142" t="s">
        <v>1083</v>
      </c>
    </row>
    <row r="201" spans="2:65" s="1" customFormat="1" ht="16.5" customHeight="1">
      <c r="B201" s="32"/>
      <c r="C201" s="174" t="s">
        <v>943</v>
      </c>
      <c r="D201" s="174" t="s">
        <v>419</v>
      </c>
      <c r="E201" s="175" t="s">
        <v>1084</v>
      </c>
      <c r="F201" s="176" t="s">
        <v>1085</v>
      </c>
      <c r="G201" s="177" t="s">
        <v>938</v>
      </c>
      <c r="H201" s="178">
        <v>1</v>
      </c>
      <c r="I201" s="179"/>
      <c r="J201" s="180">
        <f t="shared" si="30"/>
        <v>0</v>
      </c>
      <c r="K201" s="176" t="s">
        <v>19</v>
      </c>
      <c r="L201" s="181"/>
      <c r="M201" s="182" t="s">
        <v>19</v>
      </c>
      <c r="N201" s="183" t="s">
        <v>43</v>
      </c>
      <c r="P201" s="140">
        <f t="shared" si="31"/>
        <v>0</v>
      </c>
      <c r="Q201" s="140">
        <v>0</v>
      </c>
      <c r="R201" s="140">
        <f t="shared" si="32"/>
        <v>0</v>
      </c>
      <c r="S201" s="140">
        <v>0</v>
      </c>
      <c r="T201" s="141">
        <f t="shared" si="33"/>
        <v>0</v>
      </c>
      <c r="AR201" s="142" t="s">
        <v>194</v>
      </c>
      <c r="AT201" s="142" t="s">
        <v>419</v>
      </c>
      <c r="AU201" s="142" t="s">
        <v>79</v>
      </c>
      <c r="AY201" s="17" t="s">
        <v>134</v>
      </c>
      <c r="BE201" s="143">
        <f t="shared" si="34"/>
        <v>0</v>
      </c>
      <c r="BF201" s="143">
        <f t="shared" si="35"/>
        <v>0</v>
      </c>
      <c r="BG201" s="143">
        <f t="shared" si="36"/>
        <v>0</v>
      </c>
      <c r="BH201" s="143">
        <f t="shared" si="37"/>
        <v>0</v>
      </c>
      <c r="BI201" s="143">
        <f t="shared" si="38"/>
        <v>0</v>
      </c>
      <c r="BJ201" s="17" t="s">
        <v>79</v>
      </c>
      <c r="BK201" s="143">
        <f t="shared" si="39"/>
        <v>0</v>
      </c>
      <c r="BL201" s="17" t="s">
        <v>142</v>
      </c>
      <c r="BM201" s="142" t="s">
        <v>1086</v>
      </c>
    </row>
    <row r="202" spans="2:65" s="1" customFormat="1" ht="16.5" customHeight="1">
      <c r="B202" s="32"/>
      <c r="C202" s="131" t="s">
        <v>1087</v>
      </c>
      <c r="D202" s="131" t="s">
        <v>137</v>
      </c>
      <c r="E202" s="132" t="s">
        <v>1088</v>
      </c>
      <c r="F202" s="133" t="s">
        <v>1089</v>
      </c>
      <c r="G202" s="134" t="s">
        <v>938</v>
      </c>
      <c r="H202" s="135">
        <v>1</v>
      </c>
      <c r="I202" s="136"/>
      <c r="J202" s="137">
        <f t="shared" si="30"/>
        <v>0</v>
      </c>
      <c r="K202" s="133" t="s">
        <v>19</v>
      </c>
      <c r="L202" s="32"/>
      <c r="M202" s="138" t="s">
        <v>19</v>
      </c>
      <c r="N202" s="139" t="s">
        <v>43</v>
      </c>
      <c r="P202" s="140">
        <f t="shared" si="31"/>
        <v>0</v>
      </c>
      <c r="Q202" s="140">
        <v>0</v>
      </c>
      <c r="R202" s="140">
        <f t="shared" si="32"/>
        <v>0</v>
      </c>
      <c r="S202" s="140">
        <v>0</v>
      </c>
      <c r="T202" s="141">
        <f t="shared" si="33"/>
        <v>0</v>
      </c>
      <c r="AR202" s="142" t="s">
        <v>142</v>
      </c>
      <c r="AT202" s="142" t="s">
        <v>137</v>
      </c>
      <c r="AU202" s="142" t="s">
        <v>79</v>
      </c>
      <c r="AY202" s="17" t="s">
        <v>134</v>
      </c>
      <c r="BE202" s="143">
        <f t="shared" si="34"/>
        <v>0</v>
      </c>
      <c r="BF202" s="143">
        <f t="shared" si="35"/>
        <v>0</v>
      </c>
      <c r="BG202" s="143">
        <f t="shared" si="36"/>
        <v>0</v>
      </c>
      <c r="BH202" s="143">
        <f t="shared" si="37"/>
        <v>0</v>
      </c>
      <c r="BI202" s="143">
        <f t="shared" si="38"/>
        <v>0</v>
      </c>
      <c r="BJ202" s="17" t="s">
        <v>79</v>
      </c>
      <c r="BK202" s="143">
        <f t="shared" si="39"/>
        <v>0</v>
      </c>
      <c r="BL202" s="17" t="s">
        <v>142</v>
      </c>
      <c r="BM202" s="142" t="s">
        <v>1090</v>
      </c>
    </row>
    <row r="203" spans="2:63" s="11" customFormat="1" ht="25.9" customHeight="1">
      <c r="B203" s="119"/>
      <c r="D203" s="120" t="s">
        <v>71</v>
      </c>
      <c r="E203" s="121" t="s">
        <v>93</v>
      </c>
      <c r="F203" s="121" t="s">
        <v>94</v>
      </c>
      <c r="I203" s="122"/>
      <c r="J203" s="123">
        <f>BK203</f>
        <v>0</v>
      </c>
      <c r="L203" s="119"/>
      <c r="M203" s="124"/>
      <c r="P203" s="125">
        <f>SUM(P204:P215)</f>
        <v>0</v>
      </c>
      <c r="R203" s="125">
        <f>SUM(R204:R215)</f>
        <v>0</v>
      </c>
      <c r="T203" s="126">
        <f>SUM(T204:T215)</f>
        <v>0</v>
      </c>
      <c r="AR203" s="120" t="s">
        <v>170</v>
      </c>
      <c r="AT203" s="127" t="s">
        <v>71</v>
      </c>
      <c r="AU203" s="127" t="s">
        <v>72</v>
      </c>
      <c r="AY203" s="120" t="s">
        <v>134</v>
      </c>
      <c r="BK203" s="128">
        <f>SUM(BK204:BK215)</f>
        <v>0</v>
      </c>
    </row>
    <row r="204" spans="2:65" s="1" customFormat="1" ht="16.5" customHeight="1">
      <c r="B204" s="32"/>
      <c r="C204" s="174" t="s">
        <v>947</v>
      </c>
      <c r="D204" s="174" t="s">
        <v>419</v>
      </c>
      <c r="E204" s="175" t="s">
        <v>1091</v>
      </c>
      <c r="F204" s="176" t="s">
        <v>1092</v>
      </c>
      <c r="G204" s="177" t="s">
        <v>245</v>
      </c>
      <c r="H204" s="184"/>
      <c r="I204" s="179"/>
      <c r="J204" s="180">
        <f>ROUND(I204*H204,2)</f>
        <v>0</v>
      </c>
      <c r="K204" s="176" t="s">
        <v>19</v>
      </c>
      <c r="L204" s="181"/>
      <c r="M204" s="182" t="s">
        <v>19</v>
      </c>
      <c r="N204" s="183" t="s">
        <v>43</v>
      </c>
      <c r="P204" s="140">
        <f>O204*H204</f>
        <v>0</v>
      </c>
      <c r="Q204" s="140">
        <v>0</v>
      </c>
      <c r="R204" s="140">
        <f>Q204*H204</f>
        <v>0</v>
      </c>
      <c r="S204" s="140">
        <v>0</v>
      </c>
      <c r="T204" s="141">
        <f>S204*H204</f>
        <v>0</v>
      </c>
      <c r="AR204" s="142" t="s">
        <v>194</v>
      </c>
      <c r="AT204" s="142" t="s">
        <v>419</v>
      </c>
      <c r="AU204" s="142" t="s">
        <v>79</v>
      </c>
      <c r="AY204" s="17" t="s">
        <v>134</v>
      </c>
      <c r="BE204" s="143">
        <f>IF(N204="základní",J204,0)</f>
        <v>0</v>
      </c>
      <c r="BF204" s="143">
        <f>IF(N204="snížená",J204,0)</f>
        <v>0</v>
      </c>
      <c r="BG204" s="143">
        <f>IF(N204="zákl. přenesená",J204,0)</f>
        <v>0</v>
      </c>
      <c r="BH204" s="143">
        <f>IF(N204="sníž. přenesená",J204,0)</f>
        <v>0</v>
      </c>
      <c r="BI204" s="143">
        <f>IF(N204="nulová",J204,0)</f>
        <v>0</v>
      </c>
      <c r="BJ204" s="17" t="s">
        <v>79</v>
      </c>
      <c r="BK204" s="143">
        <f>ROUND(I204*H204,2)</f>
        <v>0</v>
      </c>
      <c r="BL204" s="17" t="s">
        <v>142</v>
      </c>
      <c r="BM204" s="142" t="s">
        <v>1093</v>
      </c>
    </row>
    <row r="205" spans="2:65" s="1" customFormat="1" ht="16.5" customHeight="1">
      <c r="B205" s="32"/>
      <c r="C205" s="131" t="s">
        <v>1094</v>
      </c>
      <c r="D205" s="131" t="s">
        <v>137</v>
      </c>
      <c r="E205" s="132" t="s">
        <v>1095</v>
      </c>
      <c r="F205" s="133" t="s">
        <v>1096</v>
      </c>
      <c r="G205" s="134" t="s">
        <v>938</v>
      </c>
      <c r="H205" s="135">
        <v>1</v>
      </c>
      <c r="I205" s="136"/>
      <c r="J205" s="137">
        <f>ROUND(I205*H205,2)</f>
        <v>0</v>
      </c>
      <c r="K205" s="133" t="s">
        <v>843</v>
      </c>
      <c r="L205" s="32"/>
      <c r="M205" s="138" t="s">
        <v>19</v>
      </c>
      <c r="N205" s="139" t="s">
        <v>43</v>
      </c>
      <c r="P205" s="140">
        <f>O205*H205</f>
        <v>0</v>
      </c>
      <c r="Q205" s="140">
        <v>0</v>
      </c>
      <c r="R205" s="140">
        <f>Q205*H205</f>
        <v>0</v>
      </c>
      <c r="S205" s="140">
        <v>0</v>
      </c>
      <c r="T205" s="141">
        <f>S205*H205</f>
        <v>0</v>
      </c>
      <c r="AR205" s="142" t="s">
        <v>142</v>
      </c>
      <c r="AT205" s="142" t="s">
        <v>137</v>
      </c>
      <c r="AU205" s="142" t="s">
        <v>79</v>
      </c>
      <c r="AY205" s="17" t="s">
        <v>134</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142</v>
      </c>
      <c r="BM205" s="142" t="s">
        <v>1097</v>
      </c>
    </row>
    <row r="206" spans="2:47" s="1" customFormat="1" ht="11.25">
      <c r="B206" s="32"/>
      <c r="D206" s="144" t="s">
        <v>144</v>
      </c>
      <c r="F206" s="145" t="s">
        <v>1098</v>
      </c>
      <c r="I206" s="146"/>
      <c r="L206" s="32"/>
      <c r="M206" s="147"/>
      <c r="T206" s="53"/>
      <c r="AT206" s="17" t="s">
        <v>144</v>
      </c>
      <c r="AU206" s="17" t="s">
        <v>79</v>
      </c>
    </row>
    <row r="207" spans="2:65" s="1" customFormat="1" ht="16.5" customHeight="1">
      <c r="B207" s="32"/>
      <c r="C207" s="131" t="s">
        <v>950</v>
      </c>
      <c r="D207" s="131" t="s">
        <v>137</v>
      </c>
      <c r="E207" s="132" t="s">
        <v>1099</v>
      </c>
      <c r="F207" s="133" t="s">
        <v>1100</v>
      </c>
      <c r="G207" s="134" t="s">
        <v>245</v>
      </c>
      <c r="H207" s="164"/>
      <c r="I207" s="136"/>
      <c r="J207" s="137">
        <f>ROUND(I207*H207,2)</f>
        <v>0</v>
      </c>
      <c r="K207" s="133" t="s">
        <v>843</v>
      </c>
      <c r="L207" s="32"/>
      <c r="M207" s="138" t="s">
        <v>19</v>
      </c>
      <c r="N207" s="139" t="s">
        <v>43</v>
      </c>
      <c r="P207" s="140">
        <f>O207*H207</f>
        <v>0</v>
      </c>
      <c r="Q207" s="140">
        <v>0</v>
      </c>
      <c r="R207" s="140">
        <f>Q207*H207</f>
        <v>0</v>
      </c>
      <c r="S207" s="140">
        <v>0</v>
      </c>
      <c r="T207" s="141">
        <f>S207*H207</f>
        <v>0</v>
      </c>
      <c r="AR207" s="142" t="s">
        <v>142</v>
      </c>
      <c r="AT207" s="142" t="s">
        <v>137</v>
      </c>
      <c r="AU207" s="142" t="s">
        <v>79</v>
      </c>
      <c r="AY207" s="17" t="s">
        <v>134</v>
      </c>
      <c r="BE207" s="143">
        <f>IF(N207="základní",J207,0)</f>
        <v>0</v>
      </c>
      <c r="BF207" s="143">
        <f>IF(N207="snížená",J207,0)</f>
        <v>0</v>
      </c>
      <c r="BG207" s="143">
        <f>IF(N207="zákl. přenesená",J207,0)</f>
        <v>0</v>
      </c>
      <c r="BH207" s="143">
        <f>IF(N207="sníž. přenesená",J207,0)</f>
        <v>0</v>
      </c>
      <c r="BI207" s="143">
        <f>IF(N207="nulová",J207,0)</f>
        <v>0</v>
      </c>
      <c r="BJ207" s="17" t="s">
        <v>79</v>
      </c>
      <c r="BK207" s="143">
        <f>ROUND(I207*H207,2)</f>
        <v>0</v>
      </c>
      <c r="BL207" s="17" t="s">
        <v>142</v>
      </c>
      <c r="BM207" s="142" t="s">
        <v>1101</v>
      </c>
    </row>
    <row r="208" spans="2:47" s="1" customFormat="1" ht="11.25">
      <c r="B208" s="32"/>
      <c r="D208" s="144" t="s">
        <v>144</v>
      </c>
      <c r="F208" s="145" t="s">
        <v>1102</v>
      </c>
      <c r="I208" s="146"/>
      <c r="L208" s="32"/>
      <c r="M208" s="147"/>
      <c r="T208" s="53"/>
      <c r="AT208" s="17" t="s">
        <v>144</v>
      </c>
      <c r="AU208" s="17" t="s">
        <v>79</v>
      </c>
    </row>
    <row r="209" spans="2:65" s="1" customFormat="1" ht="16.5" customHeight="1">
      <c r="B209" s="32"/>
      <c r="C209" s="131" t="s">
        <v>1103</v>
      </c>
      <c r="D209" s="131" t="s">
        <v>137</v>
      </c>
      <c r="E209" s="132" t="s">
        <v>1104</v>
      </c>
      <c r="F209" s="133" t="s">
        <v>1105</v>
      </c>
      <c r="G209" s="134" t="s">
        <v>245</v>
      </c>
      <c r="H209" s="164"/>
      <c r="I209" s="136"/>
      <c r="J209" s="137">
        <f>ROUND(I209*H209,2)</f>
        <v>0</v>
      </c>
      <c r="K209" s="133" t="s">
        <v>843</v>
      </c>
      <c r="L209" s="32"/>
      <c r="M209" s="138" t="s">
        <v>19</v>
      </c>
      <c r="N209" s="139" t="s">
        <v>43</v>
      </c>
      <c r="P209" s="140">
        <f>O209*H209</f>
        <v>0</v>
      </c>
      <c r="Q209" s="140">
        <v>0</v>
      </c>
      <c r="R209" s="140">
        <f>Q209*H209</f>
        <v>0</v>
      </c>
      <c r="S209" s="140">
        <v>0</v>
      </c>
      <c r="T209" s="141">
        <f>S209*H209</f>
        <v>0</v>
      </c>
      <c r="AR209" s="142" t="s">
        <v>142</v>
      </c>
      <c r="AT209" s="142" t="s">
        <v>137</v>
      </c>
      <c r="AU209" s="142" t="s">
        <v>79</v>
      </c>
      <c r="AY209" s="17" t="s">
        <v>134</v>
      </c>
      <c r="BE209" s="143">
        <f>IF(N209="základní",J209,0)</f>
        <v>0</v>
      </c>
      <c r="BF209" s="143">
        <f>IF(N209="snížená",J209,0)</f>
        <v>0</v>
      </c>
      <c r="BG209" s="143">
        <f>IF(N209="zákl. přenesená",J209,0)</f>
        <v>0</v>
      </c>
      <c r="BH209" s="143">
        <f>IF(N209="sníž. přenesená",J209,0)</f>
        <v>0</v>
      </c>
      <c r="BI209" s="143">
        <f>IF(N209="nulová",J209,0)</f>
        <v>0</v>
      </c>
      <c r="BJ209" s="17" t="s">
        <v>79</v>
      </c>
      <c r="BK209" s="143">
        <f>ROUND(I209*H209,2)</f>
        <v>0</v>
      </c>
      <c r="BL209" s="17" t="s">
        <v>142</v>
      </c>
      <c r="BM209" s="142" t="s">
        <v>1106</v>
      </c>
    </row>
    <row r="210" spans="2:47" s="1" customFormat="1" ht="11.25">
      <c r="B210" s="32"/>
      <c r="D210" s="144" t="s">
        <v>144</v>
      </c>
      <c r="F210" s="145" t="s">
        <v>1107</v>
      </c>
      <c r="I210" s="146"/>
      <c r="L210" s="32"/>
      <c r="M210" s="147"/>
      <c r="T210" s="53"/>
      <c r="AT210" s="17" t="s">
        <v>144</v>
      </c>
      <c r="AU210" s="17" t="s">
        <v>79</v>
      </c>
    </row>
    <row r="211" spans="2:65" s="1" customFormat="1" ht="16.5" customHeight="1">
      <c r="B211" s="32"/>
      <c r="C211" s="131" t="s">
        <v>953</v>
      </c>
      <c r="D211" s="131" t="s">
        <v>137</v>
      </c>
      <c r="E211" s="132" t="s">
        <v>1108</v>
      </c>
      <c r="F211" s="133" t="s">
        <v>1109</v>
      </c>
      <c r="G211" s="134" t="s">
        <v>245</v>
      </c>
      <c r="H211" s="164"/>
      <c r="I211" s="136"/>
      <c r="J211" s="137">
        <f>ROUND(I211*H211,2)</f>
        <v>0</v>
      </c>
      <c r="K211" s="133" t="s">
        <v>843</v>
      </c>
      <c r="L211" s="32"/>
      <c r="M211" s="138" t="s">
        <v>19</v>
      </c>
      <c r="N211" s="139" t="s">
        <v>43</v>
      </c>
      <c r="P211" s="140">
        <f>O211*H211</f>
        <v>0</v>
      </c>
      <c r="Q211" s="140">
        <v>0</v>
      </c>
      <c r="R211" s="140">
        <f>Q211*H211</f>
        <v>0</v>
      </c>
      <c r="S211" s="140">
        <v>0</v>
      </c>
      <c r="T211" s="141">
        <f>S211*H211</f>
        <v>0</v>
      </c>
      <c r="AR211" s="142" t="s">
        <v>142</v>
      </c>
      <c r="AT211" s="142" t="s">
        <v>137</v>
      </c>
      <c r="AU211" s="142" t="s">
        <v>79</v>
      </c>
      <c r="AY211" s="17" t="s">
        <v>134</v>
      </c>
      <c r="BE211" s="143">
        <f>IF(N211="základní",J211,0)</f>
        <v>0</v>
      </c>
      <c r="BF211" s="143">
        <f>IF(N211="snížená",J211,0)</f>
        <v>0</v>
      </c>
      <c r="BG211" s="143">
        <f>IF(N211="zákl. přenesená",J211,0)</f>
        <v>0</v>
      </c>
      <c r="BH211" s="143">
        <f>IF(N211="sníž. přenesená",J211,0)</f>
        <v>0</v>
      </c>
      <c r="BI211" s="143">
        <f>IF(N211="nulová",J211,0)</f>
        <v>0</v>
      </c>
      <c r="BJ211" s="17" t="s">
        <v>79</v>
      </c>
      <c r="BK211" s="143">
        <f>ROUND(I211*H211,2)</f>
        <v>0</v>
      </c>
      <c r="BL211" s="17" t="s">
        <v>142</v>
      </c>
      <c r="BM211" s="142" t="s">
        <v>1110</v>
      </c>
    </row>
    <row r="212" spans="2:47" s="1" customFormat="1" ht="11.25">
      <c r="B212" s="32"/>
      <c r="D212" s="144" t="s">
        <v>144</v>
      </c>
      <c r="F212" s="145" t="s">
        <v>1111</v>
      </c>
      <c r="I212" s="146"/>
      <c r="L212" s="32"/>
      <c r="M212" s="147"/>
      <c r="T212" s="53"/>
      <c r="AT212" s="17" t="s">
        <v>144</v>
      </c>
      <c r="AU212" s="17" t="s">
        <v>79</v>
      </c>
    </row>
    <row r="213" spans="2:65" s="1" customFormat="1" ht="16.5" customHeight="1">
      <c r="B213" s="32"/>
      <c r="C213" s="131" t="s">
        <v>1112</v>
      </c>
      <c r="D213" s="131" t="s">
        <v>137</v>
      </c>
      <c r="E213" s="132" t="s">
        <v>1113</v>
      </c>
      <c r="F213" s="133" t="s">
        <v>1114</v>
      </c>
      <c r="G213" s="134" t="s">
        <v>245</v>
      </c>
      <c r="H213" s="164"/>
      <c r="I213" s="136"/>
      <c r="J213" s="137">
        <f>ROUND(I213*H213,2)</f>
        <v>0</v>
      </c>
      <c r="K213" s="133" t="s">
        <v>19</v>
      </c>
      <c r="L213" s="32"/>
      <c r="M213" s="138" t="s">
        <v>19</v>
      </c>
      <c r="N213" s="139" t="s">
        <v>43</v>
      </c>
      <c r="P213" s="140">
        <f>O213*H213</f>
        <v>0</v>
      </c>
      <c r="Q213" s="140">
        <v>0</v>
      </c>
      <c r="R213" s="140">
        <f>Q213*H213</f>
        <v>0</v>
      </c>
      <c r="S213" s="140">
        <v>0</v>
      </c>
      <c r="T213" s="141">
        <f>S213*H213</f>
        <v>0</v>
      </c>
      <c r="AR213" s="142" t="s">
        <v>142</v>
      </c>
      <c r="AT213" s="142" t="s">
        <v>137</v>
      </c>
      <c r="AU213" s="142" t="s">
        <v>79</v>
      </c>
      <c r="AY213" s="17" t="s">
        <v>134</v>
      </c>
      <c r="BE213" s="143">
        <f>IF(N213="základní",J213,0)</f>
        <v>0</v>
      </c>
      <c r="BF213" s="143">
        <f>IF(N213="snížená",J213,0)</f>
        <v>0</v>
      </c>
      <c r="BG213" s="143">
        <f>IF(N213="zákl. přenesená",J213,0)</f>
        <v>0</v>
      </c>
      <c r="BH213" s="143">
        <f>IF(N213="sníž. přenesená",J213,0)</f>
        <v>0</v>
      </c>
      <c r="BI213" s="143">
        <f>IF(N213="nulová",J213,0)</f>
        <v>0</v>
      </c>
      <c r="BJ213" s="17" t="s">
        <v>79</v>
      </c>
      <c r="BK213" s="143">
        <f>ROUND(I213*H213,2)</f>
        <v>0</v>
      </c>
      <c r="BL213" s="17" t="s">
        <v>142</v>
      </c>
      <c r="BM213" s="142" t="s">
        <v>1115</v>
      </c>
    </row>
    <row r="214" spans="2:65" s="1" customFormat="1" ht="16.5" customHeight="1">
      <c r="B214" s="32"/>
      <c r="C214" s="131" t="s">
        <v>956</v>
      </c>
      <c r="D214" s="131" t="s">
        <v>137</v>
      </c>
      <c r="E214" s="132" t="s">
        <v>1116</v>
      </c>
      <c r="F214" s="133" t="s">
        <v>1117</v>
      </c>
      <c r="G214" s="134" t="s">
        <v>245</v>
      </c>
      <c r="H214" s="164"/>
      <c r="I214" s="136"/>
      <c r="J214" s="137">
        <f>ROUND(I214*H214,2)</f>
        <v>0</v>
      </c>
      <c r="K214" s="133" t="s">
        <v>19</v>
      </c>
      <c r="L214" s="32"/>
      <c r="M214" s="138" t="s">
        <v>19</v>
      </c>
      <c r="N214" s="139" t="s">
        <v>43</v>
      </c>
      <c r="P214" s="140">
        <f>O214*H214</f>
        <v>0</v>
      </c>
      <c r="Q214" s="140">
        <v>0</v>
      </c>
      <c r="R214" s="140">
        <f>Q214*H214</f>
        <v>0</v>
      </c>
      <c r="S214" s="140">
        <v>0</v>
      </c>
      <c r="T214" s="141">
        <f>S214*H214</f>
        <v>0</v>
      </c>
      <c r="AR214" s="142" t="s">
        <v>142</v>
      </c>
      <c r="AT214" s="142" t="s">
        <v>137</v>
      </c>
      <c r="AU214" s="142" t="s">
        <v>79</v>
      </c>
      <c r="AY214" s="17" t="s">
        <v>134</v>
      </c>
      <c r="BE214" s="143">
        <f>IF(N214="základní",J214,0)</f>
        <v>0</v>
      </c>
      <c r="BF214" s="143">
        <f>IF(N214="snížená",J214,0)</f>
        <v>0</v>
      </c>
      <c r="BG214" s="143">
        <f>IF(N214="zákl. přenesená",J214,0)</f>
        <v>0</v>
      </c>
      <c r="BH214" s="143">
        <f>IF(N214="sníž. přenesená",J214,0)</f>
        <v>0</v>
      </c>
      <c r="BI214" s="143">
        <f>IF(N214="nulová",J214,0)</f>
        <v>0</v>
      </c>
      <c r="BJ214" s="17" t="s">
        <v>79</v>
      </c>
      <c r="BK214" s="143">
        <f>ROUND(I214*H214,2)</f>
        <v>0</v>
      </c>
      <c r="BL214" s="17" t="s">
        <v>142</v>
      </c>
      <c r="BM214" s="142" t="s">
        <v>1118</v>
      </c>
    </row>
    <row r="215" spans="2:65" s="1" customFormat="1" ht="16.5" customHeight="1">
      <c r="B215" s="32"/>
      <c r="C215" s="131" t="s">
        <v>1119</v>
      </c>
      <c r="D215" s="131" t="s">
        <v>137</v>
      </c>
      <c r="E215" s="132" t="s">
        <v>1120</v>
      </c>
      <c r="F215" s="133" t="s">
        <v>1121</v>
      </c>
      <c r="G215" s="134" t="s">
        <v>938</v>
      </c>
      <c r="H215" s="135">
        <v>1</v>
      </c>
      <c r="I215" s="136"/>
      <c r="J215" s="137">
        <f>ROUND(I215*H215,2)</f>
        <v>0</v>
      </c>
      <c r="K215" s="133" t="s">
        <v>19</v>
      </c>
      <c r="L215" s="32"/>
      <c r="M215" s="185" t="s">
        <v>19</v>
      </c>
      <c r="N215" s="186" t="s">
        <v>43</v>
      </c>
      <c r="O215" s="172"/>
      <c r="P215" s="187">
        <f>O215*H215</f>
        <v>0</v>
      </c>
      <c r="Q215" s="187">
        <v>0</v>
      </c>
      <c r="R215" s="187">
        <f>Q215*H215</f>
        <v>0</v>
      </c>
      <c r="S215" s="187">
        <v>0</v>
      </c>
      <c r="T215" s="188">
        <f>S215*H215</f>
        <v>0</v>
      </c>
      <c r="AR215" s="142" t="s">
        <v>142</v>
      </c>
      <c r="AT215" s="142" t="s">
        <v>137</v>
      </c>
      <c r="AU215" s="142" t="s">
        <v>79</v>
      </c>
      <c r="AY215" s="17" t="s">
        <v>134</v>
      </c>
      <c r="BE215" s="143">
        <f>IF(N215="základní",J215,0)</f>
        <v>0</v>
      </c>
      <c r="BF215" s="143">
        <f>IF(N215="snížená",J215,0)</f>
        <v>0</v>
      </c>
      <c r="BG215" s="143">
        <f>IF(N215="zákl. přenesená",J215,0)</f>
        <v>0</v>
      </c>
      <c r="BH215" s="143">
        <f>IF(N215="sníž. přenesená",J215,0)</f>
        <v>0</v>
      </c>
      <c r="BI215" s="143">
        <f>IF(N215="nulová",J215,0)</f>
        <v>0</v>
      </c>
      <c r="BJ215" s="17" t="s">
        <v>79</v>
      </c>
      <c r="BK215" s="143">
        <f>ROUND(I215*H215,2)</f>
        <v>0</v>
      </c>
      <c r="BL215" s="17" t="s">
        <v>142</v>
      </c>
      <c r="BM215" s="142" t="s">
        <v>1122</v>
      </c>
    </row>
    <row r="216" spans="2:12" s="1" customFormat="1" ht="6.95" customHeight="1">
      <c r="B216" s="41"/>
      <c r="C216" s="42"/>
      <c r="D216" s="42"/>
      <c r="E216" s="42"/>
      <c r="F216" s="42"/>
      <c r="G216" s="42"/>
      <c r="H216" s="42"/>
      <c r="I216" s="42"/>
      <c r="J216" s="42"/>
      <c r="K216" s="42"/>
      <c r="L216" s="32"/>
    </row>
  </sheetData>
  <sheetProtection algorithmName="SHA-512" hashValue="IIu/ZW5UgtIxD0hWfYlRq8+yzV6sCBEII+ki6oJfgTwqcqHegA4NFCrCr4ohR1dPtcLzTjrhfbqv8BySGpRCOA==" saltValue="syrV4+CP6nmfG9s/EqmNDgF5ZGGPQFZvUpc03YBGg1Oj3jjICck44I0lsFfUmHgpwi6BiFxhVVKMoLaHmNMBxQ==" spinCount="100000" sheet="1" objects="1" scenarios="1" formatColumns="0" formatRows="0" autoFilter="0"/>
  <autoFilter ref="C87:K215"/>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1" r:id="rId1" display="https://podminky.urs.cz/item/CS_URS_2022_01/741372062"/>
    <hyperlink ref="F95" r:id="rId2" display="https://podminky.urs.cz/item/CS_URS_2022_01/460680411"/>
    <hyperlink ref="F97" r:id="rId3" display="https://podminky.urs.cz/item/CS_URS_2022_01/741112061"/>
    <hyperlink ref="F100" r:id="rId4" display="https://podminky.urs.cz/item/CS_URS_2022_01/741310101"/>
    <hyperlink ref="F105" r:id="rId5" display="https://podminky.urs.cz/item/CS_URS_2022_01/741313002"/>
    <hyperlink ref="F108" r:id="rId6" display="https://podminky.urs.cz/item/CS_URS_2022_01/741313004"/>
    <hyperlink ref="F111" r:id="rId7" display="https://podminky.urs.cz/item/CS_URS_2022_01/460680505"/>
    <hyperlink ref="F113" r:id="rId8" display="https://podminky.urs.cz/item/CS_URS_2022_01/460710035"/>
    <hyperlink ref="F115" r:id="rId9" display="https://podminky.urs.cz/item/CS_URS_2022_01/741372053"/>
    <hyperlink ref="F118" r:id="rId10" display="https://podminky.urs.cz/item/CS_URS_2022_01/741375001"/>
    <hyperlink ref="F121" r:id="rId11" display="https://podminky.urs.cz/item/CS_URS_2022_01/741372061"/>
    <hyperlink ref="F126" r:id="rId12" display="https://podminky.urs.cz/item/CS_URS_2022_01/741112063"/>
    <hyperlink ref="F133" r:id="rId13" display="https://podminky.urs.cz/item/CS_URS_2022_01/741110502"/>
    <hyperlink ref="F136" r:id="rId14" display="https://podminky.urs.cz/item/CS_URS_2022_01/460680565"/>
    <hyperlink ref="F146" r:id="rId15" display="https://podminky.urs.cz/item/CS_URS_2022_01/741372112"/>
    <hyperlink ref="F154" r:id="rId16" display="https://podminky.urs.cz/item/CS_URS_2022_01/220490847"/>
    <hyperlink ref="F159" r:id="rId17" display="https://podminky.urs.cz/item/CS_URS_2022_01/210051111"/>
    <hyperlink ref="F162" r:id="rId18" display="https://podminky.urs.cz/item/CS_URS_2022_01/741122031"/>
    <hyperlink ref="F166" r:id="rId19" display="https://podminky.urs.cz/item/CS_URS_2022_01/741122016"/>
    <hyperlink ref="F169" r:id="rId20" display="https://podminky.urs.cz/item/CS_URS_2022_01/741122015"/>
    <hyperlink ref="F172" r:id="rId21" display="https://podminky.urs.cz/item/CS_URS_2022_01/741122011"/>
    <hyperlink ref="F175" r:id="rId22" display="https://podminky.urs.cz/item/CS_URS_2022_01/741110041"/>
    <hyperlink ref="F178" r:id="rId23" display="https://podminky.urs.cz/item/CS_URS_2022_01/741210102"/>
    <hyperlink ref="F180" r:id="rId24" display="https://podminky.urs.cz/item/CS_URS_2022_01/HZS2231"/>
    <hyperlink ref="F182" r:id="rId25" display="https://podminky.urs.cz/item/CS_URS_2022_01/HZS2232"/>
    <hyperlink ref="F184" r:id="rId26" display="https://podminky.urs.cz/item/CS_URS_2022_01/741810002"/>
    <hyperlink ref="F186" r:id="rId27" display="https://podminky.urs.cz/item/CS_URS_2022_01/011464000"/>
    <hyperlink ref="F206" r:id="rId28" display="https://podminky.urs.cz/item/CS_URS_2022_01/013254000"/>
    <hyperlink ref="F208" r:id="rId29" display="https://podminky.urs.cz/item/CS_URS_2022_01/034002000"/>
    <hyperlink ref="F210" r:id="rId30" display="https://podminky.urs.cz/item/CS_URS_2022_01/065002000"/>
    <hyperlink ref="F212" r:id="rId31" display="https://podminky.urs.cz/item/CS_URS_2022_01/071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8"/>
      <c r="M2" s="298"/>
      <c r="N2" s="298"/>
      <c r="O2" s="298"/>
      <c r="P2" s="298"/>
      <c r="Q2" s="298"/>
      <c r="R2" s="298"/>
      <c r="S2" s="298"/>
      <c r="T2" s="298"/>
      <c r="U2" s="298"/>
      <c r="V2" s="298"/>
      <c r="AT2" s="17" t="s">
        <v>97</v>
      </c>
    </row>
    <row r="3" spans="2:46" ht="6.95" customHeight="1">
      <c r="B3" s="18"/>
      <c r="C3" s="19"/>
      <c r="D3" s="19"/>
      <c r="E3" s="19"/>
      <c r="F3" s="19"/>
      <c r="G3" s="19"/>
      <c r="H3" s="19"/>
      <c r="I3" s="19"/>
      <c r="J3" s="19"/>
      <c r="K3" s="19"/>
      <c r="L3" s="20"/>
      <c r="AT3" s="17" t="s">
        <v>81</v>
      </c>
    </row>
    <row r="4" spans="2:46" ht="24.95" customHeight="1">
      <c r="B4" s="20"/>
      <c r="D4" s="21" t="s">
        <v>98</v>
      </c>
      <c r="L4" s="20"/>
      <c r="M4" s="90" t="s">
        <v>10</v>
      </c>
      <c r="AT4" s="17" t="s">
        <v>4</v>
      </c>
    </row>
    <row r="5" spans="2:12" ht="6.95" customHeight="1">
      <c r="B5" s="20"/>
      <c r="L5" s="20"/>
    </row>
    <row r="6" spans="2:12" ht="12" customHeight="1">
      <c r="B6" s="20"/>
      <c r="D6" s="27" t="s">
        <v>16</v>
      </c>
      <c r="L6" s="20"/>
    </row>
    <row r="7" spans="2:12" ht="16.5" customHeight="1">
      <c r="B7" s="20"/>
      <c r="E7" s="313" t="str">
        <f>'Rekapitulace zakázky'!K6</f>
        <v>Adaptace obřadní síně na zasedací místnost</v>
      </c>
      <c r="F7" s="314"/>
      <c r="G7" s="314"/>
      <c r="H7" s="314"/>
      <c r="L7" s="20"/>
    </row>
    <row r="8" spans="2:12" ht="12" customHeight="1">
      <c r="B8" s="20"/>
      <c r="D8" s="27" t="s">
        <v>99</v>
      </c>
      <c r="L8" s="20"/>
    </row>
    <row r="9" spans="2:12" s="1" customFormat="1" ht="16.5" customHeight="1">
      <c r="B9" s="32"/>
      <c r="E9" s="313" t="s">
        <v>840</v>
      </c>
      <c r="F9" s="315"/>
      <c r="G9" s="315"/>
      <c r="H9" s="315"/>
      <c r="L9" s="32"/>
    </row>
    <row r="10" spans="2:12" s="1" customFormat="1" ht="12" customHeight="1">
      <c r="B10" s="32"/>
      <c r="D10" s="27" t="s">
        <v>101</v>
      </c>
      <c r="L10" s="32"/>
    </row>
    <row r="11" spans="2:12" s="1" customFormat="1" ht="16.5" customHeight="1">
      <c r="B11" s="32"/>
      <c r="E11" s="272" t="s">
        <v>1123</v>
      </c>
      <c r="F11" s="315"/>
      <c r="G11" s="315"/>
      <c r="H11" s="315"/>
      <c r="L11" s="32"/>
    </row>
    <row r="12" spans="2:12" s="1" customFormat="1" ht="11.25">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zakázky'!AN8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zakázky'!AN13</f>
        <v>Vyplň údaj</v>
      </c>
      <c r="L19" s="32"/>
    </row>
    <row r="20" spans="2:12" s="1" customFormat="1" ht="18" customHeight="1">
      <c r="B20" s="32"/>
      <c r="E20" s="316" t="str">
        <f>'Rekapitulace zakázky'!E14</f>
        <v>Vyplň údaj</v>
      </c>
      <c r="F20" s="297"/>
      <c r="G20" s="297"/>
      <c r="H20" s="297"/>
      <c r="I20" s="27" t="s">
        <v>28</v>
      </c>
      <c r="J20" s="28" t="str">
        <f>'Rekapitulace zakázky'!AN14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302" t="s">
        <v>103</v>
      </c>
      <c r="F29" s="302"/>
      <c r="G29" s="302"/>
      <c r="H29" s="302"/>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ROUND(J89,2)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ROUND((SUM(BE89:BE105)),2)</f>
        <v>0</v>
      </c>
      <c r="I35" s="93">
        <v>0.21</v>
      </c>
      <c r="J35" s="83">
        <f>ROUND(((SUM(BE89:BE105))*I35),2)</f>
        <v>0</v>
      </c>
      <c r="L35" s="32"/>
    </row>
    <row r="36" spans="2:12" s="1" customFormat="1" ht="14.45" customHeight="1">
      <c r="B36" s="32"/>
      <c r="E36" s="27" t="s">
        <v>44</v>
      </c>
      <c r="F36" s="83">
        <f>ROUND((SUM(BF89:BF105)),2)</f>
        <v>0</v>
      </c>
      <c r="I36" s="93">
        <v>0.15</v>
      </c>
      <c r="J36" s="83">
        <f>ROUND(((SUM(BF89:BF105))*I36),2)</f>
        <v>0</v>
      </c>
      <c r="L36" s="32"/>
    </row>
    <row r="37" spans="2:12" s="1" customFormat="1" ht="14.45" customHeight="1" hidden="1">
      <c r="B37" s="32"/>
      <c r="E37" s="27" t="s">
        <v>45</v>
      </c>
      <c r="F37" s="83">
        <f>ROUND((SUM(BG89:BG105)),2)</f>
        <v>0</v>
      </c>
      <c r="I37" s="93">
        <v>0.21</v>
      </c>
      <c r="J37" s="83">
        <f>0</f>
        <v>0</v>
      </c>
      <c r="L37" s="32"/>
    </row>
    <row r="38" spans="2:12" s="1" customFormat="1" ht="14.45" customHeight="1" hidden="1">
      <c r="B38" s="32"/>
      <c r="E38" s="27" t="s">
        <v>46</v>
      </c>
      <c r="F38" s="83">
        <f>ROUND((SUM(BH89:BH105)),2)</f>
        <v>0</v>
      </c>
      <c r="I38" s="93">
        <v>0.15</v>
      </c>
      <c r="J38" s="83">
        <f>0</f>
        <v>0</v>
      </c>
      <c r="L38" s="32"/>
    </row>
    <row r="39" spans="2:12" s="1" customFormat="1" ht="14.45" customHeight="1" hidden="1">
      <c r="B39" s="32"/>
      <c r="E39" s="27" t="s">
        <v>47</v>
      </c>
      <c r="F39" s="83">
        <f>ROUND((SUM(BI89:BI105)),2)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104</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99</v>
      </c>
      <c r="L51" s="20"/>
    </row>
    <row r="52" spans="2:12" s="1" customFormat="1" ht="16.5" customHeight="1">
      <c r="B52" s="32"/>
      <c r="E52" s="313" t="s">
        <v>840</v>
      </c>
      <c r="F52" s="315"/>
      <c r="G52" s="315"/>
      <c r="H52" s="315"/>
      <c r="L52" s="32"/>
    </row>
    <row r="53" spans="2:12" s="1" customFormat="1" ht="12" customHeight="1">
      <c r="B53" s="32"/>
      <c r="C53" s="27" t="s">
        <v>101</v>
      </c>
      <c r="L53" s="32"/>
    </row>
    <row r="54" spans="2:12" s="1" customFormat="1" ht="16.5" customHeight="1">
      <c r="B54" s="32"/>
      <c r="E54" s="272" t="str">
        <f>E11</f>
        <v>VRN-01 - VRN</v>
      </c>
      <c r="F54" s="315"/>
      <c r="G54" s="315"/>
      <c r="H54" s="315"/>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105</v>
      </c>
      <c r="D61" s="94"/>
      <c r="E61" s="94"/>
      <c r="F61" s="94"/>
      <c r="G61" s="94"/>
      <c r="H61" s="94"/>
      <c r="I61" s="94"/>
      <c r="J61" s="101" t="s">
        <v>106</v>
      </c>
      <c r="K61" s="94"/>
      <c r="L61" s="32"/>
    </row>
    <row r="62" spans="2:12" s="1" customFormat="1" ht="10.35" customHeight="1">
      <c r="B62" s="32"/>
      <c r="L62" s="32"/>
    </row>
    <row r="63" spans="2:47" s="1" customFormat="1" ht="22.9" customHeight="1">
      <c r="B63" s="32"/>
      <c r="C63" s="102" t="s">
        <v>70</v>
      </c>
      <c r="J63" s="63">
        <f>J89</f>
        <v>0</v>
      </c>
      <c r="L63" s="32"/>
      <c r="AU63" s="17" t="s">
        <v>107</v>
      </c>
    </row>
    <row r="64" spans="2:12" s="8" customFormat="1" ht="24.95" customHeight="1">
      <c r="B64" s="103"/>
      <c r="D64" s="104" t="s">
        <v>1124</v>
      </c>
      <c r="E64" s="105"/>
      <c r="F64" s="105"/>
      <c r="G64" s="105"/>
      <c r="H64" s="105"/>
      <c r="I64" s="105"/>
      <c r="J64" s="106">
        <f>J90</f>
        <v>0</v>
      </c>
      <c r="L64" s="103"/>
    </row>
    <row r="65" spans="2:12" s="9" customFormat="1" ht="19.9" customHeight="1">
      <c r="B65" s="107"/>
      <c r="D65" s="108" t="s">
        <v>1125</v>
      </c>
      <c r="E65" s="109"/>
      <c r="F65" s="109"/>
      <c r="G65" s="109"/>
      <c r="H65" s="109"/>
      <c r="I65" s="109"/>
      <c r="J65" s="110">
        <f>J91</f>
        <v>0</v>
      </c>
      <c r="L65" s="107"/>
    </row>
    <row r="66" spans="2:12" s="9" customFormat="1" ht="19.9" customHeight="1">
      <c r="B66" s="107"/>
      <c r="D66" s="108" t="s">
        <v>1126</v>
      </c>
      <c r="E66" s="109"/>
      <c r="F66" s="109"/>
      <c r="G66" s="109"/>
      <c r="H66" s="109"/>
      <c r="I66" s="109"/>
      <c r="J66" s="110">
        <f>J95</f>
        <v>0</v>
      </c>
      <c r="L66" s="107"/>
    </row>
    <row r="67" spans="2:12" s="9" customFormat="1" ht="19.9" customHeight="1">
      <c r="B67" s="107"/>
      <c r="D67" s="108" t="s">
        <v>1127</v>
      </c>
      <c r="E67" s="109"/>
      <c r="F67" s="109"/>
      <c r="G67" s="109"/>
      <c r="H67" s="109"/>
      <c r="I67" s="109"/>
      <c r="J67" s="110">
        <f>J99</f>
        <v>0</v>
      </c>
      <c r="L67" s="107"/>
    </row>
    <row r="68" spans="2:12" s="1" customFormat="1" ht="21.75" customHeight="1">
      <c r="B68" s="32"/>
      <c r="L68" s="32"/>
    </row>
    <row r="69" spans="2:12" s="1" customFormat="1" ht="6.95" customHeight="1">
      <c r="B69" s="41"/>
      <c r="C69" s="42"/>
      <c r="D69" s="42"/>
      <c r="E69" s="42"/>
      <c r="F69" s="42"/>
      <c r="G69" s="42"/>
      <c r="H69" s="42"/>
      <c r="I69" s="42"/>
      <c r="J69" s="42"/>
      <c r="K69" s="42"/>
      <c r="L69" s="32"/>
    </row>
    <row r="73" spans="2:12" s="1" customFormat="1" ht="6.95" customHeight="1">
      <c r="B73" s="43"/>
      <c r="C73" s="44"/>
      <c r="D73" s="44"/>
      <c r="E73" s="44"/>
      <c r="F73" s="44"/>
      <c r="G73" s="44"/>
      <c r="H73" s="44"/>
      <c r="I73" s="44"/>
      <c r="J73" s="44"/>
      <c r="K73" s="44"/>
      <c r="L73" s="32"/>
    </row>
    <row r="74" spans="2:12" s="1" customFormat="1" ht="24.95" customHeight="1">
      <c r="B74" s="32"/>
      <c r="C74" s="21" t="s">
        <v>119</v>
      </c>
      <c r="L74" s="32"/>
    </row>
    <row r="75" spans="2:12" s="1" customFormat="1" ht="6.95" customHeight="1">
      <c r="B75" s="32"/>
      <c r="L75" s="32"/>
    </row>
    <row r="76" spans="2:12" s="1" customFormat="1" ht="12" customHeight="1">
      <c r="B76" s="32"/>
      <c r="C76" s="27" t="s">
        <v>16</v>
      </c>
      <c r="L76" s="32"/>
    </row>
    <row r="77" spans="2:12" s="1" customFormat="1" ht="16.5" customHeight="1">
      <c r="B77" s="32"/>
      <c r="E77" s="313" t="str">
        <f>E7</f>
        <v>Adaptace obřadní síně na zasedací místnost</v>
      </c>
      <c r="F77" s="314"/>
      <c r="G77" s="314"/>
      <c r="H77" s="314"/>
      <c r="L77" s="32"/>
    </row>
    <row r="78" spans="2:12" ht="12" customHeight="1">
      <c r="B78" s="20"/>
      <c r="C78" s="27" t="s">
        <v>99</v>
      </c>
      <c r="L78" s="20"/>
    </row>
    <row r="79" spans="2:12" s="1" customFormat="1" ht="16.5" customHeight="1">
      <c r="B79" s="32"/>
      <c r="E79" s="313" t="s">
        <v>840</v>
      </c>
      <c r="F79" s="315"/>
      <c r="G79" s="315"/>
      <c r="H79" s="315"/>
      <c r="L79" s="32"/>
    </row>
    <row r="80" spans="2:12" s="1" customFormat="1" ht="12" customHeight="1">
      <c r="B80" s="32"/>
      <c r="C80" s="27" t="s">
        <v>101</v>
      </c>
      <c r="L80" s="32"/>
    </row>
    <row r="81" spans="2:12" s="1" customFormat="1" ht="16.5" customHeight="1">
      <c r="B81" s="32"/>
      <c r="E81" s="272" t="str">
        <f>E11</f>
        <v>VRN-01 - VRN</v>
      </c>
      <c r="F81" s="315"/>
      <c r="G81" s="315"/>
      <c r="H81" s="315"/>
      <c r="L81" s="32"/>
    </row>
    <row r="82" spans="2:12" s="1" customFormat="1" ht="6.95" customHeight="1">
      <c r="B82" s="32"/>
      <c r="L82" s="32"/>
    </row>
    <row r="83" spans="2:12" s="1" customFormat="1" ht="12" customHeight="1">
      <c r="B83" s="32"/>
      <c r="C83" s="27" t="s">
        <v>21</v>
      </c>
      <c r="F83" s="25" t="str">
        <f>F14</f>
        <v>náměstí Míru 11, 43601 Litvínov</v>
      </c>
      <c r="I83" s="27" t="s">
        <v>23</v>
      </c>
      <c r="J83" s="49" t="str">
        <f>IF(J14="","",J14)</f>
        <v>7. 10. 2020</v>
      </c>
      <c r="L83" s="32"/>
    </row>
    <row r="84" spans="2:12" s="1" customFormat="1" ht="6.95" customHeight="1">
      <c r="B84" s="32"/>
      <c r="L84" s="32"/>
    </row>
    <row r="85" spans="2:12" s="1" customFormat="1" ht="25.7" customHeight="1">
      <c r="B85" s="32"/>
      <c r="C85" s="27" t="s">
        <v>25</v>
      </c>
      <c r="F85" s="25" t="str">
        <f>E17</f>
        <v>Město Litvínov</v>
      </c>
      <c r="I85" s="27" t="s">
        <v>31</v>
      </c>
      <c r="J85" s="30" t="str">
        <f>E23</f>
        <v>Ing. Daniel Šimmer, č.a. 0401928</v>
      </c>
      <c r="L85" s="32"/>
    </row>
    <row r="86" spans="2:12" s="1" customFormat="1" ht="40.15" customHeight="1">
      <c r="B86" s="32"/>
      <c r="C86" s="27" t="s">
        <v>29</v>
      </c>
      <c r="F86" s="25" t="str">
        <f>IF(E20="","",E20)</f>
        <v>Vyplň údaj</v>
      </c>
      <c r="I86" s="27" t="s">
        <v>34</v>
      </c>
      <c r="J86" s="30" t="str">
        <f>E26</f>
        <v>Vít Včeliš, 724538658, vitvcelis@seznam.cz</v>
      </c>
      <c r="L86" s="32"/>
    </row>
    <row r="87" spans="2:12" s="1" customFormat="1" ht="10.35" customHeight="1">
      <c r="B87" s="32"/>
      <c r="L87" s="32"/>
    </row>
    <row r="88" spans="2:20" s="10" customFormat="1" ht="29.25" customHeight="1">
      <c r="B88" s="111"/>
      <c r="C88" s="112" t="s">
        <v>120</v>
      </c>
      <c r="D88" s="113" t="s">
        <v>57</v>
      </c>
      <c r="E88" s="113" t="s">
        <v>53</v>
      </c>
      <c r="F88" s="113" t="s">
        <v>54</v>
      </c>
      <c r="G88" s="113" t="s">
        <v>121</v>
      </c>
      <c r="H88" s="113" t="s">
        <v>122</v>
      </c>
      <c r="I88" s="113" t="s">
        <v>123</v>
      </c>
      <c r="J88" s="113" t="s">
        <v>106</v>
      </c>
      <c r="K88" s="114" t="s">
        <v>124</v>
      </c>
      <c r="L88" s="111"/>
      <c r="M88" s="56" t="s">
        <v>19</v>
      </c>
      <c r="N88" s="57" t="s">
        <v>42</v>
      </c>
      <c r="O88" s="57" t="s">
        <v>125</v>
      </c>
      <c r="P88" s="57" t="s">
        <v>126</v>
      </c>
      <c r="Q88" s="57" t="s">
        <v>127</v>
      </c>
      <c r="R88" s="57" t="s">
        <v>128</v>
      </c>
      <c r="S88" s="57" t="s">
        <v>129</v>
      </c>
      <c r="T88" s="58" t="s">
        <v>130</v>
      </c>
    </row>
    <row r="89" spans="2:63" s="1" customFormat="1" ht="22.9" customHeight="1">
      <c r="B89" s="32"/>
      <c r="C89" s="61" t="s">
        <v>131</v>
      </c>
      <c r="J89" s="115">
        <f>BK89</f>
        <v>0</v>
      </c>
      <c r="L89" s="32"/>
      <c r="M89" s="59"/>
      <c r="N89" s="50"/>
      <c r="O89" s="50"/>
      <c r="P89" s="116">
        <f>P90</f>
        <v>0</v>
      </c>
      <c r="Q89" s="50"/>
      <c r="R89" s="116">
        <f>R90</f>
        <v>0</v>
      </c>
      <c r="S89" s="50"/>
      <c r="T89" s="117">
        <f>T90</f>
        <v>0</v>
      </c>
      <c r="AT89" s="17" t="s">
        <v>71</v>
      </c>
      <c r="AU89" s="17" t="s">
        <v>107</v>
      </c>
      <c r="BK89" s="118">
        <f>BK90</f>
        <v>0</v>
      </c>
    </row>
    <row r="90" spans="2:63" s="11" customFormat="1" ht="25.9" customHeight="1">
      <c r="B90" s="119"/>
      <c r="D90" s="120" t="s">
        <v>71</v>
      </c>
      <c r="E90" s="121" t="s">
        <v>93</v>
      </c>
      <c r="F90" s="121" t="s">
        <v>1128</v>
      </c>
      <c r="I90" s="122"/>
      <c r="J90" s="123">
        <f>BK90</f>
        <v>0</v>
      </c>
      <c r="L90" s="119"/>
      <c r="M90" s="124"/>
      <c r="P90" s="125">
        <f>P91+P95+P99</f>
        <v>0</v>
      </c>
      <c r="R90" s="125">
        <f>R91+R95+R99</f>
        <v>0</v>
      </c>
      <c r="T90" s="126">
        <f>T91+T95+T99</f>
        <v>0</v>
      </c>
      <c r="AR90" s="120" t="s">
        <v>170</v>
      </c>
      <c r="AT90" s="127" t="s">
        <v>71</v>
      </c>
      <c r="AU90" s="127" t="s">
        <v>72</v>
      </c>
      <c r="AY90" s="120" t="s">
        <v>134</v>
      </c>
      <c r="BK90" s="128">
        <f>BK91+BK95+BK99</f>
        <v>0</v>
      </c>
    </row>
    <row r="91" spans="2:63" s="11" customFormat="1" ht="22.9" customHeight="1">
      <c r="B91" s="119"/>
      <c r="D91" s="120" t="s">
        <v>71</v>
      </c>
      <c r="E91" s="129" t="s">
        <v>1129</v>
      </c>
      <c r="F91" s="129" t="s">
        <v>1130</v>
      </c>
      <c r="I91" s="122"/>
      <c r="J91" s="130">
        <f>BK91</f>
        <v>0</v>
      </c>
      <c r="L91" s="119"/>
      <c r="M91" s="124"/>
      <c r="P91" s="125">
        <f>SUM(P92:P94)</f>
        <v>0</v>
      </c>
      <c r="R91" s="125">
        <f>SUM(R92:R94)</f>
        <v>0</v>
      </c>
      <c r="T91" s="126">
        <f>SUM(T92:T94)</f>
        <v>0</v>
      </c>
      <c r="AR91" s="120" t="s">
        <v>170</v>
      </c>
      <c r="AT91" s="127" t="s">
        <v>71</v>
      </c>
      <c r="AU91" s="127" t="s">
        <v>79</v>
      </c>
      <c r="AY91" s="120" t="s">
        <v>134</v>
      </c>
      <c r="BK91" s="128">
        <f>SUM(BK92:BK94)</f>
        <v>0</v>
      </c>
    </row>
    <row r="92" spans="2:65" s="1" customFormat="1" ht="16.5" customHeight="1">
      <c r="B92" s="32"/>
      <c r="C92" s="131" t="s">
        <v>79</v>
      </c>
      <c r="D92" s="131" t="s">
        <v>137</v>
      </c>
      <c r="E92" s="132" t="s">
        <v>1131</v>
      </c>
      <c r="F92" s="133" t="s">
        <v>1132</v>
      </c>
      <c r="G92" s="134" t="s">
        <v>1133</v>
      </c>
      <c r="H92" s="135">
        <v>1</v>
      </c>
      <c r="I92" s="136"/>
      <c r="J92" s="137">
        <f>ROUND(I92*H92,2)</f>
        <v>0</v>
      </c>
      <c r="K92" s="133" t="s">
        <v>1134</v>
      </c>
      <c r="L92" s="32"/>
      <c r="M92" s="138" t="s">
        <v>19</v>
      </c>
      <c r="N92" s="139" t="s">
        <v>43</v>
      </c>
      <c r="P92" s="140">
        <f>O92*H92</f>
        <v>0</v>
      </c>
      <c r="Q92" s="140">
        <v>0</v>
      </c>
      <c r="R92" s="140">
        <f>Q92*H92</f>
        <v>0</v>
      </c>
      <c r="S92" s="140">
        <v>0</v>
      </c>
      <c r="T92" s="141">
        <f>S92*H92</f>
        <v>0</v>
      </c>
      <c r="AR92" s="142" t="s">
        <v>1135</v>
      </c>
      <c r="AT92" s="142" t="s">
        <v>137</v>
      </c>
      <c r="AU92" s="142" t="s">
        <v>81</v>
      </c>
      <c r="AY92" s="17" t="s">
        <v>134</v>
      </c>
      <c r="BE92" s="143">
        <f>IF(N92="základní",J92,0)</f>
        <v>0</v>
      </c>
      <c r="BF92" s="143">
        <f>IF(N92="snížená",J92,0)</f>
        <v>0</v>
      </c>
      <c r="BG92" s="143">
        <f>IF(N92="zákl. přenesená",J92,0)</f>
        <v>0</v>
      </c>
      <c r="BH92" s="143">
        <f>IF(N92="sníž. přenesená",J92,0)</f>
        <v>0</v>
      </c>
      <c r="BI92" s="143">
        <f>IF(N92="nulová",J92,0)</f>
        <v>0</v>
      </c>
      <c r="BJ92" s="17" t="s">
        <v>79</v>
      </c>
      <c r="BK92" s="143">
        <f>ROUND(I92*H92,2)</f>
        <v>0</v>
      </c>
      <c r="BL92" s="17" t="s">
        <v>1135</v>
      </c>
      <c r="BM92" s="142" t="s">
        <v>1136</v>
      </c>
    </row>
    <row r="93" spans="2:47" s="1" customFormat="1" ht="11.25">
      <c r="B93" s="32"/>
      <c r="D93" s="144" t="s">
        <v>144</v>
      </c>
      <c r="F93" s="145" t="s">
        <v>1137</v>
      </c>
      <c r="I93" s="146"/>
      <c r="L93" s="32"/>
      <c r="M93" s="147"/>
      <c r="T93" s="53"/>
      <c r="AT93" s="17" t="s">
        <v>144</v>
      </c>
      <c r="AU93" s="17" t="s">
        <v>81</v>
      </c>
    </row>
    <row r="94" spans="2:47" s="1" customFormat="1" ht="19.5">
      <c r="B94" s="32"/>
      <c r="D94" s="148" t="s">
        <v>148</v>
      </c>
      <c r="F94" s="149" t="s">
        <v>149</v>
      </c>
      <c r="I94" s="146"/>
      <c r="L94" s="32"/>
      <c r="M94" s="147"/>
      <c r="T94" s="53"/>
      <c r="AT94" s="17" t="s">
        <v>148</v>
      </c>
      <c r="AU94" s="17" t="s">
        <v>81</v>
      </c>
    </row>
    <row r="95" spans="2:63" s="11" customFormat="1" ht="22.9" customHeight="1">
      <c r="B95" s="119"/>
      <c r="D95" s="120" t="s">
        <v>71</v>
      </c>
      <c r="E95" s="129" t="s">
        <v>1138</v>
      </c>
      <c r="F95" s="129" t="s">
        <v>1139</v>
      </c>
      <c r="I95" s="122"/>
      <c r="J95" s="130">
        <f>BK95</f>
        <v>0</v>
      </c>
      <c r="L95" s="119"/>
      <c r="M95" s="124"/>
      <c r="P95" s="125">
        <f>SUM(P96:P98)</f>
        <v>0</v>
      </c>
      <c r="R95" s="125">
        <f>SUM(R96:R98)</f>
        <v>0</v>
      </c>
      <c r="T95" s="126">
        <f>SUM(T96:T98)</f>
        <v>0</v>
      </c>
      <c r="AR95" s="120" t="s">
        <v>170</v>
      </c>
      <c r="AT95" s="127" t="s">
        <v>71</v>
      </c>
      <c r="AU95" s="127" t="s">
        <v>79</v>
      </c>
      <c r="AY95" s="120" t="s">
        <v>134</v>
      </c>
      <c r="BK95" s="128">
        <f>SUM(BK96:BK98)</f>
        <v>0</v>
      </c>
    </row>
    <row r="96" spans="2:65" s="1" customFormat="1" ht="16.5" customHeight="1">
      <c r="B96" s="32"/>
      <c r="C96" s="131" t="s">
        <v>81</v>
      </c>
      <c r="D96" s="131" t="s">
        <v>137</v>
      </c>
      <c r="E96" s="132" t="s">
        <v>1104</v>
      </c>
      <c r="F96" s="133" t="s">
        <v>1105</v>
      </c>
      <c r="G96" s="134" t="s">
        <v>1133</v>
      </c>
      <c r="H96" s="135">
        <v>1</v>
      </c>
      <c r="I96" s="136"/>
      <c r="J96" s="137">
        <f>ROUND(I96*H96,2)</f>
        <v>0</v>
      </c>
      <c r="K96" s="133" t="s">
        <v>1134</v>
      </c>
      <c r="L96" s="32"/>
      <c r="M96" s="138" t="s">
        <v>19</v>
      </c>
      <c r="N96" s="139" t="s">
        <v>43</v>
      </c>
      <c r="P96" s="140">
        <f>O96*H96</f>
        <v>0</v>
      </c>
      <c r="Q96" s="140">
        <v>0</v>
      </c>
      <c r="R96" s="140">
        <f>Q96*H96</f>
        <v>0</v>
      </c>
      <c r="S96" s="140">
        <v>0</v>
      </c>
      <c r="T96" s="141">
        <f>S96*H96</f>
        <v>0</v>
      </c>
      <c r="AR96" s="142" t="s">
        <v>1135</v>
      </c>
      <c r="AT96" s="142" t="s">
        <v>137</v>
      </c>
      <c r="AU96" s="142" t="s">
        <v>81</v>
      </c>
      <c r="AY96" s="17" t="s">
        <v>134</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1135</v>
      </c>
      <c r="BM96" s="142" t="s">
        <v>1140</v>
      </c>
    </row>
    <row r="97" spans="2:47" s="1" customFormat="1" ht="11.25">
      <c r="B97" s="32"/>
      <c r="D97" s="144" t="s">
        <v>144</v>
      </c>
      <c r="F97" s="145" t="s">
        <v>1141</v>
      </c>
      <c r="I97" s="146"/>
      <c r="L97" s="32"/>
      <c r="M97" s="147"/>
      <c r="T97" s="53"/>
      <c r="AT97" s="17" t="s">
        <v>144</v>
      </c>
      <c r="AU97" s="17" t="s">
        <v>81</v>
      </c>
    </row>
    <row r="98" spans="2:47" s="1" customFormat="1" ht="19.5">
      <c r="B98" s="32"/>
      <c r="D98" s="148" t="s">
        <v>148</v>
      </c>
      <c r="F98" s="149" t="s">
        <v>149</v>
      </c>
      <c r="I98" s="146"/>
      <c r="L98" s="32"/>
      <c r="M98" s="147"/>
      <c r="T98" s="53"/>
      <c r="AT98" s="17" t="s">
        <v>148</v>
      </c>
      <c r="AU98" s="17" t="s">
        <v>81</v>
      </c>
    </row>
    <row r="99" spans="2:63" s="11" customFormat="1" ht="22.9" customHeight="1">
      <c r="B99" s="119"/>
      <c r="D99" s="120" t="s">
        <v>71</v>
      </c>
      <c r="E99" s="129" t="s">
        <v>1142</v>
      </c>
      <c r="F99" s="129" t="s">
        <v>1143</v>
      </c>
      <c r="I99" s="122"/>
      <c r="J99" s="130">
        <f>BK99</f>
        <v>0</v>
      </c>
      <c r="L99" s="119"/>
      <c r="M99" s="124"/>
      <c r="P99" s="125">
        <f>SUM(P100:P105)</f>
        <v>0</v>
      </c>
      <c r="R99" s="125">
        <f>SUM(R100:R105)</f>
        <v>0</v>
      </c>
      <c r="T99" s="126">
        <f>SUM(T100:T105)</f>
        <v>0</v>
      </c>
      <c r="AR99" s="120" t="s">
        <v>170</v>
      </c>
      <c r="AT99" s="127" t="s">
        <v>71</v>
      </c>
      <c r="AU99" s="127" t="s">
        <v>79</v>
      </c>
      <c r="AY99" s="120" t="s">
        <v>134</v>
      </c>
      <c r="BK99" s="128">
        <f>SUM(BK100:BK105)</f>
        <v>0</v>
      </c>
    </row>
    <row r="100" spans="2:65" s="1" customFormat="1" ht="16.5" customHeight="1">
      <c r="B100" s="32"/>
      <c r="C100" s="131" t="s">
        <v>156</v>
      </c>
      <c r="D100" s="131" t="s">
        <v>137</v>
      </c>
      <c r="E100" s="132" t="s">
        <v>1144</v>
      </c>
      <c r="F100" s="133" t="s">
        <v>1145</v>
      </c>
      <c r="G100" s="134" t="s">
        <v>1133</v>
      </c>
      <c r="H100" s="135">
        <v>1</v>
      </c>
      <c r="I100" s="136"/>
      <c r="J100" s="137">
        <f>ROUND(I100*H100,2)</f>
        <v>0</v>
      </c>
      <c r="K100" s="133" t="s">
        <v>1134</v>
      </c>
      <c r="L100" s="32"/>
      <c r="M100" s="138" t="s">
        <v>19</v>
      </c>
      <c r="N100" s="139" t="s">
        <v>43</v>
      </c>
      <c r="P100" s="140">
        <f>O100*H100</f>
        <v>0</v>
      </c>
      <c r="Q100" s="140">
        <v>0</v>
      </c>
      <c r="R100" s="140">
        <f>Q100*H100</f>
        <v>0</v>
      </c>
      <c r="S100" s="140">
        <v>0</v>
      </c>
      <c r="T100" s="141">
        <f>S100*H100</f>
        <v>0</v>
      </c>
      <c r="AR100" s="142" t="s">
        <v>1135</v>
      </c>
      <c r="AT100" s="142" t="s">
        <v>137</v>
      </c>
      <c r="AU100" s="142" t="s">
        <v>81</v>
      </c>
      <c r="AY100" s="17" t="s">
        <v>134</v>
      </c>
      <c r="BE100" s="143">
        <f>IF(N100="základní",J100,0)</f>
        <v>0</v>
      </c>
      <c r="BF100" s="143">
        <f>IF(N100="snížená",J100,0)</f>
        <v>0</v>
      </c>
      <c r="BG100" s="143">
        <f>IF(N100="zákl. přenesená",J100,0)</f>
        <v>0</v>
      </c>
      <c r="BH100" s="143">
        <f>IF(N100="sníž. přenesená",J100,0)</f>
        <v>0</v>
      </c>
      <c r="BI100" s="143">
        <f>IF(N100="nulová",J100,0)</f>
        <v>0</v>
      </c>
      <c r="BJ100" s="17" t="s">
        <v>79</v>
      </c>
      <c r="BK100" s="143">
        <f>ROUND(I100*H100,2)</f>
        <v>0</v>
      </c>
      <c r="BL100" s="17" t="s">
        <v>1135</v>
      </c>
      <c r="BM100" s="142" t="s">
        <v>1146</v>
      </c>
    </row>
    <row r="101" spans="2:47" s="1" customFormat="1" ht="11.25">
      <c r="B101" s="32"/>
      <c r="D101" s="144" t="s">
        <v>144</v>
      </c>
      <c r="F101" s="145" t="s">
        <v>1147</v>
      </c>
      <c r="I101" s="146"/>
      <c r="L101" s="32"/>
      <c r="M101" s="147"/>
      <c r="T101" s="53"/>
      <c r="AT101" s="17" t="s">
        <v>144</v>
      </c>
      <c r="AU101" s="17" t="s">
        <v>81</v>
      </c>
    </row>
    <row r="102" spans="2:47" s="1" customFormat="1" ht="19.5">
      <c r="B102" s="32"/>
      <c r="D102" s="148" t="s">
        <v>148</v>
      </c>
      <c r="F102" s="149" t="s">
        <v>149</v>
      </c>
      <c r="I102" s="146"/>
      <c r="L102" s="32"/>
      <c r="M102" s="147"/>
      <c r="T102" s="53"/>
      <c r="AT102" s="17" t="s">
        <v>148</v>
      </c>
      <c r="AU102" s="17" t="s">
        <v>81</v>
      </c>
    </row>
    <row r="103" spans="2:65" s="1" customFormat="1" ht="16.5" customHeight="1">
      <c r="B103" s="32"/>
      <c r="C103" s="131" t="s">
        <v>142</v>
      </c>
      <c r="D103" s="131" t="s">
        <v>137</v>
      </c>
      <c r="E103" s="132" t="s">
        <v>1148</v>
      </c>
      <c r="F103" s="133" t="s">
        <v>1149</v>
      </c>
      <c r="G103" s="134" t="s">
        <v>1150</v>
      </c>
      <c r="H103" s="135">
        <v>1</v>
      </c>
      <c r="I103" s="136"/>
      <c r="J103" s="137">
        <f>ROUND(I103*H103,2)</f>
        <v>0</v>
      </c>
      <c r="K103" s="133" t="s">
        <v>1134</v>
      </c>
      <c r="L103" s="32"/>
      <c r="M103" s="138" t="s">
        <v>19</v>
      </c>
      <c r="N103" s="139" t="s">
        <v>43</v>
      </c>
      <c r="P103" s="140">
        <f>O103*H103</f>
        <v>0</v>
      </c>
      <c r="Q103" s="140">
        <v>0</v>
      </c>
      <c r="R103" s="140">
        <f>Q103*H103</f>
        <v>0</v>
      </c>
      <c r="S103" s="140">
        <v>0</v>
      </c>
      <c r="T103" s="141">
        <f>S103*H103</f>
        <v>0</v>
      </c>
      <c r="AR103" s="142" t="s">
        <v>1135</v>
      </c>
      <c r="AT103" s="142" t="s">
        <v>137</v>
      </c>
      <c r="AU103" s="142" t="s">
        <v>81</v>
      </c>
      <c r="AY103" s="17" t="s">
        <v>134</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1135</v>
      </c>
      <c r="BM103" s="142" t="s">
        <v>1151</v>
      </c>
    </row>
    <row r="104" spans="2:47" s="1" customFormat="1" ht="11.25">
      <c r="B104" s="32"/>
      <c r="D104" s="144" t="s">
        <v>144</v>
      </c>
      <c r="F104" s="145" t="s">
        <v>1152</v>
      </c>
      <c r="I104" s="146"/>
      <c r="L104" s="32"/>
      <c r="M104" s="147"/>
      <c r="T104" s="53"/>
      <c r="AT104" s="17" t="s">
        <v>144</v>
      </c>
      <c r="AU104" s="17" t="s">
        <v>81</v>
      </c>
    </row>
    <row r="105" spans="2:51" s="12" customFormat="1" ht="11.25">
      <c r="B105" s="150"/>
      <c r="D105" s="148" t="s">
        <v>154</v>
      </c>
      <c r="E105" s="151" t="s">
        <v>19</v>
      </c>
      <c r="F105" s="152" t="s">
        <v>1153</v>
      </c>
      <c r="H105" s="153">
        <v>1</v>
      </c>
      <c r="I105" s="154"/>
      <c r="L105" s="150"/>
      <c r="M105" s="189"/>
      <c r="N105" s="190"/>
      <c r="O105" s="190"/>
      <c r="P105" s="190"/>
      <c r="Q105" s="190"/>
      <c r="R105" s="190"/>
      <c r="S105" s="190"/>
      <c r="T105" s="191"/>
      <c r="AT105" s="151" t="s">
        <v>154</v>
      </c>
      <c r="AU105" s="151" t="s">
        <v>81</v>
      </c>
      <c r="AV105" s="12" t="s">
        <v>81</v>
      </c>
      <c r="AW105" s="12" t="s">
        <v>33</v>
      </c>
      <c r="AX105" s="12" t="s">
        <v>79</v>
      </c>
      <c r="AY105" s="151" t="s">
        <v>134</v>
      </c>
    </row>
    <row r="106" spans="2:12" s="1" customFormat="1" ht="6.95" customHeight="1">
      <c r="B106" s="41"/>
      <c r="C106" s="42"/>
      <c r="D106" s="42"/>
      <c r="E106" s="42"/>
      <c r="F106" s="42"/>
      <c r="G106" s="42"/>
      <c r="H106" s="42"/>
      <c r="I106" s="42"/>
      <c r="J106" s="42"/>
      <c r="K106" s="42"/>
      <c r="L106" s="32"/>
    </row>
  </sheetData>
  <sheetProtection algorithmName="SHA-512" hashValue="xTfIhkb8d1yajfZveJoP45D0q9wMCljKn0+3fhSBkiKOW52Znt/PzthOMmsStanZB4VtVUYcGSrIOPAHHXg/xw==" saltValue="rYPV9vB9pnTYSyYmrDp0tJnnIJ/MS+z87JKwT9iQtVzFoS0LhUsdkEe3Pmm/Kk7qVf+eZi8c2LU6Yw3/wxmnfg==" spinCount="100000" sheet="1" objects="1" scenarios="1" formatColumns="0" formatRows="0" autoFilter="0"/>
  <autoFilter ref="C88:K10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2/030001000"/>
    <hyperlink ref="F97" r:id="rId2" display="https://podminky.urs.cz/item/CS_URS_2022_02/065002000"/>
    <hyperlink ref="F101" r:id="rId3" display="https://podminky.urs.cz/item/CS_URS_2022_02/090001000"/>
    <hyperlink ref="F104" r:id="rId4" display="https://podminky.urs.cz/item/CS_URS_2022_02/094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23"/>
  <sheetViews>
    <sheetView showGridLines="0" workbookViewId="0" topLeftCell="A1"/>
  </sheetViews>
  <sheetFormatPr defaultColWidth="9.140625" defaultRowHeight="12"/>
  <cols>
    <col min="1" max="1" width="8.28125" style="192" customWidth="1"/>
    <col min="2" max="2" width="1.7109375" style="192" customWidth="1"/>
    <col min="3" max="4" width="5.00390625" style="192" customWidth="1"/>
    <col min="5" max="5" width="11.7109375" style="192" customWidth="1"/>
    <col min="6" max="6" width="9.140625" style="192" customWidth="1"/>
    <col min="7" max="7" width="5.00390625" style="192" customWidth="1"/>
    <col min="8" max="8" width="77.8515625" style="192" customWidth="1"/>
    <col min="9" max="10" width="20.00390625" style="192" customWidth="1"/>
    <col min="11" max="11" width="1.7109375" style="192" customWidth="1"/>
  </cols>
  <sheetData>
    <row r="1" ht="37.5" customHeight="1"/>
    <row r="2" spans="2:11" ht="7.5" customHeight="1">
      <c r="B2" s="193"/>
      <c r="C2" s="194"/>
      <c r="D2" s="194"/>
      <c r="E2" s="194"/>
      <c r="F2" s="194"/>
      <c r="G2" s="194"/>
      <c r="H2" s="194"/>
      <c r="I2" s="194"/>
      <c r="J2" s="194"/>
      <c r="K2" s="195"/>
    </row>
    <row r="3" spans="2:11" s="15" customFormat="1" ht="45" customHeight="1">
      <c r="B3" s="196"/>
      <c r="C3" s="318" t="s">
        <v>1154</v>
      </c>
      <c r="D3" s="318"/>
      <c r="E3" s="318"/>
      <c r="F3" s="318"/>
      <c r="G3" s="318"/>
      <c r="H3" s="318"/>
      <c r="I3" s="318"/>
      <c r="J3" s="318"/>
      <c r="K3" s="197"/>
    </row>
    <row r="4" spans="2:11" ht="25.5" customHeight="1">
      <c r="B4" s="198"/>
      <c r="C4" s="323" t="s">
        <v>1155</v>
      </c>
      <c r="D4" s="323"/>
      <c r="E4" s="323"/>
      <c r="F4" s="323"/>
      <c r="G4" s="323"/>
      <c r="H4" s="323"/>
      <c r="I4" s="323"/>
      <c r="J4" s="323"/>
      <c r="K4" s="199"/>
    </row>
    <row r="5" spans="2:11" ht="5.25" customHeight="1">
      <c r="B5" s="198"/>
      <c r="C5" s="200"/>
      <c r="D5" s="200"/>
      <c r="E5" s="200"/>
      <c r="F5" s="200"/>
      <c r="G5" s="200"/>
      <c r="H5" s="200"/>
      <c r="I5" s="200"/>
      <c r="J5" s="200"/>
      <c r="K5" s="199"/>
    </row>
    <row r="6" spans="2:11" ht="15" customHeight="1">
      <c r="B6" s="198"/>
      <c r="C6" s="322" t="s">
        <v>1156</v>
      </c>
      <c r="D6" s="322"/>
      <c r="E6" s="322"/>
      <c r="F6" s="322"/>
      <c r="G6" s="322"/>
      <c r="H6" s="322"/>
      <c r="I6" s="322"/>
      <c r="J6" s="322"/>
      <c r="K6" s="199"/>
    </row>
    <row r="7" spans="2:11" ht="15" customHeight="1">
      <c r="B7" s="202"/>
      <c r="C7" s="322" t="s">
        <v>1157</v>
      </c>
      <c r="D7" s="322"/>
      <c r="E7" s="322"/>
      <c r="F7" s="322"/>
      <c r="G7" s="322"/>
      <c r="H7" s="322"/>
      <c r="I7" s="322"/>
      <c r="J7" s="322"/>
      <c r="K7" s="199"/>
    </row>
    <row r="8" spans="2:11" ht="12.75" customHeight="1">
      <c r="B8" s="202"/>
      <c r="C8" s="201"/>
      <c r="D8" s="201"/>
      <c r="E8" s="201"/>
      <c r="F8" s="201"/>
      <c r="G8" s="201"/>
      <c r="H8" s="201"/>
      <c r="I8" s="201"/>
      <c r="J8" s="201"/>
      <c r="K8" s="199"/>
    </row>
    <row r="9" spans="2:11" ht="15" customHeight="1">
      <c r="B9" s="202"/>
      <c r="C9" s="322" t="s">
        <v>1158</v>
      </c>
      <c r="D9" s="322"/>
      <c r="E9" s="322"/>
      <c r="F9" s="322"/>
      <c r="G9" s="322"/>
      <c r="H9" s="322"/>
      <c r="I9" s="322"/>
      <c r="J9" s="322"/>
      <c r="K9" s="199"/>
    </row>
    <row r="10" spans="2:11" ht="15" customHeight="1">
      <c r="B10" s="202"/>
      <c r="C10" s="201"/>
      <c r="D10" s="322" t="s">
        <v>1159</v>
      </c>
      <c r="E10" s="322"/>
      <c r="F10" s="322"/>
      <c r="G10" s="322"/>
      <c r="H10" s="322"/>
      <c r="I10" s="322"/>
      <c r="J10" s="322"/>
      <c r="K10" s="199"/>
    </row>
    <row r="11" spans="2:11" ht="15" customHeight="1">
      <c r="B11" s="202"/>
      <c r="C11" s="203"/>
      <c r="D11" s="322" t="s">
        <v>1160</v>
      </c>
      <c r="E11" s="322"/>
      <c r="F11" s="322"/>
      <c r="G11" s="322"/>
      <c r="H11" s="322"/>
      <c r="I11" s="322"/>
      <c r="J11" s="322"/>
      <c r="K11" s="199"/>
    </row>
    <row r="12" spans="2:11" ht="15" customHeight="1">
      <c r="B12" s="202"/>
      <c r="C12" s="203"/>
      <c r="D12" s="201"/>
      <c r="E12" s="201"/>
      <c r="F12" s="201"/>
      <c r="G12" s="201"/>
      <c r="H12" s="201"/>
      <c r="I12" s="201"/>
      <c r="J12" s="201"/>
      <c r="K12" s="199"/>
    </row>
    <row r="13" spans="2:11" ht="15" customHeight="1">
      <c r="B13" s="202"/>
      <c r="C13" s="203"/>
      <c r="D13" s="204" t="s">
        <v>1161</v>
      </c>
      <c r="E13" s="201"/>
      <c r="F13" s="201"/>
      <c r="G13" s="201"/>
      <c r="H13" s="201"/>
      <c r="I13" s="201"/>
      <c r="J13" s="201"/>
      <c r="K13" s="199"/>
    </row>
    <row r="14" spans="2:11" ht="12.75" customHeight="1">
      <c r="B14" s="202"/>
      <c r="C14" s="203"/>
      <c r="D14" s="203"/>
      <c r="E14" s="203"/>
      <c r="F14" s="203"/>
      <c r="G14" s="203"/>
      <c r="H14" s="203"/>
      <c r="I14" s="203"/>
      <c r="J14" s="203"/>
      <c r="K14" s="199"/>
    </row>
    <row r="15" spans="2:11" ht="15" customHeight="1">
      <c r="B15" s="202"/>
      <c r="C15" s="203"/>
      <c r="D15" s="322" t="s">
        <v>1162</v>
      </c>
      <c r="E15" s="322"/>
      <c r="F15" s="322"/>
      <c r="G15" s="322"/>
      <c r="H15" s="322"/>
      <c r="I15" s="322"/>
      <c r="J15" s="322"/>
      <c r="K15" s="199"/>
    </row>
    <row r="16" spans="2:11" ht="15" customHeight="1">
      <c r="B16" s="202"/>
      <c r="C16" s="203"/>
      <c r="D16" s="322" t="s">
        <v>1163</v>
      </c>
      <c r="E16" s="322"/>
      <c r="F16" s="322"/>
      <c r="G16" s="322"/>
      <c r="H16" s="322"/>
      <c r="I16" s="322"/>
      <c r="J16" s="322"/>
      <c r="K16" s="199"/>
    </row>
    <row r="17" spans="2:11" ht="15" customHeight="1">
      <c r="B17" s="202"/>
      <c r="C17" s="203"/>
      <c r="D17" s="322" t="s">
        <v>1164</v>
      </c>
      <c r="E17" s="322"/>
      <c r="F17" s="322"/>
      <c r="G17" s="322"/>
      <c r="H17" s="322"/>
      <c r="I17" s="322"/>
      <c r="J17" s="322"/>
      <c r="K17" s="199"/>
    </row>
    <row r="18" spans="2:11" ht="15" customHeight="1">
      <c r="B18" s="202"/>
      <c r="C18" s="203"/>
      <c r="D18" s="203"/>
      <c r="E18" s="205" t="s">
        <v>78</v>
      </c>
      <c r="F18" s="322" t="s">
        <v>1165</v>
      </c>
      <c r="G18" s="322"/>
      <c r="H18" s="322"/>
      <c r="I18" s="322"/>
      <c r="J18" s="322"/>
      <c r="K18" s="199"/>
    </row>
    <row r="19" spans="2:11" ht="15" customHeight="1">
      <c r="B19" s="202"/>
      <c r="C19" s="203"/>
      <c r="D19" s="203"/>
      <c r="E19" s="205" t="s">
        <v>1166</v>
      </c>
      <c r="F19" s="322" t="s">
        <v>1167</v>
      </c>
      <c r="G19" s="322"/>
      <c r="H19" s="322"/>
      <c r="I19" s="322"/>
      <c r="J19" s="322"/>
      <c r="K19" s="199"/>
    </row>
    <row r="20" spans="2:11" ht="15" customHeight="1">
      <c r="B20" s="202"/>
      <c r="C20" s="203"/>
      <c r="D20" s="203"/>
      <c r="E20" s="205" t="s">
        <v>1168</v>
      </c>
      <c r="F20" s="322" t="s">
        <v>1169</v>
      </c>
      <c r="G20" s="322"/>
      <c r="H20" s="322"/>
      <c r="I20" s="322"/>
      <c r="J20" s="322"/>
      <c r="K20" s="199"/>
    </row>
    <row r="21" spans="2:11" ht="15" customHeight="1">
      <c r="B21" s="202"/>
      <c r="C21" s="203"/>
      <c r="D21" s="203"/>
      <c r="E21" s="205" t="s">
        <v>1170</v>
      </c>
      <c r="F21" s="322" t="s">
        <v>1171</v>
      </c>
      <c r="G21" s="322"/>
      <c r="H21" s="322"/>
      <c r="I21" s="322"/>
      <c r="J21" s="322"/>
      <c r="K21" s="199"/>
    </row>
    <row r="22" spans="2:11" ht="15" customHeight="1">
      <c r="B22" s="202"/>
      <c r="C22" s="203"/>
      <c r="D22" s="203"/>
      <c r="E22" s="205" t="s">
        <v>825</v>
      </c>
      <c r="F22" s="322" t="s">
        <v>826</v>
      </c>
      <c r="G22" s="322"/>
      <c r="H22" s="322"/>
      <c r="I22" s="322"/>
      <c r="J22" s="322"/>
      <c r="K22" s="199"/>
    </row>
    <row r="23" spans="2:11" ht="15" customHeight="1">
      <c r="B23" s="202"/>
      <c r="C23" s="203"/>
      <c r="D23" s="203"/>
      <c r="E23" s="205" t="s">
        <v>85</v>
      </c>
      <c r="F23" s="322" t="s">
        <v>1172</v>
      </c>
      <c r="G23" s="322"/>
      <c r="H23" s="322"/>
      <c r="I23" s="322"/>
      <c r="J23" s="322"/>
      <c r="K23" s="199"/>
    </row>
    <row r="24" spans="2:11" ht="12.75" customHeight="1">
      <c r="B24" s="202"/>
      <c r="C24" s="203"/>
      <c r="D24" s="203"/>
      <c r="E24" s="203"/>
      <c r="F24" s="203"/>
      <c r="G24" s="203"/>
      <c r="H24" s="203"/>
      <c r="I24" s="203"/>
      <c r="J24" s="203"/>
      <c r="K24" s="199"/>
    </row>
    <row r="25" spans="2:11" ht="15" customHeight="1">
      <c r="B25" s="202"/>
      <c r="C25" s="322" t="s">
        <v>1173</v>
      </c>
      <c r="D25" s="322"/>
      <c r="E25" s="322"/>
      <c r="F25" s="322"/>
      <c r="G25" s="322"/>
      <c r="H25" s="322"/>
      <c r="I25" s="322"/>
      <c r="J25" s="322"/>
      <c r="K25" s="199"/>
    </row>
    <row r="26" spans="2:11" ht="15" customHeight="1">
      <c r="B26" s="202"/>
      <c r="C26" s="322" t="s">
        <v>1174</v>
      </c>
      <c r="D26" s="322"/>
      <c r="E26" s="322"/>
      <c r="F26" s="322"/>
      <c r="G26" s="322"/>
      <c r="H26" s="322"/>
      <c r="I26" s="322"/>
      <c r="J26" s="322"/>
      <c r="K26" s="199"/>
    </row>
    <row r="27" spans="2:11" ht="15" customHeight="1">
      <c r="B27" s="202"/>
      <c r="C27" s="201"/>
      <c r="D27" s="322" t="s">
        <v>1175</v>
      </c>
      <c r="E27" s="322"/>
      <c r="F27" s="322"/>
      <c r="G27" s="322"/>
      <c r="H27" s="322"/>
      <c r="I27" s="322"/>
      <c r="J27" s="322"/>
      <c r="K27" s="199"/>
    </row>
    <row r="28" spans="2:11" ht="15" customHeight="1">
      <c r="B28" s="202"/>
      <c r="C28" s="203"/>
      <c r="D28" s="322" t="s">
        <v>1176</v>
      </c>
      <c r="E28" s="322"/>
      <c r="F28" s="322"/>
      <c r="G28" s="322"/>
      <c r="H28" s="322"/>
      <c r="I28" s="322"/>
      <c r="J28" s="322"/>
      <c r="K28" s="199"/>
    </row>
    <row r="29" spans="2:11" ht="12.75" customHeight="1">
      <c r="B29" s="202"/>
      <c r="C29" s="203"/>
      <c r="D29" s="203"/>
      <c r="E29" s="203"/>
      <c r="F29" s="203"/>
      <c r="G29" s="203"/>
      <c r="H29" s="203"/>
      <c r="I29" s="203"/>
      <c r="J29" s="203"/>
      <c r="K29" s="199"/>
    </row>
    <row r="30" spans="2:11" ht="15" customHeight="1">
      <c r="B30" s="202"/>
      <c r="C30" s="203"/>
      <c r="D30" s="322" t="s">
        <v>1177</v>
      </c>
      <c r="E30" s="322"/>
      <c r="F30" s="322"/>
      <c r="G30" s="322"/>
      <c r="H30" s="322"/>
      <c r="I30" s="322"/>
      <c r="J30" s="322"/>
      <c r="K30" s="199"/>
    </row>
    <row r="31" spans="2:11" ht="15" customHeight="1">
      <c r="B31" s="202"/>
      <c r="C31" s="203"/>
      <c r="D31" s="322" t="s">
        <v>1178</v>
      </c>
      <c r="E31" s="322"/>
      <c r="F31" s="322"/>
      <c r="G31" s="322"/>
      <c r="H31" s="322"/>
      <c r="I31" s="322"/>
      <c r="J31" s="322"/>
      <c r="K31" s="199"/>
    </row>
    <row r="32" spans="2:11" ht="12.75" customHeight="1">
      <c r="B32" s="202"/>
      <c r="C32" s="203"/>
      <c r="D32" s="203"/>
      <c r="E32" s="203"/>
      <c r="F32" s="203"/>
      <c r="G32" s="203"/>
      <c r="H32" s="203"/>
      <c r="I32" s="203"/>
      <c r="J32" s="203"/>
      <c r="K32" s="199"/>
    </row>
    <row r="33" spans="2:11" ht="15" customHeight="1">
      <c r="B33" s="202"/>
      <c r="C33" s="203"/>
      <c r="D33" s="322" t="s">
        <v>1179</v>
      </c>
      <c r="E33" s="322"/>
      <c r="F33" s="322"/>
      <c r="G33" s="322"/>
      <c r="H33" s="322"/>
      <c r="I33" s="322"/>
      <c r="J33" s="322"/>
      <c r="K33" s="199"/>
    </row>
    <row r="34" spans="2:11" ht="15" customHeight="1">
      <c r="B34" s="202"/>
      <c r="C34" s="203"/>
      <c r="D34" s="322" t="s">
        <v>1180</v>
      </c>
      <c r="E34" s="322"/>
      <c r="F34" s="322"/>
      <c r="G34" s="322"/>
      <c r="H34" s="322"/>
      <c r="I34" s="322"/>
      <c r="J34" s="322"/>
      <c r="K34" s="199"/>
    </row>
    <row r="35" spans="2:11" ht="15" customHeight="1">
      <c r="B35" s="202"/>
      <c r="C35" s="203"/>
      <c r="D35" s="322" t="s">
        <v>1181</v>
      </c>
      <c r="E35" s="322"/>
      <c r="F35" s="322"/>
      <c r="G35" s="322"/>
      <c r="H35" s="322"/>
      <c r="I35" s="322"/>
      <c r="J35" s="322"/>
      <c r="K35" s="199"/>
    </row>
    <row r="36" spans="2:11" ht="15" customHeight="1">
      <c r="B36" s="202"/>
      <c r="C36" s="203"/>
      <c r="D36" s="201"/>
      <c r="E36" s="204" t="s">
        <v>120</v>
      </c>
      <c r="F36" s="201"/>
      <c r="G36" s="322" t="s">
        <v>1182</v>
      </c>
      <c r="H36" s="322"/>
      <c r="I36" s="322"/>
      <c r="J36" s="322"/>
      <c r="K36" s="199"/>
    </row>
    <row r="37" spans="2:11" ht="30.75" customHeight="1">
      <c r="B37" s="202"/>
      <c r="C37" s="203"/>
      <c r="D37" s="201"/>
      <c r="E37" s="204" t="s">
        <v>1183</v>
      </c>
      <c r="F37" s="201"/>
      <c r="G37" s="322" t="s">
        <v>1184</v>
      </c>
      <c r="H37" s="322"/>
      <c r="I37" s="322"/>
      <c r="J37" s="322"/>
      <c r="K37" s="199"/>
    </row>
    <row r="38" spans="2:11" ht="15" customHeight="1">
      <c r="B38" s="202"/>
      <c r="C38" s="203"/>
      <c r="D38" s="201"/>
      <c r="E38" s="204" t="s">
        <v>53</v>
      </c>
      <c r="F38" s="201"/>
      <c r="G38" s="322" t="s">
        <v>1185</v>
      </c>
      <c r="H38" s="322"/>
      <c r="I38" s="322"/>
      <c r="J38" s="322"/>
      <c r="K38" s="199"/>
    </row>
    <row r="39" spans="2:11" ht="15" customHeight="1">
      <c r="B39" s="202"/>
      <c r="C39" s="203"/>
      <c r="D39" s="201"/>
      <c r="E39" s="204" t="s">
        <v>54</v>
      </c>
      <c r="F39" s="201"/>
      <c r="G39" s="322" t="s">
        <v>1186</v>
      </c>
      <c r="H39" s="322"/>
      <c r="I39" s="322"/>
      <c r="J39" s="322"/>
      <c r="K39" s="199"/>
    </row>
    <row r="40" spans="2:11" ht="15" customHeight="1">
      <c r="B40" s="202"/>
      <c r="C40" s="203"/>
      <c r="D40" s="201"/>
      <c r="E40" s="204" t="s">
        <v>121</v>
      </c>
      <c r="F40" s="201"/>
      <c r="G40" s="322" t="s">
        <v>1187</v>
      </c>
      <c r="H40" s="322"/>
      <c r="I40" s="322"/>
      <c r="J40" s="322"/>
      <c r="K40" s="199"/>
    </row>
    <row r="41" spans="2:11" ht="15" customHeight="1">
      <c r="B41" s="202"/>
      <c r="C41" s="203"/>
      <c r="D41" s="201"/>
      <c r="E41" s="204" t="s">
        <v>122</v>
      </c>
      <c r="F41" s="201"/>
      <c r="G41" s="322" t="s">
        <v>1188</v>
      </c>
      <c r="H41" s="322"/>
      <c r="I41" s="322"/>
      <c r="J41" s="322"/>
      <c r="K41" s="199"/>
    </row>
    <row r="42" spans="2:11" ht="15" customHeight="1">
      <c r="B42" s="202"/>
      <c r="C42" s="203"/>
      <c r="D42" s="201"/>
      <c r="E42" s="204" t="s">
        <v>1189</v>
      </c>
      <c r="F42" s="201"/>
      <c r="G42" s="322" t="s">
        <v>1190</v>
      </c>
      <c r="H42" s="322"/>
      <c r="I42" s="322"/>
      <c r="J42" s="322"/>
      <c r="K42" s="199"/>
    </row>
    <row r="43" spans="2:11" ht="15" customHeight="1">
      <c r="B43" s="202"/>
      <c r="C43" s="203"/>
      <c r="D43" s="201"/>
      <c r="E43" s="204"/>
      <c r="F43" s="201"/>
      <c r="G43" s="322" t="s">
        <v>1191</v>
      </c>
      <c r="H43" s="322"/>
      <c r="I43" s="322"/>
      <c r="J43" s="322"/>
      <c r="K43" s="199"/>
    </row>
    <row r="44" spans="2:11" ht="15" customHeight="1">
      <c r="B44" s="202"/>
      <c r="C44" s="203"/>
      <c r="D44" s="201"/>
      <c r="E44" s="204" t="s">
        <v>1192</v>
      </c>
      <c r="F44" s="201"/>
      <c r="G44" s="322" t="s">
        <v>1193</v>
      </c>
      <c r="H44" s="322"/>
      <c r="I44" s="322"/>
      <c r="J44" s="322"/>
      <c r="K44" s="199"/>
    </row>
    <row r="45" spans="2:11" ht="15" customHeight="1">
      <c r="B45" s="202"/>
      <c r="C45" s="203"/>
      <c r="D45" s="201"/>
      <c r="E45" s="204" t="s">
        <v>124</v>
      </c>
      <c r="F45" s="201"/>
      <c r="G45" s="322" t="s">
        <v>1194</v>
      </c>
      <c r="H45" s="322"/>
      <c r="I45" s="322"/>
      <c r="J45" s="322"/>
      <c r="K45" s="199"/>
    </row>
    <row r="46" spans="2:11" ht="12.75" customHeight="1">
      <c r="B46" s="202"/>
      <c r="C46" s="203"/>
      <c r="D46" s="201"/>
      <c r="E46" s="201"/>
      <c r="F46" s="201"/>
      <c r="G46" s="201"/>
      <c r="H46" s="201"/>
      <c r="I46" s="201"/>
      <c r="J46" s="201"/>
      <c r="K46" s="199"/>
    </row>
    <row r="47" spans="2:11" ht="15" customHeight="1">
      <c r="B47" s="202"/>
      <c r="C47" s="203"/>
      <c r="D47" s="322" t="s">
        <v>1195</v>
      </c>
      <c r="E47" s="322"/>
      <c r="F47" s="322"/>
      <c r="G47" s="322"/>
      <c r="H47" s="322"/>
      <c r="I47" s="322"/>
      <c r="J47" s="322"/>
      <c r="K47" s="199"/>
    </row>
    <row r="48" spans="2:11" ht="15" customHeight="1">
      <c r="B48" s="202"/>
      <c r="C48" s="203"/>
      <c r="D48" s="203"/>
      <c r="E48" s="322" t="s">
        <v>1196</v>
      </c>
      <c r="F48" s="322"/>
      <c r="G48" s="322"/>
      <c r="H48" s="322"/>
      <c r="I48" s="322"/>
      <c r="J48" s="322"/>
      <c r="K48" s="199"/>
    </row>
    <row r="49" spans="2:11" ht="15" customHeight="1">
      <c r="B49" s="202"/>
      <c r="C49" s="203"/>
      <c r="D49" s="203"/>
      <c r="E49" s="322" t="s">
        <v>1197</v>
      </c>
      <c r="F49" s="322"/>
      <c r="G49" s="322"/>
      <c r="H49" s="322"/>
      <c r="I49" s="322"/>
      <c r="J49" s="322"/>
      <c r="K49" s="199"/>
    </row>
    <row r="50" spans="2:11" ht="15" customHeight="1">
      <c r="B50" s="202"/>
      <c r="C50" s="203"/>
      <c r="D50" s="203"/>
      <c r="E50" s="322" t="s">
        <v>1198</v>
      </c>
      <c r="F50" s="322"/>
      <c r="G50" s="322"/>
      <c r="H50" s="322"/>
      <c r="I50" s="322"/>
      <c r="J50" s="322"/>
      <c r="K50" s="199"/>
    </row>
    <row r="51" spans="2:11" ht="15" customHeight="1">
      <c r="B51" s="202"/>
      <c r="C51" s="203"/>
      <c r="D51" s="322" t="s">
        <v>1199</v>
      </c>
      <c r="E51" s="322"/>
      <c r="F51" s="322"/>
      <c r="G51" s="322"/>
      <c r="H51" s="322"/>
      <c r="I51" s="322"/>
      <c r="J51" s="322"/>
      <c r="K51" s="199"/>
    </row>
    <row r="52" spans="2:11" ht="25.5" customHeight="1">
      <c r="B52" s="198"/>
      <c r="C52" s="323" t="s">
        <v>1200</v>
      </c>
      <c r="D52" s="323"/>
      <c r="E52" s="323"/>
      <c r="F52" s="323"/>
      <c r="G52" s="323"/>
      <c r="H52" s="323"/>
      <c r="I52" s="323"/>
      <c r="J52" s="323"/>
      <c r="K52" s="199"/>
    </row>
    <row r="53" spans="2:11" ht="5.25" customHeight="1">
      <c r="B53" s="198"/>
      <c r="C53" s="200"/>
      <c r="D53" s="200"/>
      <c r="E53" s="200"/>
      <c r="F53" s="200"/>
      <c r="G53" s="200"/>
      <c r="H53" s="200"/>
      <c r="I53" s="200"/>
      <c r="J53" s="200"/>
      <c r="K53" s="199"/>
    </row>
    <row r="54" spans="2:11" ht="15" customHeight="1">
      <c r="B54" s="198"/>
      <c r="C54" s="322" t="s">
        <v>1201</v>
      </c>
      <c r="D54" s="322"/>
      <c r="E54" s="322"/>
      <c r="F54" s="322"/>
      <c r="G54" s="322"/>
      <c r="H54" s="322"/>
      <c r="I54" s="322"/>
      <c r="J54" s="322"/>
      <c r="K54" s="199"/>
    </row>
    <row r="55" spans="2:11" ht="15" customHeight="1">
      <c r="B55" s="198"/>
      <c r="C55" s="322" t="s">
        <v>1202</v>
      </c>
      <c r="D55" s="322"/>
      <c r="E55" s="322"/>
      <c r="F55" s="322"/>
      <c r="G55" s="322"/>
      <c r="H55" s="322"/>
      <c r="I55" s="322"/>
      <c r="J55" s="322"/>
      <c r="K55" s="199"/>
    </row>
    <row r="56" spans="2:11" ht="12.75" customHeight="1">
      <c r="B56" s="198"/>
      <c r="C56" s="201"/>
      <c r="D56" s="201"/>
      <c r="E56" s="201"/>
      <c r="F56" s="201"/>
      <c r="G56" s="201"/>
      <c r="H56" s="201"/>
      <c r="I56" s="201"/>
      <c r="J56" s="201"/>
      <c r="K56" s="199"/>
    </row>
    <row r="57" spans="2:11" ht="15" customHeight="1">
      <c r="B57" s="198"/>
      <c r="C57" s="322" t="s">
        <v>1203</v>
      </c>
      <c r="D57" s="322"/>
      <c r="E57" s="322"/>
      <c r="F57" s="322"/>
      <c r="G57" s="322"/>
      <c r="H57" s="322"/>
      <c r="I57" s="322"/>
      <c r="J57" s="322"/>
      <c r="K57" s="199"/>
    </row>
    <row r="58" spans="2:11" ht="15" customHeight="1">
      <c r="B58" s="198"/>
      <c r="C58" s="203"/>
      <c r="D58" s="322" t="s">
        <v>1204</v>
      </c>
      <c r="E58" s="322"/>
      <c r="F58" s="322"/>
      <c r="G58" s="322"/>
      <c r="H58" s="322"/>
      <c r="I58" s="322"/>
      <c r="J58" s="322"/>
      <c r="K58" s="199"/>
    </row>
    <row r="59" spans="2:11" ht="15" customHeight="1">
      <c r="B59" s="198"/>
      <c r="C59" s="203"/>
      <c r="D59" s="322" t="s">
        <v>1205</v>
      </c>
      <c r="E59" s="322"/>
      <c r="F59" s="322"/>
      <c r="G59" s="322"/>
      <c r="H59" s="322"/>
      <c r="I59" s="322"/>
      <c r="J59" s="322"/>
      <c r="K59" s="199"/>
    </row>
    <row r="60" spans="2:11" ht="15" customHeight="1">
      <c r="B60" s="198"/>
      <c r="C60" s="203"/>
      <c r="D60" s="322" t="s">
        <v>1206</v>
      </c>
      <c r="E60" s="322"/>
      <c r="F60" s="322"/>
      <c r="G60" s="322"/>
      <c r="H60" s="322"/>
      <c r="I60" s="322"/>
      <c r="J60" s="322"/>
      <c r="K60" s="199"/>
    </row>
    <row r="61" spans="2:11" ht="15" customHeight="1">
      <c r="B61" s="198"/>
      <c r="C61" s="203"/>
      <c r="D61" s="322" t="s">
        <v>1207</v>
      </c>
      <c r="E61" s="322"/>
      <c r="F61" s="322"/>
      <c r="G61" s="322"/>
      <c r="H61" s="322"/>
      <c r="I61" s="322"/>
      <c r="J61" s="322"/>
      <c r="K61" s="199"/>
    </row>
    <row r="62" spans="2:11" ht="15" customHeight="1">
      <c r="B62" s="198"/>
      <c r="C62" s="203"/>
      <c r="D62" s="324" t="s">
        <v>1208</v>
      </c>
      <c r="E62" s="324"/>
      <c r="F62" s="324"/>
      <c r="G62" s="324"/>
      <c r="H62" s="324"/>
      <c r="I62" s="324"/>
      <c r="J62" s="324"/>
      <c r="K62" s="199"/>
    </row>
    <row r="63" spans="2:11" ht="15" customHeight="1">
      <c r="B63" s="198"/>
      <c r="C63" s="203"/>
      <c r="D63" s="322" t="s">
        <v>1209</v>
      </c>
      <c r="E63" s="322"/>
      <c r="F63" s="322"/>
      <c r="G63" s="322"/>
      <c r="H63" s="322"/>
      <c r="I63" s="322"/>
      <c r="J63" s="322"/>
      <c r="K63" s="199"/>
    </row>
    <row r="64" spans="2:11" ht="12.75" customHeight="1">
      <c r="B64" s="198"/>
      <c r="C64" s="203"/>
      <c r="D64" s="203"/>
      <c r="E64" s="206"/>
      <c r="F64" s="203"/>
      <c r="G64" s="203"/>
      <c r="H64" s="203"/>
      <c r="I64" s="203"/>
      <c r="J64" s="203"/>
      <c r="K64" s="199"/>
    </row>
    <row r="65" spans="2:11" ht="15" customHeight="1">
      <c r="B65" s="198"/>
      <c r="C65" s="203"/>
      <c r="D65" s="322" t="s">
        <v>1210</v>
      </c>
      <c r="E65" s="322"/>
      <c r="F65" s="322"/>
      <c r="G65" s="322"/>
      <c r="H65" s="322"/>
      <c r="I65" s="322"/>
      <c r="J65" s="322"/>
      <c r="K65" s="199"/>
    </row>
    <row r="66" spans="2:11" ht="15" customHeight="1">
      <c r="B66" s="198"/>
      <c r="C66" s="203"/>
      <c r="D66" s="324" t="s">
        <v>1211</v>
      </c>
      <c r="E66" s="324"/>
      <c r="F66" s="324"/>
      <c r="G66" s="324"/>
      <c r="H66" s="324"/>
      <c r="I66" s="324"/>
      <c r="J66" s="324"/>
      <c r="K66" s="199"/>
    </row>
    <row r="67" spans="2:11" ht="15" customHeight="1">
      <c r="B67" s="198"/>
      <c r="C67" s="203"/>
      <c r="D67" s="322" t="s">
        <v>1212</v>
      </c>
      <c r="E67" s="322"/>
      <c r="F67" s="322"/>
      <c r="G67" s="322"/>
      <c r="H67" s="322"/>
      <c r="I67" s="322"/>
      <c r="J67" s="322"/>
      <c r="K67" s="199"/>
    </row>
    <row r="68" spans="2:11" ht="15" customHeight="1">
      <c r="B68" s="198"/>
      <c r="C68" s="203"/>
      <c r="D68" s="322" t="s">
        <v>1213</v>
      </c>
      <c r="E68" s="322"/>
      <c r="F68" s="322"/>
      <c r="G68" s="322"/>
      <c r="H68" s="322"/>
      <c r="I68" s="322"/>
      <c r="J68" s="322"/>
      <c r="K68" s="199"/>
    </row>
    <row r="69" spans="2:11" ht="15" customHeight="1">
      <c r="B69" s="198"/>
      <c r="C69" s="203"/>
      <c r="D69" s="322" t="s">
        <v>1214</v>
      </c>
      <c r="E69" s="322"/>
      <c r="F69" s="322"/>
      <c r="G69" s="322"/>
      <c r="H69" s="322"/>
      <c r="I69" s="322"/>
      <c r="J69" s="322"/>
      <c r="K69" s="199"/>
    </row>
    <row r="70" spans="2:11" ht="15" customHeight="1">
      <c r="B70" s="198"/>
      <c r="C70" s="203"/>
      <c r="D70" s="322" t="s">
        <v>1215</v>
      </c>
      <c r="E70" s="322"/>
      <c r="F70" s="322"/>
      <c r="G70" s="322"/>
      <c r="H70" s="322"/>
      <c r="I70" s="322"/>
      <c r="J70" s="322"/>
      <c r="K70" s="199"/>
    </row>
    <row r="71" spans="2:11" ht="12.75" customHeight="1">
      <c r="B71" s="207"/>
      <c r="C71" s="208"/>
      <c r="D71" s="208"/>
      <c r="E71" s="208"/>
      <c r="F71" s="208"/>
      <c r="G71" s="208"/>
      <c r="H71" s="208"/>
      <c r="I71" s="208"/>
      <c r="J71" s="208"/>
      <c r="K71" s="209"/>
    </row>
    <row r="72" spans="2:11" ht="18.75" customHeight="1">
      <c r="B72" s="210"/>
      <c r="C72" s="210"/>
      <c r="D72" s="210"/>
      <c r="E72" s="210"/>
      <c r="F72" s="210"/>
      <c r="G72" s="210"/>
      <c r="H72" s="210"/>
      <c r="I72" s="210"/>
      <c r="J72" s="210"/>
      <c r="K72" s="211"/>
    </row>
    <row r="73" spans="2:11" ht="18.75" customHeight="1">
      <c r="B73" s="211"/>
      <c r="C73" s="211"/>
      <c r="D73" s="211"/>
      <c r="E73" s="211"/>
      <c r="F73" s="211"/>
      <c r="G73" s="211"/>
      <c r="H73" s="211"/>
      <c r="I73" s="211"/>
      <c r="J73" s="211"/>
      <c r="K73" s="211"/>
    </row>
    <row r="74" spans="2:11" ht="7.5" customHeight="1">
      <c r="B74" s="212"/>
      <c r="C74" s="213"/>
      <c r="D74" s="213"/>
      <c r="E74" s="213"/>
      <c r="F74" s="213"/>
      <c r="G74" s="213"/>
      <c r="H74" s="213"/>
      <c r="I74" s="213"/>
      <c r="J74" s="213"/>
      <c r="K74" s="214"/>
    </row>
    <row r="75" spans="2:11" ht="45" customHeight="1">
      <c r="B75" s="215"/>
      <c r="C75" s="317" t="s">
        <v>1216</v>
      </c>
      <c r="D75" s="317"/>
      <c r="E75" s="317"/>
      <c r="F75" s="317"/>
      <c r="G75" s="317"/>
      <c r="H75" s="317"/>
      <c r="I75" s="317"/>
      <c r="J75" s="317"/>
      <c r="K75" s="216"/>
    </row>
    <row r="76" spans="2:11" ht="17.25" customHeight="1">
      <c r="B76" s="215"/>
      <c r="C76" s="217" t="s">
        <v>1217</v>
      </c>
      <c r="D76" s="217"/>
      <c r="E76" s="217"/>
      <c r="F76" s="217" t="s">
        <v>1218</v>
      </c>
      <c r="G76" s="218"/>
      <c r="H76" s="217" t="s">
        <v>54</v>
      </c>
      <c r="I76" s="217" t="s">
        <v>57</v>
      </c>
      <c r="J76" s="217" t="s">
        <v>1219</v>
      </c>
      <c r="K76" s="216"/>
    </row>
    <row r="77" spans="2:11" ht="17.25" customHeight="1">
      <c r="B77" s="215"/>
      <c r="C77" s="219" t="s">
        <v>1220</v>
      </c>
      <c r="D77" s="219"/>
      <c r="E77" s="219"/>
      <c r="F77" s="220" t="s">
        <v>1221</v>
      </c>
      <c r="G77" s="221"/>
      <c r="H77" s="219"/>
      <c r="I77" s="219"/>
      <c r="J77" s="219" t="s">
        <v>1222</v>
      </c>
      <c r="K77" s="216"/>
    </row>
    <row r="78" spans="2:11" ht="5.25" customHeight="1">
      <c r="B78" s="215"/>
      <c r="C78" s="222"/>
      <c r="D78" s="222"/>
      <c r="E78" s="222"/>
      <c r="F78" s="222"/>
      <c r="G78" s="223"/>
      <c r="H78" s="222"/>
      <c r="I78" s="222"/>
      <c r="J78" s="222"/>
      <c r="K78" s="216"/>
    </row>
    <row r="79" spans="2:11" ht="15" customHeight="1">
      <c r="B79" s="215"/>
      <c r="C79" s="204" t="s">
        <v>53</v>
      </c>
      <c r="D79" s="224"/>
      <c r="E79" s="224"/>
      <c r="F79" s="225" t="s">
        <v>945</v>
      </c>
      <c r="G79" s="226"/>
      <c r="H79" s="204" t="s">
        <v>1223</v>
      </c>
      <c r="I79" s="204" t="s">
        <v>1224</v>
      </c>
      <c r="J79" s="204">
        <v>20</v>
      </c>
      <c r="K79" s="216"/>
    </row>
    <row r="80" spans="2:11" ht="15" customHeight="1">
      <c r="B80" s="215"/>
      <c r="C80" s="204" t="s">
        <v>1225</v>
      </c>
      <c r="D80" s="204"/>
      <c r="E80" s="204"/>
      <c r="F80" s="225" t="s">
        <v>945</v>
      </c>
      <c r="G80" s="226"/>
      <c r="H80" s="204" t="s">
        <v>1226</v>
      </c>
      <c r="I80" s="204" t="s">
        <v>1224</v>
      </c>
      <c r="J80" s="204">
        <v>120</v>
      </c>
      <c r="K80" s="216"/>
    </row>
    <row r="81" spans="2:11" ht="15" customHeight="1">
      <c r="B81" s="227"/>
      <c r="C81" s="204" t="s">
        <v>1227</v>
      </c>
      <c r="D81" s="204"/>
      <c r="E81" s="204"/>
      <c r="F81" s="225" t="s">
        <v>1228</v>
      </c>
      <c r="G81" s="226"/>
      <c r="H81" s="204" t="s">
        <v>1229</v>
      </c>
      <c r="I81" s="204" t="s">
        <v>1224</v>
      </c>
      <c r="J81" s="204">
        <v>50</v>
      </c>
      <c r="K81" s="216"/>
    </row>
    <row r="82" spans="2:11" ht="15" customHeight="1">
      <c r="B82" s="227"/>
      <c r="C82" s="204" t="s">
        <v>1230</v>
      </c>
      <c r="D82" s="204"/>
      <c r="E82" s="204"/>
      <c r="F82" s="225" t="s">
        <v>945</v>
      </c>
      <c r="G82" s="226"/>
      <c r="H82" s="204" t="s">
        <v>1231</v>
      </c>
      <c r="I82" s="204" t="s">
        <v>1232</v>
      </c>
      <c r="J82" s="204"/>
      <c r="K82" s="216"/>
    </row>
    <row r="83" spans="2:11" ht="15" customHeight="1">
      <c r="B83" s="227"/>
      <c r="C83" s="204" t="s">
        <v>1233</v>
      </c>
      <c r="D83" s="204"/>
      <c r="E83" s="204"/>
      <c r="F83" s="225" t="s">
        <v>1228</v>
      </c>
      <c r="G83" s="204"/>
      <c r="H83" s="204" t="s">
        <v>1234</v>
      </c>
      <c r="I83" s="204" t="s">
        <v>1224</v>
      </c>
      <c r="J83" s="204">
        <v>15</v>
      </c>
      <c r="K83" s="216"/>
    </row>
    <row r="84" spans="2:11" ht="15" customHeight="1">
      <c r="B84" s="227"/>
      <c r="C84" s="204" t="s">
        <v>1235</v>
      </c>
      <c r="D84" s="204"/>
      <c r="E84" s="204"/>
      <c r="F84" s="225" t="s">
        <v>1228</v>
      </c>
      <c r="G84" s="204"/>
      <c r="H84" s="204" t="s">
        <v>1236</v>
      </c>
      <c r="I84" s="204" t="s">
        <v>1224</v>
      </c>
      <c r="J84" s="204">
        <v>15</v>
      </c>
      <c r="K84" s="216"/>
    </row>
    <row r="85" spans="2:11" ht="15" customHeight="1">
      <c r="B85" s="227"/>
      <c r="C85" s="204" t="s">
        <v>1237</v>
      </c>
      <c r="D85" s="204"/>
      <c r="E85" s="204"/>
      <c r="F85" s="225" t="s">
        <v>1228</v>
      </c>
      <c r="G85" s="204"/>
      <c r="H85" s="204" t="s">
        <v>1238</v>
      </c>
      <c r="I85" s="204" t="s">
        <v>1224</v>
      </c>
      <c r="J85" s="204">
        <v>20</v>
      </c>
      <c r="K85" s="216"/>
    </row>
    <row r="86" spans="2:11" ht="15" customHeight="1">
      <c r="B86" s="227"/>
      <c r="C86" s="204" t="s">
        <v>1239</v>
      </c>
      <c r="D86" s="204"/>
      <c r="E86" s="204"/>
      <c r="F86" s="225" t="s">
        <v>1228</v>
      </c>
      <c r="G86" s="204"/>
      <c r="H86" s="204" t="s">
        <v>1240</v>
      </c>
      <c r="I86" s="204" t="s">
        <v>1224</v>
      </c>
      <c r="J86" s="204">
        <v>20</v>
      </c>
      <c r="K86" s="216"/>
    </row>
    <row r="87" spans="2:11" ht="15" customHeight="1">
      <c r="B87" s="227"/>
      <c r="C87" s="204" t="s">
        <v>1241</v>
      </c>
      <c r="D87" s="204"/>
      <c r="E87" s="204"/>
      <c r="F87" s="225" t="s">
        <v>1228</v>
      </c>
      <c r="G87" s="226"/>
      <c r="H87" s="204" t="s">
        <v>1242</v>
      </c>
      <c r="I87" s="204" t="s">
        <v>1224</v>
      </c>
      <c r="J87" s="204">
        <v>50</v>
      </c>
      <c r="K87" s="216"/>
    </row>
    <row r="88" spans="2:11" ht="15" customHeight="1">
      <c r="B88" s="227"/>
      <c r="C88" s="204" t="s">
        <v>1243</v>
      </c>
      <c r="D88" s="204"/>
      <c r="E88" s="204"/>
      <c r="F88" s="225" t="s">
        <v>1228</v>
      </c>
      <c r="G88" s="226"/>
      <c r="H88" s="204" t="s">
        <v>1244</v>
      </c>
      <c r="I88" s="204" t="s">
        <v>1224</v>
      </c>
      <c r="J88" s="204">
        <v>20</v>
      </c>
      <c r="K88" s="216"/>
    </row>
    <row r="89" spans="2:11" ht="15" customHeight="1">
      <c r="B89" s="227"/>
      <c r="C89" s="204" t="s">
        <v>1245</v>
      </c>
      <c r="D89" s="204"/>
      <c r="E89" s="204"/>
      <c r="F89" s="225" t="s">
        <v>1228</v>
      </c>
      <c r="G89" s="226"/>
      <c r="H89" s="204" t="s">
        <v>1246</v>
      </c>
      <c r="I89" s="204" t="s">
        <v>1224</v>
      </c>
      <c r="J89" s="204">
        <v>20</v>
      </c>
      <c r="K89" s="216"/>
    </row>
    <row r="90" spans="2:11" ht="15" customHeight="1">
      <c r="B90" s="227"/>
      <c r="C90" s="204" t="s">
        <v>1247</v>
      </c>
      <c r="D90" s="204"/>
      <c r="E90" s="204"/>
      <c r="F90" s="225" t="s">
        <v>1228</v>
      </c>
      <c r="G90" s="226"/>
      <c r="H90" s="204" t="s">
        <v>1248</v>
      </c>
      <c r="I90" s="204" t="s">
        <v>1224</v>
      </c>
      <c r="J90" s="204">
        <v>50</v>
      </c>
      <c r="K90" s="216"/>
    </row>
    <row r="91" spans="2:11" ht="15" customHeight="1">
      <c r="B91" s="227"/>
      <c r="C91" s="204" t="s">
        <v>1249</v>
      </c>
      <c r="D91" s="204"/>
      <c r="E91" s="204"/>
      <c r="F91" s="225" t="s">
        <v>1228</v>
      </c>
      <c r="G91" s="226"/>
      <c r="H91" s="204" t="s">
        <v>1249</v>
      </c>
      <c r="I91" s="204" t="s">
        <v>1224</v>
      </c>
      <c r="J91" s="204">
        <v>50</v>
      </c>
      <c r="K91" s="216"/>
    </row>
    <row r="92" spans="2:11" ht="15" customHeight="1">
      <c r="B92" s="227"/>
      <c r="C92" s="204" t="s">
        <v>1250</v>
      </c>
      <c r="D92" s="204"/>
      <c r="E92" s="204"/>
      <c r="F92" s="225" t="s">
        <v>1228</v>
      </c>
      <c r="G92" s="226"/>
      <c r="H92" s="204" t="s">
        <v>1251</v>
      </c>
      <c r="I92" s="204" t="s">
        <v>1224</v>
      </c>
      <c r="J92" s="204">
        <v>255</v>
      </c>
      <c r="K92" s="216"/>
    </row>
    <row r="93" spans="2:11" ht="15" customHeight="1">
      <c r="B93" s="227"/>
      <c r="C93" s="204" t="s">
        <v>1252</v>
      </c>
      <c r="D93" s="204"/>
      <c r="E93" s="204"/>
      <c r="F93" s="225" t="s">
        <v>945</v>
      </c>
      <c r="G93" s="226"/>
      <c r="H93" s="204" t="s">
        <v>1253</v>
      </c>
      <c r="I93" s="204" t="s">
        <v>1254</v>
      </c>
      <c r="J93" s="204"/>
      <c r="K93" s="216"/>
    </row>
    <row r="94" spans="2:11" ht="15" customHeight="1">
      <c r="B94" s="227"/>
      <c r="C94" s="204" t="s">
        <v>1255</v>
      </c>
      <c r="D94" s="204"/>
      <c r="E94" s="204"/>
      <c r="F94" s="225" t="s">
        <v>945</v>
      </c>
      <c r="G94" s="226"/>
      <c r="H94" s="204" t="s">
        <v>1256</v>
      </c>
      <c r="I94" s="204" t="s">
        <v>1257</v>
      </c>
      <c r="J94" s="204"/>
      <c r="K94" s="216"/>
    </row>
    <row r="95" spans="2:11" ht="15" customHeight="1">
      <c r="B95" s="227"/>
      <c r="C95" s="204" t="s">
        <v>1258</v>
      </c>
      <c r="D95" s="204"/>
      <c r="E95" s="204"/>
      <c r="F95" s="225" t="s">
        <v>945</v>
      </c>
      <c r="G95" s="226"/>
      <c r="H95" s="204" t="s">
        <v>1258</v>
      </c>
      <c r="I95" s="204" t="s">
        <v>1257</v>
      </c>
      <c r="J95" s="204"/>
      <c r="K95" s="216"/>
    </row>
    <row r="96" spans="2:11" ht="15" customHeight="1">
      <c r="B96" s="227"/>
      <c r="C96" s="204" t="s">
        <v>38</v>
      </c>
      <c r="D96" s="204"/>
      <c r="E96" s="204"/>
      <c r="F96" s="225" t="s">
        <v>945</v>
      </c>
      <c r="G96" s="226"/>
      <c r="H96" s="204" t="s">
        <v>1259</v>
      </c>
      <c r="I96" s="204" t="s">
        <v>1257</v>
      </c>
      <c r="J96" s="204"/>
      <c r="K96" s="216"/>
    </row>
    <row r="97" spans="2:11" ht="15" customHeight="1">
      <c r="B97" s="227"/>
      <c r="C97" s="204" t="s">
        <v>48</v>
      </c>
      <c r="D97" s="204"/>
      <c r="E97" s="204"/>
      <c r="F97" s="225" t="s">
        <v>945</v>
      </c>
      <c r="G97" s="226"/>
      <c r="H97" s="204" t="s">
        <v>1260</v>
      </c>
      <c r="I97" s="204" t="s">
        <v>1257</v>
      </c>
      <c r="J97" s="204"/>
      <c r="K97" s="216"/>
    </row>
    <row r="98" spans="2:11" ht="15" customHeight="1">
      <c r="B98" s="228"/>
      <c r="C98" s="229"/>
      <c r="D98" s="229"/>
      <c r="E98" s="229"/>
      <c r="F98" s="229"/>
      <c r="G98" s="229"/>
      <c r="H98" s="229"/>
      <c r="I98" s="229"/>
      <c r="J98" s="229"/>
      <c r="K98" s="230"/>
    </row>
    <row r="99" spans="2:11" ht="18.75" customHeight="1">
      <c r="B99" s="231"/>
      <c r="C99" s="232"/>
      <c r="D99" s="232"/>
      <c r="E99" s="232"/>
      <c r="F99" s="232"/>
      <c r="G99" s="232"/>
      <c r="H99" s="232"/>
      <c r="I99" s="232"/>
      <c r="J99" s="232"/>
      <c r="K99" s="231"/>
    </row>
    <row r="100" spans="2:11" ht="18.75" customHeight="1">
      <c r="B100" s="211"/>
      <c r="C100" s="211"/>
      <c r="D100" s="211"/>
      <c r="E100" s="211"/>
      <c r="F100" s="211"/>
      <c r="G100" s="211"/>
      <c r="H100" s="211"/>
      <c r="I100" s="211"/>
      <c r="J100" s="211"/>
      <c r="K100" s="211"/>
    </row>
    <row r="101" spans="2:11" ht="7.5" customHeight="1">
      <c r="B101" s="212"/>
      <c r="C101" s="213"/>
      <c r="D101" s="213"/>
      <c r="E101" s="213"/>
      <c r="F101" s="213"/>
      <c r="G101" s="213"/>
      <c r="H101" s="213"/>
      <c r="I101" s="213"/>
      <c r="J101" s="213"/>
      <c r="K101" s="214"/>
    </row>
    <row r="102" spans="2:11" ht="45" customHeight="1">
      <c r="B102" s="215"/>
      <c r="C102" s="317" t="s">
        <v>1261</v>
      </c>
      <c r="D102" s="317"/>
      <c r="E102" s="317"/>
      <c r="F102" s="317"/>
      <c r="G102" s="317"/>
      <c r="H102" s="317"/>
      <c r="I102" s="317"/>
      <c r="J102" s="317"/>
      <c r="K102" s="216"/>
    </row>
    <row r="103" spans="2:11" ht="17.25" customHeight="1">
      <c r="B103" s="215"/>
      <c r="C103" s="217" t="s">
        <v>1217</v>
      </c>
      <c r="D103" s="217"/>
      <c r="E103" s="217"/>
      <c r="F103" s="217" t="s">
        <v>1218</v>
      </c>
      <c r="G103" s="218"/>
      <c r="H103" s="217" t="s">
        <v>54</v>
      </c>
      <c r="I103" s="217" t="s">
        <v>57</v>
      </c>
      <c r="J103" s="217" t="s">
        <v>1219</v>
      </c>
      <c r="K103" s="216"/>
    </row>
    <row r="104" spans="2:11" ht="17.25" customHeight="1">
      <c r="B104" s="215"/>
      <c r="C104" s="219" t="s">
        <v>1220</v>
      </c>
      <c r="D104" s="219"/>
      <c r="E104" s="219"/>
      <c r="F104" s="220" t="s">
        <v>1221</v>
      </c>
      <c r="G104" s="221"/>
      <c r="H104" s="219"/>
      <c r="I104" s="219"/>
      <c r="J104" s="219" t="s">
        <v>1222</v>
      </c>
      <c r="K104" s="216"/>
    </row>
    <row r="105" spans="2:11" ht="5.25" customHeight="1">
      <c r="B105" s="215"/>
      <c r="C105" s="217"/>
      <c r="D105" s="217"/>
      <c r="E105" s="217"/>
      <c r="F105" s="217"/>
      <c r="G105" s="233"/>
      <c r="H105" s="217"/>
      <c r="I105" s="217"/>
      <c r="J105" s="217"/>
      <c r="K105" s="216"/>
    </row>
    <row r="106" spans="2:11" ht="15" customHeight="1">
      <c r="B106" s="215"/>
      <c r="C106" s="204" t="s">
        <v>53</v>
      </c>
      <c r="D106" s="224"/>
      <c r="E106" s="224"/>
      <c r="F106" s="225" t="s">
        <v>945</v>
      </c>
      <c r="G106" s="204"/>
      <c r="H106" s="204" t="s">
        <v>1262</v>
      </c>
      <c r="I106" s="204" t="s">
        <v>1224</v>
      </c>
      <c r="J106" s="204">
        <v>20</v>
      </c>
      <c r="K106" s="216"/>
    </row>
    <row r="107" spans="2:11" ht="15" customHeight="1">
      <c r="B107" s="215"/>
      <c r="C107" s="204" t="s">
        <v>1225</v>
      </c>
      <c r="D107" s="204"/>
      <c r="E107" s="204"/>
      <c r="F107" s="225" t="s">
        <v>945</v>
      </c>
      <c r="G107" s="204"/>
      <c r="H107" s="204" t="s">
        <v>1262</v>
      </c>
      <c r="I107" s="204" t="s">
        <v>1224</v>
      </c>
      <c r="J107" s="204">
        <v>120</v>
      </c>
      <c r="K107" s="216"/>
    </row>
    <row r="108" spans="2:11" ht="15" customHeight="1">
      <c r="B108" s="227"/>
      <c r="C108" s="204" t="s">
        <v>1227</v>
      </c>
      <c r="D108" s="204"/>
      <c r="E108" s="204"/>
      <c r="F108" s="225" t="s">
        <v>1228</v>
      </c>
      <c r="G108" s="204"/>
      <c r="H108" s="204" t="s">
        <v>1262</v>
      </c>
      <c r="I108" s="204" t="s">
        <v>1224</v>
      </c>
      <c r="J108" s="204">
        <v>50</v>
      </c>
      <c r="K108" s="216"/>
    </row>
    <row r="109" spans="2:11" ht="15" customHeight="1">
      <c r="B109" s="227"/>
      <c r="C109" s="204" t="s">
        <v>1230</v>
      </c>
      <c r="D109" s="204"/>
      <c r="E109" s="204"/>
      <c r="F109" s="225" t="s">
        <v>945</v>
      </c>
      <c r="G109" s="204"/>
      <c r="H109" s="204" t="s">
        <v>1262</v>
      </c>
      <c r="I109" s="204" t="s">
        <v>1232</v>
      </c>
      <c r="J109" s="204"/>
      <c r="K109" s="216"/>
    </row>
    <row r="110" spans="2:11" ht="15" customHeight="1">
      <c r="B110" s="227"/>
      <c r="C110" s="204" t="s">
        <v>1241</v>
      </c>
      <c r="D110" s="204"/>
      <c r="E110" s="204"/>
      <c r="F110" s="225" t="s">
        <v>1228</v>
      </c>
      <c r="G110" s="204"/>
      <c r="H110" s="204" t="s">
        <v>1262</v>
      </c>
      <c r="I110" s="204" t="s">
        <v>1224</v>
      </c>
      <c r="J110" s="204">
        <v>50</v>
      </c>
      <c r="K110" s="216"/>
    </row>
    <row r="111" spans="2:11" ht="15" customHeight="1">
      <c r="B111" s="227"/>
      <c r="C111" s="204" t="s">
        <v>1249</v>
      </c>
      <c r="D111" s="204"/>
      <c r="E111" s="204"/>
      <c r="F111" s="225" t="s">
        <v>1228</v>
      </c>
      <c r="G111" s="204"/>
      <c r="H111" s="204" t="s">
        <v>1262</v>
      </c>
      <c r="I111" s="204" t="s">
        <v>1224</v>
      </c>
      <c r="J111" s="204">
        <v>50</v>
      </c>
      <c r="K111" s="216"/>
    </row>
    <row r="112" spans="2:11" ht="15" customHeight="1">
      <c r="B112" s="227"/>
      <c r="C112" s="204" t="s">
        <v>1247</v>
      </c>
      <c r="D112" s="204"/>
      <c r="E112" s="204"/>
      <c r="F112" s="225" t="s">
        <v>1228</v>
      </c>
      <c r="G112" s="204"/>
      <c r="H112" s="204" t="s">
        <v>1262</v>
      </c>
      <c r="I112" s="204" t="s">
        <v>1224</v>
      </c>
      <c r="J112" s="204">
        <v>50</v>
      </c>
      <c r="K112" s="216"/>
    </row>
    <row r="113" spans="2:11" ht="15" customHeight="1">
      <c r="B113" s="227"/>
      <c r="C113" s="204" t="s">
        <v>53</v>
      </c>
      <c r="D113" s="204"/>
      <c r="E113" s="204"/>
      <c r="F113" s="225" t="s">
        <v>945</v>
      </c>
      <c r="G113" s="204"/>
      <c r="H113" s="204" t="s">
        <v>1263</v>
      </c>
      <c r="I113" s="204" t="s">
        <v>1224</v>
      </c>
      <c r="J113" s="204">
        <v>20</v>
      </c>
      <c r="K113" s="216"/>
    </row>
    <row r="114" spans="2:11" ht="15" customHeight="1">
      <c r="B114" s="227"/>
      <c r="C114" s="204" t="s">
        <v>1264</v>
      </c>
      <c r="D114" s="204"/>
      <c r="E114" s="204"/>
      <c r="F114" s="225" t="s">
        <v>945</v>
      </c>
      <c r="G114" s="204"/>
      <c r="H114" s="204" t="s">
        <v>1265</v>
      </c>
      <c r="I114" s="204" t="s">
        <v>1224</v>
      </c>
      <c r="J114" s="204">
        <v>120</v>
      </c>
      <c r="K114" s="216"/>
    </row>
    <row r="115" spans="2:11" ht="15" customHeight="1">
      <c r="B115" s="227"/>
      <c r="C115" s="204" t="s">
        <v>38</v>
      </c>
      <c r="D115" s="204"/>
      <c r="E115" s="204"/>
      <c r="F115" s="225" t="s">
        <v>945</v>
      </c>
      <c r="G115" s="204"/>
      <c r="H115" s="204" t="s">
        <v>1266</v>
      </c>
      <c r="I115" s="204" t="s">
        <v>1257</v>
      </c>
      <c r="J115" s="204"/>
      <c r="K115" s="216"/>
    </row>
    <row r="116" spans="2:11" ht="15" customHeight="1">
      <c r="B116" s="227"/>
      <c r="C116" s="204" t="s">
        <v>48</v>
      </c>
      <c r="D116" s="204"/>
      <c r="E116" s="204"/>
      <c r="F116" s="225" t="s">
        <v>945</v>
      </c>
      <c r="G116" s="204"/>
      <c r="H116" s="204" t="s">
        <v>1267</v>
      </c>
      <c r="I116" s="204" t="s">
        <v>1257</v>
      </c>
      <c r="J116" s="204"/>
      <c r="K116" s="216"/>
    </row>
    <row r="117" spans="2:11" ht="15" customHeight="1">
      <c r="B117" s="227"/>
      <c r="C117" s="204" t="s">
        <v>57</v>
      </c>
      <c r="D117" s="204"/>
      <c r="E117" s="204"/>
      <c r="F117" s="225" t="s">
        <v>945</v>
      </c>
      <c r="G117" s="204"/>
      <c r="H117" s="204" t="s">
        <v>1268</v>
      </c>
      <c r="I117" s="204" t="s">
        <v>1269</v>
      </c>
      <c r="J117" s="204"/>
      <c r="K117" s="216"/>
    </row>
    <row r="118" spans="2:11" ht="15" customHeight="1">
      <c r="B118" s="228"/>
      <c r="C118" s="234"/>
      <c r="D118" s="234"/>
      <c r="E118" s="234"/>
      <c r="F118" s="234"/>
      <c r="G118" s="234"/>
      <c r="H118" s="234"/>
      <c r="I118" s="234"/>
      <c r="J118" s="234"/>
      <c r="K118" s="230"/>
    </row>
    <row r="119" spans="2:11" ht="18.75" customHeight="1">
      <c r="B119" s="235"/>
      <c r="C119" s="236"/>
      <c r="D119" s="236"/>
      <c r="E119" s="236"/>
      <c r="F119" s="237"/>
      <c r="G119" s="236"/>
      <c r="H119" s="236"/>
      <c r="I119" s="236"/>
      <c r="J119" s="236"/>
      <c r="K119" s="235"/>
    </row>
    <row r="120" spans="2:11" ht="18.75" customHeight="1">
      <c r="B120" s="211"/>
      <c r="C120" s="211"/>
      <c r="D120" s="211"/>
      <c r="E120" s="211"/>
      <c r="F120" s="211"/>
      <c r="G120" s="211"/>
      <c r="H120" s="211"/>
      <c r="I120" s="211"/>
      <c r="J120" s="211"/>
      <c r="K120" s="211"/>
    </row>
    <row r="121" spans="2:11" ht="7.5" customHeight="1">
      <c r="B121" s="238"/>
      <c r="C121" s="239"/>
      <c r="D121" s="239"/>
      <c r="E121" s="239"/>
      <c r="F121" s="239"/>
      <c r="G121" s="239"/>
      <c r="H121" s="239"/>
      <c r="I121" s="239"/>
      <c r="J121" s="239"/>
      <c r="K121" s="240"/>
    </row>
    <row r="122" spans="2:11" ht="45" customHeight="1">
      <c r="B122" s="241"/>
      <c r="C122" s="318" t="s">
        <v>1270</v>
      </c>
      <c r="D122" s="318"/>
      <c r="E122" s="318"/>
      <c r="F122" s="318"/>
      <c r="G122" s="318"/>
      <c r="H122" s="318"/>
      <c r="I122" s="318"/>
      <c r="J122" s="318"/>
      <c r="K122" s="242"/>
    </row>
    <row r="123" spans="2:11" ht="17.25" customHeight="1">
      <c r="B123" s="243"/>
      <c r="C123" s="217" t="s">
        <v>1217</v>
      </c>
      <c r="D123" s="217"/>
      <c r="E123" s="217"/>
      <c r="F123" s="217" t="s">
        <v>1218</v>
      </c>
      <c r="G123" s="218"/>
      <c r="H123" s="217" t="s">
        <v>54</v>
      </c>
      <c r="I123" s="217" t="s">
        <v>57</v>
      </c>
      <c r="J123" s="217" t="s">
        <v>1219</v>
      </c>
      <c r="K123" s="244"/>
    </row>
    <row r="124" spans="2:11" ht="17.25" customHeight="1">
      <c r="B124" s="243"/>
      <c r="C124" s="219" t="s">
        <v>1220</v>
      </c>
      <c r="D124" s="219"/>
      <c r="E124" s="219"/>
      <c r="F124" s="220" t="s">
        <v>1221</v>
      </c>
      <c r="G124" s="221"/>
      <c r="H124" s="219"/>
      <c r="I124" s="219"/>
      <c r="J124" s="219" t="s">
        <v>1222</v>
      </c>
      <c r="K124" s="244"/>
    </row>
    <row r="125" spans="2:11" ht="5.25" customHeight="1">
      <c r="B125" s="245"/>
      <c r="C125" s="222"/>
      <c r="D125" s="222"/>
      <c r="E125" s="222"/>
      <c r="F125" s="222"/>
      <c r="G125" s="246"/>
      <c r="H125" s="222"/>
      <c r="I125" s="222"/>
      <c r="J125" s="222"/>
      <c r="K125" s="247"/>
    </row>
    <row r="126" spans="2:11" ht="15" customHeight="1">
      <c r="B126" s="245"/>
      <c r="C126" s="204" t="s">
        <v>1225</v>
      </c>
      <c r="D126" s="224"/>
      <c r="E126" s="224"/>
      <c r="F126" s="225" t="s">
        <v>945</v>
      </c>
      <c r="G126" s="204"/>
      <c r="H126" s="204" t="s">
        <v>1262</v>
      </c>
      <c r="I126" s="204" t="s">
        <v>1224</v>
      </c>
      <c r="J126" s="204">
        <v>120</v>
      </c>
      <c r="K126" s="248"/>
    </row>
    <row r="127" spans="2:11" ht="15" customHeight="1">
      <c r="B127" s="245"/>
      <c r="C127" s="204" t="s">
        <v>1271</v>
      </c>
      <c r="D127" s="204"/>
      <c r="E127" s="204"/>
      <c r="F127" s="225" t="s">
        <v>945</v>
      </c>
      <c r="G127" s="204"/>
      <c r="H127" s="204" t="s">
        <v>1272</v>
      </c>
      <c r="I127" s="204" t="s">
        <v>1224</v>
      </c>
      <c r="J127" s="204" t="s">
        <v>1273</v>
      </c>
      <c r="K127" s="248"/>
    </row>
    <row r="128" spans="2:11" ht="15" customHeight="1">
      <c r="B128" s="245"/>
      <c r="C128" s="204" t="s">
        <v>85</v>
      </c>
      <c r="D128" s="204"/>
      <c r="E128" s="204"/>
      <c r="F128" s="225" t="s">
        <v>945</v>
      </c>
      <c r="G128" s="204"/>
      <c r="H128" s="204" t="s">
        <v>1274</v>
      </c>
      <c r="I128" s="204" t="s">
        <v>1224</v>
      </c>
      <c r="J128" s="204" t="s">
        <v>1273</v>
      </c>
      <c r="K128" s="248"/>
    </row>
    <row r="129" spans="2:11" ht="15" customHeight="1">
      <c r="B129" s="245"/>
      <c r="C129" s="204" t="s">
        <v>1233</v>
      </c>
      <c r="D129" s="204"/>
      <c r="E129" s="204"/>
      <c r="F129" s="225" t="s">
        <v>1228</v>
      </c>
      <c r="G129" s="204"/>
      <c r="H129" s="204" t="s">
        <v>1234</v>
      </c>
      <c r="I129" s="204" t="s">
        <v>1224</v>
      </c>
      <c r="J129" s="204">
        <v>15</v>
      </c>
      <c r="K129" s="248"/>
    </row>
    <row r="130" spans="2:11" ht="15" customHeight="1">
      <c r="B130" s="245"/>
      <c r="C130" s="204" t="s">
        <v>1235</v>
      </c>
      <c r="D130" s="204"/>
      <c r="E130" s="204"/>
      <c r="F130" s="225" t="s">
        <v>1228</v>
      </c>
      <c r="G130" s="204"/>
      <c r="H130" s="204" t="s">
        <v>1236</v>
      </c>
      <c r="I130" s="204" t="s">
        <v>1224</v>
      </c>
      <c r="J130" s="204">
        <v>15</v>
      </c>
      <c r="K130" s="248"/>
    </row>
    <row r="131" spans="2:11" ht="15" customHeight="1">
      <c r="B131" s="245"/>
      <c r="C131" s="204" t="s">
        <v>1237</v>
      </c>
      <c r="D131" s="204"/>
      <c r="E131" s="204"/>
      <c r="F131" s="225" t="s">
        <v>1228</v>
      </c>
      <c r="G131" s="204"/>
      <c r="H131" s="204" t="s">
        <v>1238</v>
      </c>
      <c r="I131" s="204" t="s">
        <v>1224</v>
      </c>
      <c r="J131" s="204">
        <v>20</v>
      </c>
      <c r="K131" s="248"/>
    </row>
    <row r="132" spans="2:11" ht="15" customHeight="1">
      <c r="B132" s="245"/>
      <c r="C132" s="204" t="s">
        <v>1239</v>
      </c>
      <c r="D132" s="204"/>
      <c r="E132" s="204"/>
      <c r="F132" s="225" t="s">
        <v>1228</v>
      </c>
      <c r="G132" s="204"/>
      <c r="H132" s="204" t="s">
        <v>1240</v>
      </c>
      <c r="I132" s="204" t="s">
        <v>1224</v>
      </c>
      <c r="J132" s="204">
        <v>20</v>
      </c>
      <c r="K132" s="248"/>
    </row>
    <row r="133" spans="2:11" ht="15" customHeight="1">
      <c r="B133" s="245"/>
      <c r="C133" s="204" t="s">
        <v>1227</v>
      </c>
      <c r="D133" s="204"/>
      <c r="E133" s="204"/>
      <c r="F133" s="225" t="s">
        <v>1228</v>
      </c>
      <c r="G133" s="204"/>
      <c r="H133" s="204" t="s">
        <v>1262</v>
      </c>
      <c r="I133" s="204" t="s">
        <v>1224</v>
      </c>
      <c r="J133" s="204">
        <v>50</v>
      </c>
      <c r="K133" s="248"/>
    </row>
    <row r="134" spans="2:11" ht="15" customHeight="1">
      <c r="B134" s="245"/>
      <c r="C134" s="204" t="s">
        <v>1241</v>
      </c>
      <c r="D134" s="204"/>
      <c r="E134" s="204"/>
      <c r="F134" s="225" t="s">
        <v>1228</v>
      </c>
      <c r="G134" s="204"/>
      <c r="H134" s="204" t="s">
        <v>1262</v>
      </c>
      <c r="I134" s="204" t="s">
        <v>1224</v>
      </c>
      <c r="J134" s="204">
        <v>50</v>
      </c>
      <c r="K134" s="248"/>
    </row>
    <row r="135" spans="2:11" ht="15" customHeight="1">
      <c r="B135" s="245"/>
      <c r="C135" s="204" t="s">
        <v>1247</v>
      </c>
      <c r="D135" s="204"/>
      <c r="E135" s="204"/>
      <c r="F135" s="225" t="s">
        <v>1228</v>
      </c>
      <c r="G135" s="204"/>
      <c r="H135" s="204" t="s">
        <v>1262</v>
      </c>
      <c r="I135" s="204" t="s">
        <v>1224</v>
      </c>
      <c r="J135" s="204">
        <v>50</v>
      </c>
      <c r="K135" s="248"/>
    </row>
    <row r="136" spans="2:11" ht="15" customHeight="1">
      <c r="B136" s="245"/>
      <c r="C136" s="204" t="s">
        <v>1249</v>
      </c>
      <c r="D136" s="204"/>
      <c r="E136" s="204"/>
      <c r="F136" s="225" t="s">
        <v>1228</v>
      </c>
      <c r="G136" s="204"/>
      <c r="H136" s="204" t="s">
        <v>1262</v>
      </c>
      <c r="I136" s="204" t="s">
        <v>1224</v>
      </c>
      <c r="J136" s="204">
        <v>50</v>
      </c>
      <c r="K136" s="248"/>
    </row>
    <row r="137" spans="2:11" ht="15" customHeight="1">
      <c r="B137" s="245"/>
      <c r="C137" s="204" t="s">
        <v>1250</v>
      </c>
      <c r="D137" s="204"/>
      <c r="E137" s="204"/>
      <c r="F137" s="225" t="s">
        <v>1228</v>
      </c>
      <c r="G137" s="204"/>
      <c r="H137" s="204" t="s">
        <v>1275</v>
      </c>
      <c r="I137" s="204" t="s">
        <v>1224</v>
      </c>
      <c r="J137" s="204">
        <v>255</v>
      </c>
      <c r="K137" s="248"/>
    </row>
    <row r="138" spans="2:11" ht="15" customHeight="1">
      <c r="B138" s="245"/>
      <c r="C138" s="204" t="s">
        <v>1252</v>
      </c>
      <c r="D138" s="204"/>
      <c r="E138" s="204"/>
      <c r="F138" s="225" t="s">
        <v>945</v>
      </c>
      <c r="G138" s="204"/>
      <c r="H138" s="204" t="s">
        <v>1276</v>
      </c>
      <c r="I138" s="204" t="s">
        <v>1254</v>
      </c>
      <c r="J138" s="204"/>
      <c r="K138" s="248"/>
    </row>
    <row r="139" spans="2:11" ht="15" customHeight="1">
      <c r="B139" s="245"/>
      <c r="C139" s="204" t="s">
        <v>1255</v>
      </c>
      <c r="D139" s="204"/>
      <c r="E139" s="204"/>
      <c r="F139" s="225" t="s">
        <v>945</v>
      </c>
      <c r="G139" s="204"/>
      <c r="H139" s="204" t="s">
        <v>1277</v>
      </c>
      <c r="I139" s="204" t="s">
        <v>1257</v>
      </c>
      <c r="J139" s="204"/>
      <c r="K139" s="248"/>
    </row>
    <row r="140" spans="2:11" ht="15" customHeight="1">
      <c r="B140" s="245"/>
      <c r="C140" s="204" t="s">
        <v>1258</v>
      </c>
      <c r="D140" s="204"/>
      <c r="E140" s="204"/>
      <c r="F140" s="225" t="s">
        <v>945</v>
      </c>
      <c r="G140" s="204"/>
      <c r="H140" s="204" t="s">
        <v>1258</v>
      </c>
      <c r="I140" s="204" t="s">
        <v>1257</v>
      </c>
      <c r="J140" s="204"/>
      <c r="K140" s="248"/>
    </row>
    <row r="141" spans="2:11" ht="15" customHeight="1">
      <c r="B141" s="245"/>
      <c r="C141" s="204" t="s">
        <v>38</v>
      </c>
      <c r="D141" s="204"/>
      <c r="E141" s="204"/>
      <c r="F141" s="225" t="s">
        <v>945</v>
      </c>
      <c r="G141" s="204"/>
      <c r="H141" s="204" t="s">
        <v>1278</v>
      </c>
      <c r="I141" s="204" t="s">
        <v>1257</v>
      </c>
      <c r="J141" s="204"/>
      <c r="K141" s="248"/>
    </row>
    <row r="142" spans="2:11" ht="15" customHeight="1">
      <c r="B142" s="245"/>
      <c r="C142" s="204" t="s">
        <v>1279</v>
      </c>
      <c r="D142" s="204"/>
      <c r="E142" s="204"/>
      <c r="F142" s="225" t="s">
        <v>945</v>
      </c>
      <c r="G142" s="204"/>
      <c r="H142" s="204" t="s">
        <v>1280</v>
      </c>
      <c r="I142" s="204" t="s">
        <v>1257</v>
      </c>
      <c r="J142" s="204"/>
      <c r="K142" s="248"/>
    </row>
    <row r="143" spans="2:11" ht="15" customHeight="1">
      <c r="B143" s="249"/>
      <c r="C143" s="250"/>
      <c r="D143" s="250"/>
      <c r="E143" s="250"/>
      <c r="F143" s="250"/>
      <c r="G143" s="250"/>
      <c r="H143" s="250"/>
      <c r="I143" s="250"/>
      <c r="J143" s="250"/>
      <c r="K143" s="251"/>
    </row>
    <row r="144" spans="2:11" ht="18.75" customHeight="1">
      <c r="B144" s="236"/>
      <c r="C144" s="236"/>
      <c r="D144" s="236"/>
      <c r="E144" s="236"/>
      <c r="F144" s="237"/>
      <c r="G144" s="236"/>
      <c r="H144" s="236"/>
      <c r="I144" s="236"/>
      <c r="J144" s="236"/>
      <c r="K144" s="236"/>
    </row>
    <row r="145" spans="2:11" ht="18.75" customHeight="1">
      <c r="B145" s="211"/>
      <c r="C145" s="211"/>
      <c r="D145" s="211"/>
      <c r="E145" s="211"/>
      <c r="F145" s="211"/>
      <c r="G145" s="211"/>
      <c r="H145" s="211"/>
      <c r="I145" s="211"/>
      <c r="J145" s="211"/>
      <c r="K145" s="211"/>
    </row>
    <row r="146" spans="2:11" ht="7.5" customHeight="1">
      <c r="B146" s="212"/>
      <c r="C146" s="213"/>
      <c r="D146" s="213"/>
      <c r="E146" s="213"/>
      <c r="F146" s="213"/>
      <c r="G146" s="213"/>
      <c r="H146" s="213"/>
      <c r="I146" s="213"/>
      <c r="J146" s="213"/>
      <c r="K146" s="214"/>
    </row>
    <row r="147" spans="2:11" ht="45" customHeight="1">
      <c r="B147" s="215"/>
      <c r="C147" s="317" t="s">
        <v>1281</v>
      </c>
      <c r="D147" s="317"/>
      <c r="E147" s="317"/>
      <c r="F147" s="317"/>
      <c r="G147" s="317"/>
      <c r="H147" s="317"/>
      <c r="I147" s="317"/>
      <c r="J147" s="317"/>
      <c r="K147" s="216"/>
    </row>
    <row r="148" spans="2:11" ht="17.25" customHeight="1">
      <c r="B148" s="215"/>
      <c r="C148" s="217" t="s">
        <v>1217</v>
      </c>
      <c r="D148" s="217"/>
      <c r="E148" s="217"/>
      <c r="F148" s="217" t="s">
        <v>1218</v>
      </c>
      <c r="G148" s="218"/>
      <c r="H148" s="217" t="s">
        <v>54</v>
      </c>
      <c r="I148" s="217" t="s">
        <v>57</v>
      </c>
      <c r="J148" s="217" t="s">
        <v>1219</v>
      </c>
      <c r="K148" s="216"/>
    </row>
    <row r="149" spans="2:11" ht="17.25" customHeight="1">
      <c r="B149" s="215"/>
      <c r="C149" s="219" t="s">
        <v>1220</v>
      </c>
      <c r="D149" s="219"/>
      <c r="E149" s="219"/>
      <c r="F149" s="220" t="s">
        <v>1221</v>
      </c>
      <c r="G149" s="221"/>
      <c r="H149" s="219"/>
      <c r="I149" s="219"/>
      <c r="J149" s="219" t="s">
        <v>1222</v>
      </c>
      <c r="K149" s="216"/>
    </row>
    <row r="150" spans="2:11" ht="5.25" customHeight="1">
      <c r="B150" s="227"/>
      <c r="C150" s="222"/>
      <c r="D150" s="222"/>
      <c r="E150" s="222"/>
      <c r="F150" s="222"/>
      <c r="G150" s="223"/>
      <c r="H150" s="222"/>
      <c r="I150" s="222"/>
      <c r="J150" s="222"/>
      <c r="K150" s="248"/>
    </row>
    <row r="151" spans="2:11" ht="15" customHeight="1">
      <c r="B151" s="227"/>
      <c r="C151" s="252" t="s">
        <v>1225</v>
      </c>
      <c r="D151" s="204"/>
      <c r="E151" s="204"/>
      <c r="F151" s="253" t="s">
        <v>945</v>
      </c>
      <c r="G151" s="204"/>
      <c r="H151" s="252" t="s">
        <v>1262</v>
      </c>
      <c r="I151" s="252" t="s">
        <v>1224</v>
      </c>
      <c r="J151" s="252">
        <v>120</v>
      </c>
      <c r="K151" s="248"/>
    </row>
    <row r="152" spans="2:11" ht="15" customHeight="1">
      <c r="B152" s="227"/>
      <c r="C152" s="252" t="s">
        <v>1271</v>
      </c>
      <c r="D152" s="204"/>
      <c r="E152" s="204"/>
      <c r="F152" s="253" t="s">
        <v>945</v>
      </c>
      <c r="G152" s="204"/>
      <c r="H152" s="252" t="s">
        <v>1282</v>
      </c>
      <c r="I152" s="252" t="s">
        <v>1224</v>
      </c>
      <c r="J152" s="252" t="s">
        <v>1273</v>
      </c>
      <c r="K152" s="248"/>
    </row>
    <row r="153" spans="2:11" ht="15" customHeight="1">
      <c r="B153" s="227"/>
      <c r="C153" s="252" t="s">
        <v>85</v>
      </c>
      <c r="D153" s="204"/>
      <c r="E153" s="204"/>
      <c r="F153" s="253" t="s">
        <v>945</v>
      </c>
      <c r="G153" s="204"/>
      <c r="H153" s="252" t="s">
        <v>1283</v>
      </c>
      <c r="I153" s="252" t="s">
        <v>1224</v>
      </c>
      <c r="J153" s="252" t="s">
        <v>1273</v>
      </c>
      <c r="K153" s="248"/>
    </row>
    <row r="154" spans="2:11" ht="15" customHeight="1">
      <c r="B154" s="227"/>
      <c r="C154" s="252" t="s">
        <v>1227</v>
      </c>
      <c r="D154" s="204"/>
      <c r="E154" s="204"/>
      <c r="F154" s="253" t="s">
        <v>1228</v>
      </c>
      <c r="G154" s="204"/>
      <c r="H154" s="252" t="s">
        <v>1262</v>
      </c>
      <c r="I154" s="252" t="s">
        <v>1224</v>
      </c>
      <c r="J154" s="252">
        <v>50</v>
      </c>
      <c r="K154" s="248"/>
    </row>
    <row r="155" spans="2:11" ht="15" customHeight="1">
      <c r="B155" s="227"/>
      <c r="C155" s="252" t="s">
        <v>1230</v>
      </c>
      <c r="D155" s="204"/>
      <c r="E155" s="204"/>
      <c r="F155" s="253" t="s">
        <v>945</v>
      </c>
      <c r="G155" s="204"/>
      <c r="H155" s="252" t="s">
        <v>1262</v>
      </c>
      <c r="I155" s="252" t="s">
        <v>1232</v>
      </c>
      <c r="J155" s="252"/>
      <c r="K155" s="248"/>
    </row>
    <row r="156" spans="2:11" ht="15" customHeight="1">
      <c r="B156" s="227"/>
      <c r="C156" s="252" t="s">
        <v>1241</v>
      </c>
      <c r="D156" s="204"/>
      <c r="E156" s="204"/>
      <c r="F156" s="253" t="s">
        <v>1228</v>
      </c>
      <c r="G156" s="204"/>
      <c r="H156" s="252" t="s">
        <v>1262</v>
      </c>
      <c r="I156" s="252" t="s">
        <v>1224</v>
      </c>
      <c r="J156" s="252">
        <v>50</v>
      </c>
      <c r="K156" s="248"/>
    </row>
    <row r="157" spans="2:11" ht="15" customHeight="1">
      <c r="B157" s="227"/>
      <c r="C157" s="252" t="s">
        <v>1249</v>
      </c>
      <c r="D157" s="204"/>
      <c r="E157" s="204"/>
      <c r="F157" s="253" t="s">
        <v>1228</v>
      </c>
      <c r="G157" s="204"/>
      <c r="H157" s="252" t="s">
        <v>1262</v>
      </c>
      <c r="I157" s="252" t="s">
        <v>1224</v>
      </c>
      <c r="J157" s="252">
        <v>50</v>
      </c>
      <c r="K157" s="248"/>
    </row>
    <row r="158" spans="2:11" ht="15" customHeight="1">
      <c r="B158" s="227"/>
      <c r="C158" s="252" t="s">
        <v>1247</v>
      </c>
      <c r="D158" s="204"/>
      <c r="E158" s="204"/>
      <c r="F158" s="253" t="s">
        <v>1228</v>
      </c>
      <c r="G158" s="204"/>
      <c r="H158" s="252" t="s">
        <v>1262</v>
      </c>
      <c r="I158" s="252" t="s">
        <v>1224</v>
      </c>
      <c r="J158" s="252">
        <v>50</v>
      </c>
      <c r="K158" s="248"/>
    </row>
    <row r="159" spans="2:11" ht="15" customHeight="1">
      <c r="B159" s="227"/>
      <c r="C159" s="252" t="s">
        <v>105</v>
      </c>
      <c r="D159" s="204"/>
      <c r="E159" s="204"/>
      <c r="F159" s="253" t="s">
        <v>945</v>
      </c>
      <c r="G159" s="204"/>
      <c r="H159" s="252" t="s">
        <v>1284</v>
      </c>
      <c r="I159" s="252" t="s">
        <v>1224</v>
      </c>
      <c r="J159" s="252" t="s">
        <v>1285</v>
      </c>
      <c r="K159" s="248"/>
    </row>
    <row r="160" spans="2:11" ht="15" customHeight="1">
      <c r="B160" s="227"/>
      <c r="C160" s="252" t="s">
        <v>1286</v>
      </c>
      <c r="D160" s="204"/>
      <c r="E160" s="204"/>
      <c r="F160" s="253" t="s">
        <v>945</v>
      </c>
      <c r="G160" s="204"/>
      <c r="H160" s="252" t="s">
        <v>1287</v>
      </c>
      <c r="I160" s="252" t="s">
        <v>1257</v>
      </c>
      <c r="J160" s="252"/>
      <c r="K160" s="248"/>
    </row>
    <row r="161" spans="2:11" ht="15" customHeight="1">
      <c r="B161" s="254"/>
      <c r="C161" s="255"/>
      <c r="D161" s="255"/>
      <c r="E161" s="255"/>
      <c r="F161" s="255"/>
      <c r="G161" s="255"/>
      <c r="H161" s="255"/>
      <c r="I161" s="255"/>
      <c r="J161" s="255"/>
      <c r="K161" s="256"/>
    </row>
    <row r="162" spans="2:11" ht="18.75" customHeight="1">
      <c r="B162" s="236"/>
      <c r="C162" s="246"/>
      <c r="D162" s="246"/>
      <c r="E162" s="246"/>
      <c r="F162" s="257"/>
      <c r="G162" s="246"/>
      <c r="H162" s="246"/>
      <c r="I162" s="246"/>
      <c r="J162" s="246"/>
      <c r="K162" s="236"/>
    </row>
    <row r="163" spans="2:11" ht="18.75" customHeight="1">
      <c r="B163" s="236"/>
      <c r="C163" s="246"/>
      <c r="D163" s="246"/>
      <c r="E163" s="246"/>
      <c r="F163" s="257"/>
      <c r="G163" s="246"/>
      <c r="H163" s="246"/>
      <c r="I163" s="246"/>
      <c r="J163" s="246"/>
      <c r="K163" s="236"/>
    </row>
    <row r="164" spans="2:11" ht="18.75" customHeight="1">
      <c r="B164" s="236"/>
      <c r="C164" s="246"/>
      <c r="D164" s="246"/>
      <c r="E164" s="246"/>
      <c r="F164" s="257"/>
      <c r="G164" s="246"/>
      <c r="H164" s="246"/>
      <c r="I164" s="246"/>
      <c r="J164" s="246"/>
      <c r="K164" s="236"/>
    </row>
    <row r="165" spans="2:11" ht="18.75" customHeight="1">
      <c r="B165" s="236"/>
      <c r="C165" s="246"/>
      <c r="D165" s="246"/>
      <c r="E165" s="246"/>
      <c r="F165" s="257"/>
      <c r="G165" s="246"/>
      <c r="H165" s="246"/>
      <c r="I165" s="246"/>
      <c r="J165" s="246"/>
      <c r="K165" s="236"/>
    </row>
    <row r="166" spans="2:11" ht="18.75" customHeight="1">
      <c r="B166" s="236"/>
      <c r="C166" s="246"/>
      <c r="D166" s="246"/>
      <c r="E166" s="246"/>
      <c r="F166" s="257"/>
      <c r="G166" s="246"/>
      <c r="H166" s="246"/>
      <c r="I166" s="246"/>
      <c r="J166" s="246"/>
      <c r="K166" s="236"/>
    </row>
    <row r="167" spans="2:11" ht="18.75" customHeight="1">
      <c r="B167" s="236"/>
      <c r="C167" s="246"/>
      <c r="D167" s="246"/>
      <c r="E167" s="246"/>
      <c r="F167" s="257"/>
      <c r="G167" s="246"/>
      <c r="H167" s="246"/>
      <c r="I167" s="246"/>
      <c r="J167" s="246"/>
      <c r="K167" s="236"/>
    </row>
    <row r="168" spans="2:11" ht="18.75" customHeight="1">
      <c r="B168" s="236"/>
      <c r="C168" s="246"/>
      <c r="D168" s="246"/>
      <c r="E168" s="246"/>
      <c r="F168" s="257"/>
      <c r="G168" s="246"/>
      <c r="H168" s="246"/>
      <c r="I168" s="246"/>
      <c r="J168" s="246"/>
      <c r="K168" s="236"/>
    </row>
    <row r="169" spans="2:11" ht="18.75" customHeight="1">
      <c r="B169" s="211"/>
      <c r="C169" s="211"/>
      <c r="D169" s="211"/>
      <c r="E169" s="211"/>
      <c r="F169" s="211"/>
      <c r="G169" s="211"/>
      <c r="H169" s="211"/>
      <c r="I169" s="211"/>
      <c r="J169" s="211"/>
      <c r="K169" s="211"/>
    </row>
    <row r="170" spans="2:11" ht="7.5" customHeight="1">
      <c r="B170" s="193"/>
      <c r="C170" s="194"/>
      <c r="D170" s="194"/>
      <c r="E170" s="194"/>
      <c r="F170" s="194"/>
      <c r="G170" s="194"/>
      <c r="H170" s="194"/>
      <c r="I170" s="194"/>
      <c r="J170" s="194"/>
      <c r="K170" s="195"/>
    </row>
    <row r="171" spans="2:11" ht="45" customHeight="1">
      <c r="B171" s="196"/>
      <c r="C171" s="318" t="s">
        <v>1288</v>
      </c>
      <c r="D171" s="318"/>
      <c r="E171" s="318"/>
      <c r="F171" s="318"/>
      <c r="G171" s="318"/>
      <c r="H171" s="318"/>
      <c r="I171" s="318"/>
      <c r="J171" s="318"/>
      <c r="K171" s="197"/>
    </row>
    <row r="172" spans="2:11" ht="17.25" customHeight="1">
      <c r="B172" s="196"/>
      <c r="C172" s="217" t="s">
        <v>1217</v>
      </c>
      <c r="D172" s="217"/>
      <c r="E172" s="217"/>
      <c r="F172" s="217" t="s">
        <v>1218</v>
      </c>
      <c r="G172" s="258"/>
      <c r="H172" s="259" t="s">
        <v>54</v>
      </c>
      <c r="I172" s="259" t="s">
        <v>57</v>
      </c>
      <c r="J172" s="217" t="s">
        <v>1219</v>
      </c>
      <c r="K172" s="197"/>
    </row>
    <row r="173" spans="2:11" ht="17.25" customHeight="1">
      <c r="B173" s="198"/>
      <c r="C173" s="219" t="s">
        <v>1220</v>
      </c>
      <c r="D173" s="219"/>
      <c r="E173" s="219"/>
      <c r="F173" s="220" t="s">
        <v>1221</v>
      </c>
      <c r="G173" s="260"/>
      <c r="H173" s="261"/>
      <c r="I173" s="261"/>
      <c r="J173" s="219" t="s">
        <v>1222</v>
      </c>
      <c r="K173" s="199"/>
    </row>
    <row r="174" spans="2:11" ht="5.25" customHeight="1">
      <c r="B174" s="227"/>
      <c r="C174" s="222"/>
      <c r="D174" s="222"/>
      <c r="E174" s="222"/>
      <c r="F174" s="222"/>
      <c r="G174" s="223"/>
      <c r="H174" s="222"/>
      <c r="I174" s="222"/>
      <c r="J174" s="222"/>
      <c r="K174" s="248"/>
    </row>
    <row r="175" spans="2:11" ht="15" customHeight="1">
      <c r="B175" s="227"/>
      <c r="C175" s="204" t="s">
        <v>1225</v>
      </c>
      <c r="D175" s="204"/>
      <c r="E175" s="204"/>
      <c r="F175" s="225" t="s">
        <v>945</v>
      </c>
      <c r="G175" s="204"/>
      <c r="H175" s="204" t="s">
        <v>1262</v>
      </c>
      <c r="I175" s="204" t="s">
        <v>1224</v>
      </c>
      <c r="J175" s="204">
        <v>120</v>
      </c>
      <c r="K175" s="248"/>
    </row>
    <row r="176" spans="2:11" ht="15" customHeight="1">
      <c r="B176" s="227"/>
      <c r="C176" s="204" t="s">
        <v>1271</v>
      </c>
      <c r="D176" s="204"/>
      <c r="E176" s="204"/>
      <c r="F176" s="225" t="s">
        <v>945</v>
      </c>
      <c r="G176" s="204"/>
      <c r="H176" s="204" t="s">
        <v>1272</v>
      </c>
      <c r="I176" s="204" t="s">
        <v>1224</v>
      </c>
      <c r="J176" s="204" t="s">
        <v>1273</v>
      </c>
      <c r="K176" s="248"/>
    </row>
    <row r="177" spans="2:11" ht="15" customHeight="1">
      <c r="B177" s="227"/>
      <c r="C177" s="204" t="s">
        <v>85</v>
      </c>
      <c r="D177" s="204"/>
      <c r="E177" s="204"/>
      <c r="F177" s="225" t="s">
        <v>945</v>
      </c>
      <c r="G177" s="204"/>
      <c r="H177" s="204" t="s">
        <v>1289</v>
      </c>
      <c r="I177" s="204" t="s">
        <v>1224</v>
      </c>
      <c r="J177" s="204" t="s">
        <v>1273</v>
      </c>
      <c r="K177" s="248"/>
    </row>
    <row r="178" spans="2:11" ht="15" customHeight="1">
      <c r="B178" s="227"/>
      <c r="C178" s="204" t="s">
        <v>1227</v>
      </c>
      <c r="D178" s="204"/>
      <c r="E178" s="204"/>
      <c r="F178" s="225" t="s">
        <v>1228</v>
      </c>
      <c r="G178" s="204"/>
      <c r="H178" s="204" t="s">
        <v>1289</v>
      </c>
      <c r="I178" s="204" t="s">
        <v>1224</v>
      </c>
      <c r="J178" s="204">
        <v>50</v>
      </c>
      <c r="K178" s="248"/>
    </row>
    <row r="179" spans="2:11" ht="15" customHeight="1">
      <c r="B179" s="227"/>
      <c r="C179" s="204" t="s">
        <v>1230</v>
      </c>
      <c r="D179" s="204"/>
      <c r="E179" s="204"/>
      <c r="F179" s="225" t="s">
        <v>945</v>
      </c>
      <c r="G179" s="204"/>
      <c r="H179" s="204" t="s">
        <v>1289</v>
      </c>
      <c r="I179" s="204" t="s">
        <v>1232</v>
      </c>
      <c r="J179" s="204"/>
      <c r="K179" s="248"/>
    </row>
    <row r="180" spans="2:11" ht="15" customHeight="1">
      <c r="B180" s="227"/>
      <c r="C180" s="204" t="s">
        <v>1241</v>
      </c>
      <c r="D180" s="204"/>
      <c r="E180" s="204"/>
      <c r="F180" s="225" t="s">
        <v>1228</v>
      </c>
      <c r="G180" s="204"/>
      <c r="H180" s="204" t="s">
        <v>1289</v>
      </c>
      <c r="I180" s="204" t="s">
        <v>1224</v>
      </c>
      <c r="J180" s="204">
        <v>50</v>
      </c>
      <c r="K180" s="248"/>
    </row>
    <row r="181" spans="2:11" ht="15" customHeight="1">
      <c r="B181" s="227"/>
      <c r="C181" s="204" t="s">
        <v>1249</v>
      </c>
      <c r="D181" s="204"/>
      <c r="E181" s="204"/>
      <c r="F181" s="225" t="s">
        <v>1228</v>
      </c>
      <c r="G181" s="204"/>
      <c r="H181" s="204" t="s">
        <v>1289</v>
      </c>
      <c r="I181" s="204" t="s">
        <v>1224</v>
      </c>
      <c r="J181" s="204">
        <v>50</v>
      </c>
      <c r="K181" s="248"/>
    </row>
    <row r="182" spans="2:11" ht="15" customHeight="1">
      <c r="B182" s="227"/>
      <c r="C182" s="204" t="s">
        <v>1247</v>
      </c>
      <c r="D182" s="204"/>
      <c r="E182" s="204"/>
      <c r="F182" s="225" t="s">
        <v>1228</v>
      </c>
      <c r="G182" s="204"/>
      <c r="H182" s="204" t="s">
        <v>1289</v>
      </c>
      <c r="I182" s="204" t="s">
        <v>1224</v>
      </c>
      <c r="J182" s="204">
        <v>50</v>
      </c>
      <c r="K182" s="248"/>
    </row>
    <row r="183" spans="2:11" ht="15" customHeight="1">
      <c r="B183" s="227"/>
      <c r="C183" s="204" t="s">
        <v>120</v>
      </c>
      <c r="D183" s="204"/>
      <c r="E183" s="204"/>
      <c r="F183" s="225" t="s">
        <v>945</v>
      </c>
      <c r="G183" s="204"/>
      <c r="H183" s="204" t="s">
        <v>1290</v>
      </c>
      <c r="I183" s="204" t="s">
        <v>1291</v>
      </c>
      <c r="J183" s="204"/>
      <c r="K183" s="248"/>
    </row>
    <row r="184" spans="2:11" ht="15" customHeight="1">
      <c r="B184" s="227"/>
      <c r="C184" s="204" t="s">
        <v>57</v>
      </c>
      <c r="D184" s="204"/>
      <c r="E184" s="204"/>
      <c r="F184" s="225" t="s">
        <v>945</v>
      </c>
      <c r="G184" s="204"/>
      <c r="H184" s="204" t="s">
        <v>1292</v>
      </c>
      <c r="I184" s="204" t="s">
        <v>1293</v>
      </c>
      <c r="J184" s="204">
        <v>1</v>
      </c>
      <c r="K184" s="248"/>
    </row>
    <row r="185" spans="2:11" ht="15" customHeight="1">
      <c r="B185" s="227"/>
      <c r="C185" s="204" t="s">
        <v>53</v>
      </c>
      <c r="D185" s="204"/>
      <c r="E185" s="204"/>
      <c r="F185" s="225" t="s">
        <v>945</v>
      </c>
      <c r="G185" s="204"/>
      <c r="H185" s="204" t="s">
        <v>1294</v>
      </c>
      <c r="I185" s="204" t="s">
        <v>1224</v>
      </c>
      <c r="J185" s="204">
        <v>20</v>
      </c>
      <c r="K185" s="248"/>
    </row>
    <row r="186" spans="2:11" ht="15" customHeight="1">
      <c r="B186" s="227"/>
      <c r="C186" s="204" t="s">
        <v>54</v>
      </c>
      <c r="D186" s="204"/>
      <c r="E186" s="204"/>
      <c r="F186" s="225" t="s">
        <v>945</v>
      </c>
      <c r="G186" s="204"/>
      <c r="H186" s="204" t="s">
        <v>1295</v>
      </c>
      <c r="I186" s="204" t="s">
        <v>1224</v>
      </c>
      <c r="J186" s="204">
        <v>255</v>
      </c>
      <c r="K186" s="248"/>
    </row>
    <row r="187" spans="2:11" ht="15" customHeight="1">
      <c r="B187" s="227"/>
      <c r="C187" s="204" t="s">
        <v>121</v>
      </c>
      <c r="D187" s="204"/>
      <c r="E187" s="204"/>
      <c r="F187" s="225" t="s">
        <v>945</v>
      </c>
      <c r="G187" s="204"/>
      <c r="H187" s="204" t="s">
        <v>1187</v>
      </c>
      <c r="I187" s="204" t="s">
        <v>1224</v>
      </c>
      <c r="J187" s="204">
        <v>10</v>
      </c>
      <c r="K187" s="248"/>
    </row>
    <row r="188" spans="2:11" ht="15" customHeight="1">
      <c r="B188" s="227"/>
      <c r="C188" s="204" t="s">
        <v>122</v>
      </c>
      <c r="D188" s="204"/>
      <c r="E188" s="204"/>
      <c r="F188" s="225" t="s">
        <v>945</v>
      </c>
      <c r="G188" s="204"/>
      <c r="H188" s="204" t="s">
        <v>1296</v>
      </c>
      <c r="I188" s="204" t="s">
        <v>1257</v>
      </c>
      <c r="J188" s="204"/>
      <c r="K188" s="248"/>
    </row>
    <row r="189" spans="2:11" ht="15" customHeight="1">
      <c r="B189" s="227"/>
      <c r="C189" s="204" t="s">
        <v>1297</v>
      </c>
      <c r="D189" s="204"/>
      <c r="E189" s="204"/>
      <c r="F189" s="225" t="s">
        <v>945</v>
      </c>
      <c r="G189" s="204"/>
      <c r="H189" s="204" t="s">
        <v>1298</v>
      </c>
      <c r="I189" s="204" t="s">
        <v>1257</v>
      </c>
      <c r="J189" s="204"/>
      <c r="K189" s="248"/>
    </row>
    <row r="190" spans="2:11" ht="15" customHeight="1">
      <c r="B190" s="227"/>
      <c r="C190" s="204" t="s">
        <v>1286</v>
      </c>
      <c r="D190" s="204"/>
      <c r="E190" s="204"/>
      <c r="F190" s="225" t="s">
        <v>945</v>
      </c>
      <c r="G190" s="204"/>
      <c r="H190" s="204" t="s">
        <v>1299</v>
      </c>
      <c r="I190" s="204" t="s">
        <v>1257</v>
      </c>
      <c r="J190" s="204"/>
      <c r="K190" s="248"/>
    </row>
    <row r="191" spans="2:11" ht="15" customHeight="1">
      <c r="B191" s="227"/>
      <c r="C191" s="204" t="s">
        <v>124</v>
      </c>
      <c r="D191" s="204"/>
      <c r="E191" s="204"/>
      <c r="F191" s="225" t="s">
        <v>1228</v>
      </c>
      <c r="G191" s="204"/>
      <c r="H191" s="204" t="s">
        <v>1300</v>
      </c>
      <c r="I191" s="204" t="s">
        <v>1224</v>
      </c>
      <c r="J191" s="204">
        <v>50</v>
      </c>
      <c r="K191" s="248"/>
    </row>
    <row r="192" spans="2:11" ht="15" customHeight="1">
      <c r="B192" s="227"/>
      <c r="C192" s="204" t="s">
        <v>1301</v>
      </c>
      <c r="D192" s="204"/>
      <c r="E192" s="204"/>
      <c r="F192" s="225" t="s">
        <v>1228</v>
      </c>
      <c r="G192" s="204"/>
      <c r="H192" s="204" t="s">
        <v>1302</v>
      </c>
      <c r="I192" s="204" t="s">
        <v>1303</v>
      </c>
      <c r="J192" s="204"/>
      <c r="K192" s="248"/>
    </row>
    <row r="193" spans="2:11" ht="15" customHeight="1">
      <c r="B193" s="227"/>
      <c r="C193" s="204" t="s">
        <v>1304</v>
      </c>
      <c r="D193" s="204"/>
      <c r="E193" s="204"/>
      <c r="F193" s="225" t="s">
        <v>1228</v>
      </c>
      <c r="G193" s="204"/>
      <c r="H193" s="204" t="s">
        <v>1305</v>
      </c>
      <c r="I193" s="204" t="s">
        <v>1303</v>
      </c>
      <c r="J193" s="204"/>
      <c r="K193" s="248"/>
    </row>
    <row r="194" spans="2:11" ht="15" customHeight="1">
      <c r="B194" s="227"/>
      <c r="C194" s="204" t="s">
        <v>1306</v>
      </c>
      <c r="D194" s="204"/>
      <c r="E194" s="204"/>
      <c r="F194" s="225" t="s">
        <v>1228</v>
      </c>
      <c r="G194" s="204"/>
      <c r="H194" s="204" t="s">
        <v>1307</v>
      </c>
      <c r="I194" s="204" t="s">
        <v>1303</v>
      </c>
      <c r="J194" s="204"/>
      <c r="K194" s="248"/>
    </row>
    <row r="195" spans="2:11" ht="15" customHeight="1">
      <c r="B195" s="227"/>
      <c r="C195" s="262" t="s">
        <v>1308</v>
      </c>
      <c r="D195" s="204"/>
      <c r="E195" s="204"/>
      <c r="F195" s="225" t="s">
        <v>1228</v>
      </c>
      <c r="G195" s="204"/>
      <c r="H195" s="204" t="s">
        <v>1309</v>
      </c>
      <c r="I195" s="204" t="s">
        <v>1310</v>
      </c>
      <c r="J195" s="263" t="s">
        <v>1311</v>
      </c>
      <c r="K195" s="248"/>
    </row>
    <row r="196" spans="2:11" ht="15" customHeight="1">
      <c r="B196" s="227"/>
      <c r="C196" s="262" t="s">
        <v>42</v>
      </c>
      <c r="D196" s="204"/>
      <c r="E196" s="204"/>
      <c r="F196" s="225" t="s">
        <v>945</v>
      </c>
      <c r="G196" s="204"/>
      <c r="H196" s="201" t="s">
        <v>1312</v>
      </c>
      <c r="I196" s="204" t="s">
        <v>1313</v>
      </c>
      <c r="J196" s="204"/>
      <c r="K196" s="248"/>
    </row>
    <row r="197" spans="2:11" ht="15" customHeight="1">
      <c r="B197" s="227"/>
      <c r="C197" s="262" t="s">
        <v>1314</v>
      </c>
      <c r="D197" s="204"/>
      <c r="E197" s="204"/>
      <c r="F197" s="225" t="s">
        <v>945</v>
      </c>
      <c r="G197" s="204"/>
      <c r="H197" s="204" t="s">
        <v>1315</v>
      </c>
      <c r="I197" s="204" t="s">
        <v>1257</v>
      </c>
      <c r="J197" s="204"/>
      <c r="K197" s="248"/>
    </row>
    <row r="198" spans="2:11" ht="15" customHeight="1">
      <c r="B198" s="227"/>
      <c r="C198" s="262" t="s">
        <v>1316</v>
      </c>
      <c r="D198" s="204"/>
      <c r="E198" s="204"/>
      <c r="F198" s="225" t="s">
        <v>945</v>
      </c>
      <c r="G198" s="204"/>
      <c r="H198" s="204" t="s">
        <v>1317</v>
      </c>
      <c r="I198" s="204" t="s">
        <v>1257</v>
      </c>
      <c r="J198" s="204"/>
      <c r="K198" s="248"/>
    </row>
    <row r="199" spans="2:11" ht="15" customHeight="1">
      <c r="B199" s="227"/>
      <c r="C199" s="262" t="s">
        <v>1318</v>
      </c>
      <c r="D199" s="204"/>
      <c r="E199" s="204"/>
      <c r="F199" s="225" t="s">
        <v>1228</v>
      </c>
      <c r="G199" s="204"/>
      <c r="H199" s="204" t="s">
        <v>1319</v>
      </c>
      <c r="I199" s="204" t="s">
        <v>1257</v>
      </c>
      <c r="J199" s="204"/>
      <c r="K199" s="248"/>
    </row>
    <row r="200" spans="2:11" ht="15" customHeight="1">
      <c r="B200" s="254"/>
      <c r="C200" s="264"/>
      <c r="D200" s="255"/>
      <c r="E200" s="255"/>
      <c r="F200" s="255"/>
      <c r="G200" s="255"/>
      <c r="H200" s="255"/>
      <c r="I200" s="255"/>
      <c r="J200" s="255"/>
      <c r="K200" s="256"/>
    </row>
    <row r="201" spans="2:11" ht="18.75" customHeight="1">
      <c r="B201" s="236"/>
      <c r="C201" s="246"/>
      <c r="D201" s="246"/>
      <c r="E201" s="246"/>
      <c r="F201" s="257"/>
      <c r="G201" s="246"/>
      <c r="H201" s="246"/>
      <c r="I201" s="246"/>
      <c r="J201" s="246"/>
      <c r="K201" s="236"/>
    </row>
    <row r="202" spans="2:11" ht="18.75" customHeight="1">
      <c r="B202" s="211"/>
      <c r="C202" s="211"/>
      <c r="D202" s="211"/>
      <c r="E202" s="211"/>
      <c r="F202" s="211"/>
      <c r="G202" s="211"/>
      <c r="H202" s="211"/>
      <c r="I202" s="211"/>
      <c r="J202" s="211"/>
      <c r="K202" s="211"/>
    </row>
    <row r="203" spans="2:11" ht="13.5">
      <c r="B203" s="193"/>
      <c r="C203" s="194"/>
      <c r="D203" s="194"/>
      <c r="E203" s="194"/>
      <c r="F203" s="194"/>
      <c r="G203" s="194"/>
      <c r="H203" s="194"/>
      <c r="I203" s="194"/>
      <c r="J203" s="194"/>
      <c r="K203" s="195"/>
    </row>
    <row r="204" spans="2:11" ht="21" customHeight="1">
      <c r="B204" s="196"/>
      <c r="C204" s="318" t="s">
        <v>1320</v>
      </c>
      <c r="D204" s="318"/>
      <c r="E204" s="318"/>
      <c r="F204" s="318"/>
      <c r="G204" s="318"/>
      <c r="H204" s="318"/>
      <c r="I204" s="318"/>
      <c r="J204" s="318"/>
      <c r="K204" s="197"/>
    </row>
    <row r="205" spans="2:11" ht="25.5" customHeight="1">
      <c r="B205" s="196"/>
      <c r="C205" s="265" t="s">
        <v>1321</v>
      </c>
      <c r="D205" s="265"/>
      <c r="E205" s="265"/>
      <c r="F205" s="265" t="s">
        <v>1322</v>
      </c>
      <c r="G205" s="266"/>
      <c r="H205" s="319" t="s">
        <v>1323</v>
      </c>
      <c r="I205" s="319"/>
      <c r="J205" s="319"/>
      <c r="K205" s="197"/>
    </row>
    <row r="206" spans="2:11" ht="5.25" customHeight="1">
      <c r="B206" s="227"/>
      <c r="C206" s="222"/>
      <c r="D206" s="222"/>
      <c r="E206" s="222"/>
      <c r="F206" s="222"/>
      <c r="G206" s="246"/>
      <c r="H206" s="222"/>
      <c r="I206" s="222"/>
      <c r="J206" s="222"/>
      <c r="K206" s="248"/>
    </row>
    <row r="207" spans="2:11" ht="15" customHeight="1">
      <c r="B207" s="227"/>
      <c r="C207" s="204" t="s">
        <v>1313</v>
      </c>
      <c r="D207" s="204"/>
      <c r="E207" s="204"/>
      <c r="F207" s="225" t="s">
        <v>43</v>
      </c>
      <c r="G207" s="204"/>
      <c r="H207" s="320" t="s">
        <v>1324</v>
      </c>
      <c r="I207" s="320"/>
      <c r="J207" s="320"/>
      <c r="K207" s="248"/>
    </row>
    <row r="208" spans="2:11" ht="15" customHeight="1">
      <c r="B208" s="227"/>
      <c r="C208" s="204"/>
      <c r="D208" s="204"/>
      <c r="E208" s="204"/>
      <c r="F208" s="225" t="s">
        <v>44</v>
      </c>
      <c r="G208" s="204"/>
      <c r="H208" s="320" t="s">
        <v>1325</v>
      </c>
      <c r="I208" s="320"/>
      <c r="J208" s="320"/>
      <c r="K208" s="248"/>
    </row>
    <row r="209" spans="2:11" ht="15" customHeight="1">
      <c r="B209" s="227"/>
      <c r="C209" s="204"/>
      <c r="D209" s="204"/>
      <c r="E209" s="204"/>
      <c r="F209" s="225" t="s">
        <v>47</v>
      </c>
      <c r="G209" s="204"/>
      <c r="H209" s="320" t="s">
        <v>1326</v>
      </c>
      <c r="I209" s="320"/>
      <c r="J209" s="320"/>
      <c r="K209" s="248"/>
    </row>
    <row r="210" spans="2:11" ht="15" customHeight="1">
      <c r="B210" s="227"/>
      <c r="C210" s="204"/>
      <c r="D210" s="204"/>
      <c r="E210" s="204"/>
      <c r="F210" s="225" t="s">
        <v>45</v>
      </c>
      <c r="G210" s="204"/>
      <c r="H210" s="320" t="s">
        <v>1327</v>
      </c>
      <c r="I210" s="320"/>
      <c r="J210" s="320"/>
      <c r="K210" s="248"/>
    </row>
    <row r="211" spans="2:11" ht="15" customHeight="1">
      <c r="B211" s="227"/>
      <c r="C211" s="204"/>
      <c r="D211" s="204"/>
      <c r="E211" s="204"/>
      <c r="F211" s="225" t="s">
        <v>46</v>
      </c>
      <c r="G211" s="204"/>
      <c r="H211" s="320" t="s">
        <v>1328</v>
      </c>
      <c r="I211" s="320"/>
      <c r="J211" s="320"/>
      <c r="K211" s="248"/>
    </row>
    <row r="212" spans="2:11" ht="15" customHeight="1">
      <c r="B212" s="227"/>
      <c r="C212" s="204"/>
      <c r="D212" s="204"/>
      <c r="E212" s="204"/>
      <c r="F212" s="225"/>
      <c r="G212" s="204"/>
      <c r="H212" s="204"/>
      <c r="I212" s="204"/>
      <c r="J212" s="204"/>
      <c r="K212" s="248"/>
    </row>
    <row r="213" spans="2:11" ht="15" customHeight="1">
      <c r="B213" s="227"/>
      <c r="C213" s="204" t="s">
        <v>1269</v>
      </c>
      <c r="D213" s="204"/>
      <c r="E213" s="204"/>
      <c r="F213" s="225" t="s">
        <v>78</v>
      </c>
      <c r="G213" s="204"/>
      <c r="H213" s="320" t="s">
        <v>1329</v>
      </c>
      <c r="I213" s="320"/>
      <c r="J213" s="320"/>
      <c r="K213" s="248"/>
    </row>
    <row r="214" spans="2:11" ht="15" customHeight="1">
      <c r="B214" s="227"/>
      <c r="C214" s="204"/>
      <c r="D214" s="204"/>
      <c r="E214" s="204"/>
      <c r="F214" s="225" t="s">
        <v>1168</v>
      </c>
      <c r="G214" s="204"/>
      <c r="H214" s="320" t="s">
        <v>1169</v>
      </c>
      <c r="I214" s="320"/>
      <c r="J214" s="320"/>
      <c r="K214" s="248"/>
    </row>
    <row r="215" spans="2:11" ht="15" customHeight="1">
      <c r="B215" s="227"/>
      <c r="C215" s="204"/>
      <c r="D215" s="204"/>
      <c r="E215" s="204"/>
      <c r="F215" s="225" t="s">
        <v>1166</v>
      </c>
      <c r="G215" s="204"/>
      <c r="H215" s="320" t="s">
        <v>1330</v>
      </c>
      <c r="I215" s="320"/>
      <c r="J215" s="320"/>
      <c r="K215" s="248"/>
    </row>
    <row r="216" spans="2:11" ht="15" customHeight="1">
      <c r="B216" s="267"/>
      <c r="C216" s="204"/>
      <c r="D216" s="204"/>
      <c r="E216" s="204"/>
      <c r="F216" s="225" t="s">
        <v>1170</v>
      </c>
      <c r="G216" s="262"/>
      <c r="H216" s="321" t="s">
        <v>1171</v>
      </c>
      <c r="I216" s="321"/>
      <c r="J216" s="321"/>
      <c r="K216" s="268"/>
    </row>
    <row r="217" spans="2:11" ht="15" customHeight="1">
      <c r="B217" s="267"/>
      <c r="C217" s="204"/>
      <c r="D217" s="204"/>
      <c r="E217" s="204"/>
      <c r="F217" s="225" t="s">
        <v>825</v>
      </c>
      <c r="G217" s="262"/>
      <c r="H217" s="321" t="s">
        <v>1143</v>
      </c>
      <c r="I217" s="321"/>
      <c r="J217" s="321"/>
      <c r="K217" s="268"/>
    </row>
    <row r="218" spans="2:11" ht="15" customHeight="1">
      <c r="B218" s="267"/>
      <c r="C218" s="204"/>
      <c r="D218" s="204"/>
      <c r="E218" s="204"/>
      <c r="F218" s="225"/>
      <c r="G218" s="262"/>
      <c r="H218" s="252"/>
      <c r="I218" s="252"/>
      <c r="J218" s="252"/>
      <c r="K218" s="268"/>
    </row>
    <row r="219" spans="2:11" ht="15" customHeight="1">
      <c r="B219" s="267"/>
      <c r="C219" s="204" t="s">
        <v>1293</v>
      </c>
      <c r="D219" s="204"/>
      <c r="E219" s="204"/>
      <c r="F219" s="225">
        <v>1</v>
      </c>
      <c r="G219" s="262"/>
      <c r="H219" s="321" t="s">
        <v>1331</v>
      </c>
      <c r="I219" s="321"/>
      <c r="J219" s="321"/>
      <c r="K219" s="268"/>
    </row>
    <row r="220" spans="2:11" ht="15" customHeight="1">
      <c r="B220" s="267"/>
      <c r="C220" s="204"/>
      <c r="D220" s="204"/>
      <c r="E220" s="204"/>
      <c r="F220" s="225">
        <v>2</v>
      </c>
      <c r="G220" s="262"/>
      <c r="H220" s="321" t="s">
        <v>1332</v>
      </c>
      <c r="I220" s="321"/>
      <c r="J220" s="321"/>
      <c r="K220" s="268"/>
    </row>
    <row r="221" spans="2:11" ht="15" customHeight="1">
      <c r="B221" s="267"/>
      <c r="C221" s="204"/>
      <c r="D221" s="204"/>
      <c r="E221" s="204"/>
      <c r="F221" s="225">
        <v>3</v>
      </c>
      <c r="G221" s="262"/>
      <c r="H221" s="321" t="s">
        <v>1333</v>
      </c>
      <c r="I221" s="321"/>
      <c r="J221" s="321"/>
      <c r="K221" s="268"/>
    </row>
    <row r="222" spans="2:11" ht="15" customHeight="1">
      <c r="B222" s="267"/>
      <c r="C222" s="204"/>
      <c r="D222" s="204"/>
      <c r="E222" s="204"/>
      <c r="F222" s="225">
        <v>4</v>
      </c>
      <c r="G222" s="262"/>
      <c r="H222" s="321" t="s">
        <v>1334</v>
      </c>
      <c r="I222" s="321"/>
      <c r="J222" s="321"/>
      <c r="K222" s="268"/>
    </row>
    <row r="223" spans="2:11" ht="12.75" customHeight="1">
      <c r="B223" s="269"/>
      <c r="C223" s="270"/>
      <c r="D223" s="270"/>
      <c r="E223" s="270"/>
      <c r="F223" s="270"/>
      <c r="G223" s="270"/>
      <c r="H223" s="270"/>
      <c r="I223" s="270"/>
      <c r="J223" s="270"/>
      <c r="K223" s="271"/>
    </row>
  </sheetData>
  <sheetProtection formatCells="0" formatColumns="0" formatRows="0" insertColumns="0" insertRows="0" insertHyperlinks="0" deleteColumns="0" deleteRows="0" sort="0" autoFilter="0" pivotTables="0"/>
  <mergeCells count="77">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7:J217"/>
    <mergeCell ref="H219:J219"/>
    <mergeCell ref="H220:J220"/>
    <mergeCell ref="H221:J221"/>
    <mergeCell ref="H222:J222"/>
    <mergeCell ref="H211:J211"/>
    <mergeCell ref="H213:J213"/>
    <mergeCell ref="H214:J214"/>
    <mergeCell ref="H215:J215"/>
    <mergeCell ref="H216:J216"/>
    <mergeCell ref="H205:J205"/>
    <mergeCell ref="H207:J207"/>
    <mergeCell ref="H208:J208"/>
    <mergeCell ref="H209:J209"/>
    <mergeCell ref="H210:J210"/>
    <mergeCell ref="C102:J102"/>
    <mergeCell ref="C122:J122"/>
    <mergeCell ref="C147:J147"/>
    <mergeCell ref="C171:J171"/>
    <mergeCell ref="C204:J204"/>
  </mergeCells>
  <printOptions/>
  <pageMargins left="0.7" right="0.7" top="0.787401575" bottom="0.7874015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Blovska Jitka</cp:lastModifiedBy>
  <dcterms:created xsi:type="dcterms:W3CDTF">2023-02-15T14:02:16Z</dcterms:created>
  <dcterms:modified xsi:type="dcterms:W3CDTF">2023-02-15T14:07:42Z</dcterms:modified>
  <cp:category/>
  <cp:version/>
  <cp:contentType/>
  <cp:contentStatus/>
</cp:coreProperties>
</file>