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  <extLst/>
</workbook>
</file>

<file path=xl/sharedStrings.xml><?xml version="1.0" encoding="utf-8"?>
<sst xmlns="http://schemas.openxmlformats.org/spreadsheetml/2006/main" count="937" uniqueCount="403">
  <si>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</si>
  <si>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</si>
  <si>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</si>
  <si>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</si>
  <si>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</si>
  <si>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</si>
  <si>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</si>
  <si>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</si>
  <si>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</si>
  <si>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</si>
  <si>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</si>
  <si>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</si>
  <si>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</si>
  <si>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</si>
  <si>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</si>
  <si>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</si>
  <si>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</si>
  <si>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</si>
  <si>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</si>
  <si>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</si>
  <si>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</si>
  <si>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</si>
  <si>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</si>
  <si>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</si>
  <si>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</si>
  <si>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</si>
  <si>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</si>
  <si>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</si>
  <si>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</si>
  <si>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</si>
  <si>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</si>
  <si>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</si>
  <si>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</si>
  <si>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</si>
  <si>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</si>
  <si>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</si>
  <si>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</si>
  <si>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</si>
  <si>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</si>
  <si>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</si>
  <si>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</si>
  <si>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</si>
  <si>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</si>
  <si>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</si>
  <si>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</si>
  <si>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</si>
  <si>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</si>
  <si>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</si>
  <si>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</si>
  <si>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</si>
  <si>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</si>
  <si>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</si>
  <si>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</si>
  <si>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</si>
  <si>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</si>
  <si>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</si>
  <si>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</si>
  <si>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</si>
  <si>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</si>
  <si>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</si>
  <si>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</si>
  <si>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</si>
  <si>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</si>
  <si>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</si>
  <si>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</si>
  <si>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</si>
  <si>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</si>
  <si>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</si>
  <si>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</si>
  <si>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</si>
  <si>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</si>
  <si>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</si>
  <si>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Poznámka:</t>
  </si>
  <si>
    <t>Kód</t>
  </si>
  <si>
    <t>0</t>
  </si>
  <si>
    <t>001111111VD</t>
  </si>
  <si>
    <t>001111134VD</t>
  </si>
  <si>
    <t>119001421R00</t>
  </si>
  <si>
    <t>132200112RA0</t>
  </si>
  <si>
    <t>132301219R00</t>
  </si>
  <si>
    <t>132200012RA0</t>
  </si>
  <si>
    <t>132303313R00</t>
  </si>
  <si>
    <t>131301111T00</t>
  </si>
  <si>
    <t>131301119R00</t>
  </si>
  <si>
    <t>151101101R00</t>
  </si>
  <si>
    <t>151101111R00</t>
  </si>
  <si>
    <t>151101201R00</t>
  </si>
  <si>
    <t>151101211R00</t>
  </si>
  <si>
    <t>161101101R00</t>
  </si>
  <si>
    <t>167101101R00</t>
  </si>
  <si>
    <t>162301102R00</t>
  </si>
  <si>
    <t>162701109R00</t>
  </si>
  <si>
    <t>175100020RAD</t>
  </si>
  <si>
    <t>174101101R00</t>
  </si>
  <si>
    <t>171201201R00</t>
  </si>
  <si>
    <t>199000002R00</t>
  </si>
  <si>
    <t>212531111R00</t>
  </si>
  <si>
    <t>271100010RA0</t>
  </si>
  <si>
    <t>451572111R00</t>
  </si>
  <si>
    <t>460300006R00</t>
  </si>
  <si>
    <t>452311131R00</t>
  </si>
  <si>
    <t>631317120T00</t>
  </si>
  <si>
    <t>87</t>
  </si>
  <si>
    <t>871161121T00</t>
  </si>
  <si>
    <t>286134311</t>
  </si>
  <si>
    <t>871812112R00</t>
  </si>
  <si>
    <t>34111012</t>
  </si>
  <si>
    <t>283141492</t>
  </si>
  <si>
    <t>871311121R00</t>
  </si>
  <si>
    <t>286144860</t>
  </si>
  <si>
    <t>871371121R00</t>
  </si>
  <si>
    <t>286144862</t>
  </si>
  <si>
    <t>286144864</t>
  </si>
  <si>
    <t>286144866</t>
  </si>
  <si>
    <t>28656160</t>
  </si>
  <si>
    <t>28656159</t>
  </si>
  <si>
    <t>891001101VD</t>
  </si>
  <si>
    <t>871318111R00</t>
  </si>
  <si>
    <t>28611220.A</t>
  </si>
  <si>
    <t>89</t>
  </si>
  <si>
    <t>894431123RDK</t>
  </si>
  <si>
    <t>894110013VD</t>
  </si>
  <si>
    <t>894110022VD</t>
  </si>
  <si>
    <t>222613131R00</t>
  </si>
  <si>
    <t>388214410</t>
  </si>
  <si>
    <t>891269111R00</t>
  </si>
  <si>
    <t>286221145VD</t>
  </si>
  <si>
    <t>891181111R00</t>
  </si>
  <si>
    <t>42228254</t>
  </si>
  <si>
    <t>722219191R00</t>
  </si>
  <si>
    <t>42291010</t>
  </si>
  <si>
    <t>899401112R00</t>
  </si>
  <si>
    <t>42200750</t>
  </si>
  <si>
    <t>892241111R00</t>
  </si>
  <si>
    <t>892372111R00</t>
  </si>
  <si>
    <t>892233111R00</t>
  </si>
  <si>
    <t>H27</t>
  </si>
  <si>
    <t>998276101R00</t>
  </si>
  <si>
    <t>M23</t>
  </si>
  <si>
    <t>230220001R00</t>
  </si>
  <si>
    <t>55118008</t>
  </si>
  <si>
    <t>230170014R00</t>
  </si>
  <si>
    <t>230170015R00</t>
  </si>
  <si>
    <t>AREÁL HAMR - SBĚRNÝ DVŮR - dokumentace pro provedení stavby</t>
  </si>
  <si>
    <t>SO 04 VODOVOD A KANALIZACE</t>
  </si>
  <si>
    <t>Hamr</t>
  </si>
  <si>
    <t>Zkrácený popis</t>
  </si>
  <si>
    <t>Rozměry</t>
  </si>
  <si>
    <t>Všeobecné konstrukce a práce</t>
  </si>
  <si>
    <t>Vytýčení a vyznačení sítí včetně dozoru správců sítí</t>
  </si>
  <si>
    <t>1;vytýčení sítí;</t>
  </si>
  <si>
    <t xml:space="preserve">Zaměření skutečného provedení stavby </t>
  </si>
  <si>
    <t>1;Zaměření skutečného provedení stavby ;</t>
  </si>
  <si>
    <t>Přípravné a přidružené práce</t>
  </si>
  <si>
    <t>Dočasné zajištění kabelů - do počtu 3 kabelů</t>
  </si>
  <si>
    <t>1;vodovod;</t>
  </si>
  <si>
    <t>Hloubené vykopávky</t>
  </si>
  <si>
    <t>Hloubení zapaž.rýh šířky.do 200 cm v hornině.1-4</t>
  </si>
  <si>
    <t>6,54*1,3*1;vodovod;</t>
  </si>
  <si>
    <t>Přípl.za lepivost,hloubení rýh 200cm,hor.4,STROJNĚ</t>
  </si>
  <si>
    <t>8,502/100*25;příplatek 25%;</t>
  </si>
  <si>
    <t>Hloubení nezapaž.rýh šířky do 200 cm v hornině 1-4</t>
  </si>
  <si>
    <t>4,5*0,8*1+56,24*1*1+29,48*1*1+2*1,8*1,1*1;kanalizace;</t>
  </si>
  <si>
    <t>93,28/100*25;příplatek 25%;</t>
  </si>
  <si>
    <t>Hloubení rýh pro drény, hloubky do 1,3 m, v hor.4</t>
  </si>
  <si>
    <t>6,54;vodovod;</t>
  </si>
  <si>
    <t>4,5+56,24+29,48+2*1,8;kanalizace;</t>
  </si>
  <si>
    <t>Hloubení nezapažených jam hor.4 do 100 m3, strojně</t>
  </si>
  <si>
    <t>3*3*1*3;š2-š4;</t>
  </si>
  <si>
    <t>1,5*1,5*1;š5;</t>
  </si>
  <si>
    <t>4*4*2,2;žumpa;</t>
  </si>
  <si>
    <t>Příplatek za lepivost - hloubení nezap.jam v hor.4</t>
  </si>
  <si>
    <t>64,45/100*25;příplatek 25%;</t>
  </si>
  <si>
    <t>Roubení</t>
  </si>
  <si>
    <t>Pažení a rozepření stěn rýh - příložné - hl.do 2 m</t>
  </si>
  <si>
    <t>6,54*1,3*2;vodovod;</t>
  </si>
  <si>
    <t>Odstranění pažení stěn rýh - příložné - hl. do 2 m</t>
  </si>
  <si>
    <t>17,004;viz pažení;</t>
  </si>
  <si>
    <t>Pažení stěn výkopu - příložné - hloubky do 4 m</t>
  </si>
  <si>
    <t>Odstranění pažení stěn - příložné - hl. do 4 m</t>
  </si>
  <si>
    <t>35,2;viz pažení;</t>
  </si>
  <si>
    <t>Přemístění výkopku</t>
  </si>
  <si>
    <t>Svislé přemístění výkopku z hor.1-4 do 2,5 m</t>
  </si>
  <si>
    <t>8,502+93,28;viz hloubení rýh;</t>
  </si>
  <si>
    <t>64,45;viz hloubení jam;</t>
  </si>
  <si>
    <t>5,018;viz drény;</t>
  </si>
  <si>
    <t>Nakládání výkopku z hor.1-4 v množství do 100 m3</t>
  </si>
  <si>
    <t>171,25;viz svislé přemístění;</t>
  </si>
  <si>
    <t>-131,87867;viz zásyp;</t>
  </si>
  <si>
    <t>Vodorovné přemístění výkopku z hor.1-4 do 1000 m</t>
  </si>
  <si>
    <t>39,37133;viz nakládání;</t>
  </si>
  <si>
    <t>Příplatek k vod. přemístění hor.1-4 za další 1 km</t>
  </si>
  <si>
    <t>39,37133*19;viz nakládání-odvoz celkem do 20km;</t>
  </si>
  <si>
    <t>Konstrukce ze zemin</t>
  </si>
  <si>
    <t>Obsyp potrubí štěrkopískem</t>
  </si>
  <si>
    <t>6,54*1*(0,032+0,15);vodovod;</t>
  </si>
  <si>
    <t>4,5*1*(0,15+0,1)+56,24*1*(0,3+0,1)+29,48*1*(0,25+0,1)+2*1,8*1*(0,2+0,1);kanalizace;</t>
  </si>
  <si>
    <t>-3,14*0,15*0,15/4*4,5</t>
  </si>
  <si>
    <t>-3,14*0,3*0,3/4*56,24</t>
  </si>
  <si>
    <t>-3,14*0,25*0,25/4*29,48</t>
  </si>
  <si>
    <t>-3,14*0,2*0,2/4*2*1,8</t>
  </si>
  <si>
    <t>;odpočet potrubí kanalizace;</t>
  </si>
  <si>
    <t>Zásyp jam, rýh, šachet se zhutněním</t>
  </si>
  <si>
    <t>180,25;viz svislé přemístění;</t>
  </si>
  <si>
    <t>-30,59704;viz obsyp;</t>
  </si>
  <si>
    <t>-9,382;viz lože pod potrubí;</t>
  </si>
  <si>
    <t>-5,018;viz výplň trativodů;</t>
  </si>
  <si>
    <t>-0,54;viz polštář pod šachty;</t>
  </si>
  <si>
    <t>-0,3375;viz desky podkladní pod šachty;</t>
  </si>
  <si>
    <t>-3,14*1*1/4*1*3;viz š2-š4;</t>
  </si>
  <si>
    <t>-3,14*0,425*0,425/4*1;š5;</t>
  </si>
  <si>
    <t>Uložení sypaniny na skládku</t>
  </si>
  <si>
    <t>Poplatek za skládku zeminy</t>
  </si>
  <si>
    <t>Úprava podloží a základové spáry</t>
  </si>
  <si>
    <t>Výplň odvodňov. trativodů kamenivem</t>
  </si>
  <si>
    <t>100,36*0,2*0,25;drenáž;</t>
  </si>
  <si>
    <t>Základy</t>
  </si>
  <si>
    <t>Polštář pod šachty ze štěrkopísku</t>
  </si>
  <si>
    <t>1,5*1,5*0,08*3;šachty;</t>
  </si>
  <si>
    <t>Podkladní a vedlejší konstrukce (kromě vozovek a železničního svršku)</t>
  </si>
  <si>
    <t>Lože pod potrubí</t>
  </si>
  <si>
    <t>6,54,*1*0,05;vodovod;</t>
  </si>
  <si>
    <t>(4,5+56,24+29,48+2*1,8)*1*0,1;kanalizace;</t>
  </si>
  <si>
    <t>Hutnění podsypu</t>
  </si>
  <si>
    <t>9,383;viz lože;</t>
  </si>
  <si>
    <t>Desky podkladní pod šachty z betonu C 12/15</t>
  </si>
  <si>
    <t>1,5*1,5*0,05*3;šachty;</t>
  </si>
  <si>
    <t>Podlahy a podlahové konstrukce</t>
  </si>
  <si>
    <t>Řezání hl. 0-200 mm, beton prostý</t>
  </si>
  <si>
    <t>32;kanalizace;</t>
  </si>
  <si>
    <t>Potrubí z trub plastických, skleněných a čedičových</t>
  </si>
  <si>
    <t>Montáž trubky polyetylenové ve výkopu d 32 mm</t>
  </si>
  <si>
    <t>Trubka PE SDR11 32x3,0 mm</t>
  </si>
  <si>
    <t>7;viz kladení;</t>
  </si>
  <si>
    <t>Příplatek za položení signalizačního vodiče</t>
  </si>
  <si>
    <t>7;viz potrubí PE32;</t>
  </si>
  <si>
    <t>Kabel silový s Cu jádrem 4 mm2</t>
  </si>
  <si>
    <t>Fólie signalizační</t>
  </si>
  <si>
    <t>Montáž trubek polyetylenových ve výkopu d 160 mm</t>
  </si>
  <si>
    <t>4,5</t>
  </si>
  <si>
    <t>Trubka kanalizační ULTRA-RIB PP SN 16 160x3000mm</t>
  </si>
  <si>
    <t>2;viz montáž;</t>
  </si>
  <si>
    <t>Montáž trubek polyetylenových ve výkopu d 315 mm</t>
  </si>
  <si>
    <t>2*1,8;DN 200;</t>
  </si>
  <si>
    <t>29,48;DN 250;</t>
  </si>
  <si>
    <t>56,24;DN 300;</t>
  </si>
  <si>
    <t>Trubka kanalizační ULTRA-RIB PP SN 16 200x3000mm</t>
  </si>
  <si>
    <t>2;viz montáž DN 200;</t>
  </si>
  <si>
    <t>Trubka kanalizační ULTRA-RIB PP SN 16 250x3000mm</t>
  </si>
  <si>
    <t>10;viz montáž DN 250;</t>
  </si>
  <si>
    <t>Trubka kanalizační ULTRA-RIB PP SN 16 315x3000mm</t>
  </si>
  <si>
    <t>19;viz montáž DN 300;</t>
  </si>
  <si>
    <t>Redukce kanalizační DN 315/200 mm</t>
  </si>
  <si>
    <t>Redukce kanalizační DN 250/200 mm</t>
  </si>
  <si>
    <t>Napojení potrubí do šachty včetně utěsnění</t>
  </si>
  <si>
    <t>Kladení drenážního potrubí z plastických hmot</t>
  </si>
  <si>
    <t>100,36;viz hloubení rýh pro drény;</t>
  </si>
  <si>
    <t>Trubka PVC drenážní flexibilní</t>
  </si>
  <si>
    <t>101;viz kladení;</t>
  </si>
  <si>
    <t>Ostatní konstrukce a práce na trubním vedení</t>
  </si>
  <si>
    <t xml:space="preserve">Šachta, D 425 mm, poklop - zřízení a dodávka   </t>
  </si>
  <si>
    <t>1;š5;</t>
  </si>
  <si>
    <t xml:space="preserve">Zřízení a dodávka šachty betonové pr. 1m včetně poklopu   </t>
  </si>
  <si>
    <t>3;š2-š4;</t>
  </si>
  <si>
    <t>Žumpa SL 210 - 5,7m3, dodávka a osazení</t>
  </si>
  <si>
    <t>1;žumpa;</t>
  </si>
  <si>
    <t>Montáž zapojení vodoměru</t>
  </si>
  <si>
    <t>Vodoměr domovní DN20/SV</t>
  </si>
  <si>
    <t>Montáž navrtávacích pasů DN 100</t>
  </si>
  <si>
    <t>Navrtávací pás HAKU5310 D90/1/-1/4" PN16 HAWLE</t>
  </si>
  <si>
    <t>Montáž vodovodních šoupátek DN 40</t>
  </si>
  <si>
    <t>HAWLE šoupátko 2800 DN 5/4" pro dom.příp. - voda</t>
  </si>
  <si>
    <t>Montáž souprav zemních</t>
  </si>
  <si>
    <t>HAWLE souprava zemní tuhá</t>
  </si>
  <si>
    <t>Osazení poklopů litinových šoupátkových</t>
  </si>
  <si>
    <t>HAWLE poklop uliční šoupátkový - voda</t>
  </si>
  <si>
    <t>Tlaková zkouška vodovodního potrubí DN 80</t>
  </si>
  <si>
    <t>7;potrubí DN32;</t>
  </si>
  <si>
    <t>Zabezpečení konců vodovod. potrubí</t>
  </si>
  <si>
    <t>Desinfekce vodovodního potrubí DN 70</t>
  </si>
  <si>
    <t>Vedení trubní dálková a přípojná</t>
  </si>
  <si>
    <t>Přesun hmot, trubní vedení plastová, otevř. výkop</t>
  </si>
  <si>
    <t>80,39858</t>
  </si>
  <si>
    <t>Montáže potrubí</t>
  </si>
  <si>
    <t xml:space="preserve">Montáž soupravy vodoměrné   </t>
  </si>
  <si>
    <t>Souprava vodoměrná HAWLE 101.15 1"-1"</t>
  </si>
  <si>
    <t>Zkouška těsnosti potrubí, DN 150 - 200</t>
  </si>
  <si>
    <t>5;DN 150;</t>
  </si>
  <si>
    <t>4;DN 200;</t>
  </si>
  <si>
    <t>Zkouška těsnosti potrubí, DN 250 - 350</t>
  </si>
  <si>
    <t>57;DN 300;</t>
  </si>
  <si>
    <t>30;DN 250;</t>
  </si>
  <si>
    <t>Doba výstavby:</t>
  </si>
  <si>
    <t>Začátek výstavby:</t>
  </si>
  <si>
    <t>Konec výstavby:</t>
  </si>
  <si>
    <t>Zpracováno dne:</t>
  </si>
  <si>
    <t>19.09.2022</t>
  </si>
  <si>
    <t>Objednatel:</t>
  </si>
  <si>
    <t>Projektant:</t>
  </si>
  <si>
    <t>Zhotovitel:</t>
  </si>
  <si>
    <t>Zpracoval:</t>
  </si>
  <si>
    <t> </t>
  </si>
  <si>
    <t>Kamila Možná, 604833924</t>
  </si>
  <si>
    <t>MJ</t>
  </si>
  <si>
    <t>kompl</t>
  </si>
  <si>
    <t>m</t>
  </si>
  <si>
    <t>m3</t>
  </si>
  <si>
    <t>m2</t>
  </si>
  <si>
    <t>kus</t>
  </si>
  <si>
    <t>úsek</t>
  </si>
  <si>
    <t>t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</si>
  <si>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</si>
  <si>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</si>
  <si>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</si>
  <si>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</si>
  <si>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</si>
  <si>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</si>
  <si>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</si>
  <si>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</si>
  <si>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</si>
  <si>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</si>
  <si>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</si>
  <si>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</si>
  <si>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</si>
  <si>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</si>
  <si>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</si>
  <si>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</si>
  <si>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</si>
  <si>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</si>
  <si>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</si>
  <si>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</si>
  <si>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</si>
  <si>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</si>
  <si>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13_</t>
  </si>
  <si>
    <t>15_</t>
  </si>
  <si>
    <t>16_</t>
  </si>
  <si>
    <t>17_</t>
  </si>
  <si>
    <t>21_</t>
  </si>
  <si>
    <t>27_</t>
  </si>
  <si>
    <t>45_</t>
  </si>
  <si>
    <t>63_</t>
  </si>
  <si>
    <t>87_</t>
  </si>
  <si>
    <t>89_</t>
  </si>
  <si>
    <t>H27_</t>
  </si>
  <si>
    <t>M23_</t>
  </si>
  <si>
    <t>1_</t>
  </si>
  <si>
    <t>2_</t>
  </si>
  <si>
    <t>4_</t>
  </si>
  <si>
    <t>6_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</si>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</sst>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8" fillId="2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2" borderId="19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9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12" fillId="3" borderId="2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49" fontId="14" fillId="0" borderId="22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3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3" borderId="27" xfId="0" applyNumberFormat="1" applyFont="1" applyFill="1" applyBorder="1" applyAlignment="1" applyProtection="1">
      <alignment horizontal="left" vertical="center"/>
      <protection/>
    </xf>
    <xf numFmtId="0" fontId="13" fillId="3" borderId="39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80"/>
  <sheetViews>
    <sheetView tabSelected="1" workbookViewId="0" topLeftCell="A1">
      <pane ySplit="11" topLeftCell="A162" activePane="bottomLeft" state="frozen"/>
      <selection pane="bottomLeft" activeCell="D173" sqref="D17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2.28125" style="0" customWidth="1"/>
    <col min="4" max="4" width="24.57421875" style="0" customWidth="1"/>
    <col min="7" max="7" width="5.85156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2.75">
      <c r="A2" s="99" t="s">
        <v>1</v>
      </c>
      <c r="B2" s="100"/>
      <c r="C2" s="101" t="s">
        <v>143</v>
      </c>
      <c r="D2" s="103" t="s">
        <v>292</v>
      </c>
      <c r="E2" s="103" t="s">
        <v>6</v>
      </c>
      <c r="F2" s="104" t="s">
        <v>297</v>
      </c>
      <c r="G2" s="103" t="s">
        <v>301</v>
      </c>
      <c r="H2" s="100"/>
      <c r="I2" s="100"/>
      <c r="J2" s="100"/>
      <c r="K2" s="100"/>
      <c r="L2" s="100"/>
      <c r="M2" s="105"/>
      <c r="N2" s="5"/>
    </row>
    <row r="3" spans="1:14" ht="12.75">
      <c r="A3" s="96"/>
      <c r="B3" s="89"/>
      <c r="C3" s="102"/>
      <c r="D3" s="89"/>
      <c r="E3" s="89"/>
      <c r="F3" s="89"/>
      <c r="G3" s="89"/>
      <c r="H3" s="89"/>
      <c r="I3" s="89"/>
      <c r="J3" s="89"/>
      <c r="K3" s="89"/>
      <c r="L3" s="89"/>
      <c r="M3" s="94"/>
      <c r="N3" s="5"/>
    </row>
    <row r="4" spans="1:14" ht="12.75">
      <c r="A4" s="88" t="s">
        <v>2</v>
      </c>
      <c r="B4" s="89"/>
      <c r="C4" s="92" t="s">
        <v>144</v>
      </c>
      <c r="D4" s="93" t="s">
        <v>293</v>
      </c>
      <c r="E4" s="93" t="s">
        <v>6</v>
      </c>
      <c r="F4" s="92" t="s">
        <v>298</v>
      </c>
      <c r="G4" s="93" t="s">
        <v>301</v>
      </c>
      <c r="H4" s="89"/>
      <c r="I4" s="89"/>
      <c r="J4" s="89"/>
      <c r="K4" s="89"/>
      <c r="L4" s="89"/>
      <c r="M4" s="94"/>
      <c r="N4" s="5"/>
    </row>
    <row r="5" spans="1:14" ht="12.75">
      <c r="A5" s="9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4"/>
      <c r="N5" s="5"/>
    </row>
    <row r="6" spans="1:14" ht="12.75">
      <c r="A6" s="88" t="s">
        <v>3</v>
      </c>
      <c r="B6" s="89"/>
      <c r="C6" s="92" t="s">
        <v>145</v>
      </c>
      <c r="D6" s="93" t="s">
        <v>294</v>
      </c>
      <c r="E6" s="93" t="s">
        <v>6</v>
      </c>
      <c r="F6" s="92" t="s">
        <v>299</v>
      </c>
      <c r="G6" s="93" t="s">
        <v>301</v>
      </c>
      <c r="H6" s="89"/>
      <c r="I6" s="89"/>
      <c r="J6" s="89"/>
      <c r="K6" s="89"/>
      <c r="L6" s="89"/>
      <c r="M6" s="94"/>
      <c r="N6" s="5"/>
    </row>
    <row r="7" spans="1:14" ht="12.75">
      <c r="A7" s="96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4"/>
      <c r="N7" s="5"/>
    </row>
    <row r="8" spans="1:14" ht="12.75">
      <c r="A8" s="88" t="s">
        <v>4</v>
      </c>
      <c r="B8" s="89"/>
      <c r="C8" s="92" t="s">
        <v>6</v>
      </c>
      <c r="D8" s="93" t="s">
        <v>295</v>
      </c>
      <c r="E8" s="93" t="s">
        <v>296</v>
      </c>
      <c r="F8" s="92" t="s">
        <v>300</v>
      </c>
      <c r="G8" s="92" t="s">
        <v>302</v>
      </c>
      <c r="H8" s="89"/>
      <c r="I8" s="89"/>
      <c r="J8" s="89"/>
      <c r="K8" s="89"/>
      <c r="L8" s="89"/>
      <c r="M8" s="94"/>
      <c r="N8" s="5"/>
    </row>
    <row r="9" spans="1:14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5"/>
      <c r="N9" s="5"/>
    </row>
    <row r="10" spans="1:64" ht="12.75">
      <c r="A10" s="1" t="s">
        <v>5</v>
      </c>
      <c r="B10" s="10" t="s">
        <v>73</v>
      </c>
      <c r="C10" s="77" t="s">
        <v>146</v>
      </c>
      <c r="D10" s="78"/>
      <c r="E10" s="78"/>
      <c r="F10" s="79"/>
      <c r="G10" s="10" t="s">
        <v>303</v>
      </c>
      <c r="H10" s="23" t="s">
        <v>311</v>
      </c>
      <c r="I10" s="28" t="s">
        <v>312</v>
      </c>
      <c r="J10" s="80" t="s">
        <v>314</v>
      </c>
      <c r="K10" s="81"/>
      <c r="L10" s="82"/>
      <c r="M10" s="33" t="s">
        <v>319</v>
      </c>
      <c r="N10" s="41"/>
      <c r="BK10" s="42" t="s">
        <v>355</v>
      </c>
      <c r="BL10" s="47" t="s">
        <v>358</v>
      </c>
    </row>
    <row r="11" spans="1:62" ht="12.75">
      <c r="A11" s="2" t="s">
        <v>6</v>
      </c>
      <c r="B11" s="11" t="s">
        <v>6</v>
      </c>
      <c r="C11" s="83" t="s">
        <v>147</v>
      </c>
      <c r="D11" s="84"/>
      <c r="E11" s="84"/>
      <c r="F11" s="85"/>
      <c r="G11" s="11" t="s">
        <v>6</v>
      </c>
      <c r="H11" s="11" t="s">
        <v>6</v>
      </c>
      <c r="I11" s="29" t="s">
        <v>313</v>
      </c>
      <c r="J11" s="30" t="s">
        <v>315</v>
      </c>
      <c r="K11" s="31" t="s">
        <v>317</v>
      </c>
      <c r="L11" s="32" t="s">
        <v>318</v>
      </c>
      <c r="M11" s="34" t="s">
        <v>320</v>
      </c>
      <c r="N11" s="41"/>
      <c r="Z11" s="42" t="s">
        <v>322</v>
      </c>
      <c r="AA11" s="42" t="s">
        <v>323</v>
      </c>
      <c r="AB11" s="42" t="s">
        <v>324</v>
      </c>
      <c r="AC11" s="42" t="s">
        <v>325</v>
      </c>
      <c r="AD11" s="42" t="s">
        <v>326</v>
      </c>
      <c r="AE11" s="42" t="s">
        <v>327</v>
      </c>
      <c r="AF11" s="42" t="s">
        <v>328</v>
      </c>
      <c r="AG11" s="42" t="s">
        <v>329</v>
      </c>
      <c r="AH11" s="42" t="s">
        <v>330</v>
      </c>
      <c r="BH11" s="42" t="s">
        <v>352</v>
      </c>
      <c r="BI11" s="42" t="s">
        <v>353</v>
      </c>
      <c r="BJ11" s="42" t="s">
        <v>354</v>
      </c>
    </row>
    <row r="12" spans="1:47" ht="12.75">
      <c r="A12" s="3"/>
      <c r="B12" s="12" t="s">
        <v>74</v>
      </c>
      <c r="C12" s="86" t="s">
        <v>148</v>
      </c>
      <c r="D12" s="87"/>
      <c r="E12" s="87"/>
      <c r="F12" s="87"/>
      <c r="G12" s="21" t="s">
        <v>6</v>
      </c>
      <c r="H12" s="21" t="s">
        <v>6</v>
      </c>
      <c r="I12" s="21" t="s">
        <v>6</v>
      </c>
      <c r="J12" s="48">
        <f>SUM(J13:J15)</f>
        <v>0</v>
      </c>
      <c r="K12" s="48">
        <f>SUM(K13:K15)</f>
        <v>0</v>
      </c>
      <c r="L12" s="48">
        <f>SUM(L13:L15)</f>
        <v>0</v>
      </c>
      <c r="M12" s="35"/>
      <c r="N12" s="5"/>
      <c r="AI12" s="42"/>
      <c r="AS12" s="49">
        <f>SUM(AJ13:AJ15)</f>
        <v>0</v>
      </c>
      <c r="AT12" s="49">
        <f>SUM(AK13:AK15)</f>
        <v>0</v>
      </c>
      <c r="AU12" s="49">
        <f>SUM(AL13:AL15)</f>
        <v>0</v>
      </c>
    </row>
    <row r="13" spans="1:64" ht="12.75">
      <c r="A13" s="4" t="s">
        <v>7</v>
      </c>
      <c r="B13" s="13" t="s">
        <v>75</v>
      </c>
      <c r="C13" s="69" t="s">
        <v>149</v>
      </c>
      <c r="D13" s="70"/>
      <c r="E13" s="70"/>
      <c r="F13" s="70"/>
      <c r="G13" s="13" t="s">
        <v>304</v>
      </c>
      <c r="H13" s="24">
        <v>1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6"/>
      <c r="N13" s="5"/>
      <c r="Z13" s="43">
        <f>IF(AQ13="5",BJ13,0)</f>
        <v>0</v>
      </c>
      <c r="AB13" s="43">
        <f>IF(AQ13="1",BH13,0)</f>
        <v>0</v>
      </c>
      <c r="AC13" s="43">
        <f>IF(AQ13="1",BI13,0)</f>
        <v>0</v>
      </c>
      <c r="AD13" s="43">
        <f>IF(AQ13="7",BH13,0)</f>
        <v>0</v>
      </c>
      <c r="AE13" s="43">
        <f>IF(AQ13="7",BI13,0)</f>
        <v>0</v>
      </c>
      <c r="AF13" s="43">
        <f>IF(AQ13="2",BH13,0)</f>
        <v>0</v>
      </c>
      <c r="AG13" s="43">
        <f>IF(AQ13="2",BI13,0)</f>
        <v>0</v>
      </c>
      <c r="AH13" s="43">
        <f>IF(AQ13="0",BJ13,0)</f>
        <v>0</v>
      </c>
      <c r="AI13" s="42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3">
        <v>21</v>
      </c>
      <c r="AO13" s="43">
        <f>I13*0</f>
        <v>0</v>
      </c>
      <c r="AP13" s="43">
        <f>I13*(1-0)</f>
        <v>0</v>
      </c>
      <c r="AQ13" s="44" t="s">
        <v>7</v>
      </c>
      <c r="AV13" s="43">
        <f>AW13+AX13</f>
        <v>0</v>
      </c>
      <c r="AW13" s="43">
        <f>H13*AO13</f>
        <v>0</v>
      </c>
      <c r="AX13" s="43">
        <f>H13*AP13</f>
        <v>0</v>
      </c>
      <c r="AY13" s="46" t="s">
        <v>331</v>
      </c>
      <c r="AZ13" s="46" t="s">
        <v>331</v>
      </c>
      <c r="BA13" s="42" t="s">
        <v>351</v>
      </c>
      <c r="BC13" s="43">
        <f>AW13+AX13</f>
        <v>0</v>
      </c>
      <c r="BD13" s="43">
        <f>I13/(100-BE13)*100</f>
        <v>0</v>
      </c>
      <c r="BE13" s="43">
        <v>0</v>
      </c>
      <c r="BF13" s="43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356</v>
      </c>
      <c r="BL13" s="43">
        <v>0</v>
      </c>
    </row>
    <row r="14" spans="1:14" ht="12.75">
      <c r="A14" s="5"/>
      <c r="C14" s="17" t="s">
        <v>150</v>
      </c>
      <c r="F14" s="19"/>
      <c r="H14" s="25">
        <v>1</v>
      </c>
      <c r="M14" s="37"/>
      <c r="N14" s="5"/>
    </row>
    <row r="15" spans="1:64" ht="12.75">
      <c r="A15" s="4" t="s">
        <v>8</v>
      </c>
      <c r="B15" s="13" t="s">
        <v>76</v>
      </c>
      <c r="C15" s="69" t="s">
        <v>151</v>
      </c>
      <c r="D15" s="70"/>
      <c r="E15" s="70"/>
      <c r="F15" s="70"/>
      <c r="G15" s="13" t="s">
        <v>304</v>
      </c>
      <c r="H15" s="24">
        <v>1</v>
      </c>
      <c r="I15" s="24">
        <v>0</v>
      </c>
      <c r="J15" s="24">
        <f>H15*AO15</f>
        <v>0</v>
      </c>
      <c r="K15" s="24">
        <f>H15*AP15</f>
        <v>0</v>
      </c>
      <c r="L15" s="24">
        <f>H15*I15</f>
        <v>0</v>
      </c>
      <c r="M15" s="36"/>
      <c r="N15" s="5"/>
      <c r="Z15" s="43">
        <f>IF(AQ15="5",BJ15,0)</f>
        <v>0</v>
      </c>
      <c r="AB15" s="43">
        <f>IF(AQ15="1",BH15,0)</f>
        <v>0</v>
      </c>
      <c r="AC15" s="43">
        <f>IF(AQ15="1",BI15,0)</f>
        <v>0</v>
      </c>
      <c r="AD15" s="43">
        <f>IF(AQ15="7",BH15,0)</f>
        <v>0</v>
      </c>
      <c r="AE15" s="43">
        <f>IF(AQ15="7",BI15,0)</f>
        <v>0</v>
      </c>
      <c r="AF15" s="43">
        <f>IF(AQ15="2",BH15,0)</f>
        <v>0</v>
      </c>
      <c r="AG15" s="43">
        <f>IF(AQ15="2",BI15,0)</f>
        <v>0</v>
      </c>
      <c r="AH15" s="43">
        <f>IF(AQ15="0",BJ15,0)</f>
        <v>0</v>
      </c>
      <c r="AI15" s="42"/>
      <c r="AJ15" s="24">
        <f>IF(AN15=0,L15,0)</f>
        <v>0</v>
      </c>
      <c r="AK15" s="24">
        <f>IF(AN15=15,L15,0)</f>
        <v>0</v>
      </c>
      <c r="AL15" s="24">
        <f>IF(AN15=21,L15,0)</f>
        <v>0</v>
      </c>
      <c r="AN15" s="43">
        <v>21</v>
      </c>
      <c r="AO15" s="43">
        <f>I15*0</f>
        <v>0</v>
      </c>
      <c r="AP15" s="43">
        <f>I15*(1-0)</f>
        <v>0</v>
      </c>
      <c r="AQ15" s="44" t="s">
        <v>7</v>
      </c>
      <c r="AV15" s="43">
        <f>AW15+AX15</f>
        <v>0</v>
      </c>
      <c r="AW15" s="43">
        <f>H15*AO15</f>
        <v>0</v>
      </c>
      <c r="AX15" s="43">
        <f>H15*AP15</f>
        <v>0</v>
      </c>
      <c r="AY15" s="46" t="s">
        <v>331</v>
      </c>
      <c r="AZ15" s="46" t="s">
        <v>331</v>
      </c>
      <c r="BA15" s="42" t="s">
        <v>351</v>
      </c>
      <c r="BC15" s="43">
        <f>AW15+AX15</f>
        <v>0</v>
      </c>
      <c r="BD15" s="43">
        <f>I15/(100-BE15)*100</f>
        <v>0</v>
      </c>
      <c r="BE15" s="43">
        <v>0</v>
      </c>
      <c r="BF15" s="43">
        <f>15</f>
        <v>15</v>
      </c>
      <c r="BH15" s="24">
        <f>H15*AO15</f>
        <v>0</v>
      </c>
      <c r="BI15" s="24">
        <f>H15*AP15</f>
        <v>0</v>
      </c>
      <c r="BJ15" s="24">
        <f>H15*I15</f>
        <v>0</v>
      </c>
      <c r="BK15" s="24" t="s">
        <v>356</v>
      </c>
      <c r="BL15" s="43">
        <v>0</v>
      </c>
    </row>
    <row r="16" spans="1:14" ht="12.75">
      <c r="A16" s="5"/>
      <c r="C16" s="17" t="s">
        <v>152</v>
      </c>
      <c r="F16" s="19"/>
      <c r="H16" s="25">
        <v>1</v>
      </c>
      <c r="M16" s="37"/>
      <c r="N16" s="5"/>
    </row>
    <row r="17" spans="1:47" ht="12.75">
      <c r="A17" s="6"/>
      <c r="B17" s="14" t="s">
        <v>17</v>
      </c>
      <c r="C17" s="75" t="s">
        <v>153</v>
      </c>
      <c r="D17" s="76"/>
      <c r="E17" s="76"/>
      <c r="F17" s="76"/>
      <c r="G17" s="22" t="s">
        <v>6</v>
      </c>
      <c r="H17" s="22" t="s">
        <v>6</v>
      </c>
      <c r="I17" s="22" t="s">
        <v>6</v>
      </c>
      <c r="J17" s="49">
        <f>SUM(J18:J18)</f>
        <v>0</v>
      </c>
      <c r="K17" s="49">
        <f>SUM(K18:K18)</f>
        <v>0</v>
      </c>
      <c r="L17" s="49">
        <f>SUM(L18:L18)</f>
        <v>0</v>
      </c>
      <c r="M17" s="38"/>
      <c r="N17" s="5"/>
      <c r="AI17" s="42"/>
      <c r="AS17" s="49">
        <f>SUM(AJ18:AJ18)</f>
        <v>0</v>
      </c>
      <c r="AT17" s="49">
        <f>SUM(AK18:AK18)</f>
        <v>0</v>
      </c>
      <c r="AU17" s="49">
        <f>SUM(AL18:AL18)</f>
        <v>0</v>
      </c>
    </row>
    <row r="18" spans="1:64" ht="12.75">
      <c r="A18" s="4" t="s">
        <v>9</v>
      </c>
      <c r="B18" s="13" t="s">
        <v>77</v>
      </c>
      <c r="C18" s="69" t="s">
        <v>154</v>
      </c>
      <c r="D18" s="70"/>
      <c r="E18" s="70"/>
      <c r="F18" s="70"/>
      <c r="G18" s="13" t="s">
        <v>305</v>
      </c>
      <c r="H18" s="24">
        <v>1</v>
      </c>
      <c r="I18" s="24">
        <v>0</v>
      </c>
      <c r="J18" s="24">
        <f>H18*AO18</f>
        <v>0</v>
      </c>
      <c r="K18" s="24">
        <f>H18*AP18</f>
        <v>0</v>
      </c>
      <c r="L18" s="24">
        <f>H18*I18</f>
        <v>0</v>
      </c>
      <c r="M18" s="36" t="s">
        <v>321</v>
      </c>
      <c r="N18" s="5"/>
      <c r="Z18" s="43">
        <f>IF(AQ18="5",BJ18,0)</f>
        <v>0</v>
      </c>
      <c r="AB18" s="43">
        <f>IF(AQ18="1",BH18,0)</f>
        <v>0</v>
      </c>
      <c r="AC18" s="43">
        <f>IF(AQ18="1",BI18,0)</f>
        <v>0</v>
      </c>
      <c r="AD18" s="43">
        <f>IF(AQ18="7",BH18,0)</f>
        <v>0</v>
      </c>
      <c r="AE18" s="43">
        <f>IF(AQ18="7",BI18,0)</f>
        <v>0</v>
      </c>
      <c r="AF18" s="43">
        <f>IF(AQ18="2",BH18,0)</f>
        <v>0</v>
      </c>
      <c r="AG18" s="43">
        <f>IF(AQ18="2",BI18,0)</f>
        <v>0</v>
      </c>
      <c r="AH18" s="43">
        <f>IF(AQ18="0",BJ18,0)</f>
        <v>0</v>
      </c>
      <c r="AI18" s="42"/>
      <c r="AJ18" s="24">
        <f>IF(AN18=0,L18,0)</f>
        <v>0</v>
      </c>
      <c r="AK18" s="24">
        <f>IF(AN18=15,L18,0)</f>
        <v>0</v>
      </c>
      <c r="AL18" s="24">
        <f>IF(AN18=21,L18,0)</f>
        <v>0</v>
      </c>
      <c r="AN18" s="43">
        <v>21</v>
      </c>
      <c r="AO18" s="43">
        <f>I18*0.362590529247911</f>
        <v>0</v>
      </c>
      <c r="AP18" s="43">
        <f>I18*(1-0.362590529247911)</f>
        <v>0</v>
      </c>
      <c r="AQ18" s="44" t="s">
        <v>7</v>
      </c>
      <c r="AV18" s="43">
        <f>AW18+AX18</f>
        <v>0</v>
      </c>
      <c r="AW18" s="43">
        <f>H18*AO18</f>
        <v>0</v>
      </c>
      <c r="AX18" s="43">
        <f>H18*AP18</f>
        <v>0</v>
      </c>
      <c r="AY18" s="46" t="s">
        <v>332</v>
      </c>
      <c r="AZ18" s="46" t="s">
        <v>345</v>
      </c>
      <c r="BA18" s="42" t="s">
        <v>351</v>
      </c>
      <c r="BC18" s="43">
        <f>AW18+AX18</f>
        <v>0</v>
      </c>
      <c r="BD18" s="43">
        <f>I18/(100-BE18)*100</f>
        <v>0</v>
      </c>
      <c r="BE18" s="43">
        <v>0</v>
      </c>
      <c r="BF18" s="43">
        <f>18</f>
        <v>18</v>
      </c>
      <c r="BH18" s="24">
        <f>H18*AO18</f>
        <v>0</v>
      </c>
      <c r="BI18" s="24">
        <f>H18*AP18</f>
        <v>0</v>
      </c>
      <c r="BJ18" s="24">
        <f>H18*I18</f>
        <v>0</v>
      </c>
      <c r="BK18" s="24" t="s">
        <v>356</v>
      </c>
      <c r="BL18" s="43">
        <v>11</v>
      </c>
    </row>
    <row r="19" spans="1:14" ht="12.75">
      <c r="A19" s="5"/>
      <c r="C19" s="17" t="s">
        <v>155</v>
      </c>
      <c r="F19" s="19"/>
      <c r="H19" s="25">
        <v>1</v>
      </c>
      <c r="M19" s="37"/>
      <c r="N19" s="5"/>
    </row>
    <row r="20" spans="1:47" ht="12.75">
      <c r="A20" s="6"/>
      <c r="B20" s="14" t="s">
        <v>19</v>
      </c>
      <c r="C20" s="75" t="s">
        <v>156</v>
      </c>
      <c r="D20" s="76"/>
      <c r="E20" s="76"/>
      <c r="F20" s="76"/>
      <c r="G20" s="22" t="s">
        <v>6</v>
      </c>
      <c r="H20" s="22" t="s">
        <v>6</v>
      </c>
      <c r="I20" s="22" t="s">
        <v>6</v>
      </c>
      <c r="J20" s="49">
        <f>SUM(J21:J36)</f>
        <v>0</v>
      </c>
      <c r="K20" s="49">
        <f>SUM(K21:K36)</f>
        <v>0</v>
      </c>
      <c r="L20" s="49">
        <f>SUM(L21:L36)</f>
        <v>0</v>
      </c>
      <c r="M20" s="38"/>
      <c r="N20" s="5"/>
      <c r="AI20" s="42"/>
      <c r="AS20" s="49">
        <f>SUM(AJ21:AJ36)</f>
        <v>0</v>
      </c>
      <c r="AT20" s="49">
        <f>SUM(AK21:AK36)</f>
        <v>0</v>
      </c>
      <c r="AU20" s="49">
        <f>SUM(AL21:AL36)</f>
        <v>0</v>
      </c>
    </row>
    <row r="21" spans="1:64" ht="12.75">
      <c r="A21" s="4" t="s">
        <v>10</v>
      </c>
      <c r="B21" s="13" t="s">
        <v>78</v>
      </c>
      <c r="C21" s="69" t="s">
        <v>157</v>
      </c>
      <c r="D21" s="70"/>
      <c r="E21" s="70"/>
      <c r="F21" s="70"/>
      <c r="G21" s="13" t="s">
        <v>306</v>
      </c>
      <c r="H21" s="24">
        <v>8.502</v>
      </c>
      <c r="I21" s="24">
        <v>0</v>
      </c>
      <c r="J21" s="24">
        <f>H21*AO21</f>
        <v>0</v>
      </c>
      <c r="K21" s="24">
        <f>H21*AP21</f>
        <v>0</v>
      </c>
      <c r="L21" s="24">
        <f>H21*I21</f>
        <v>0</v>
      </c>
      <c r="M21" s="36" t="s">
        <v>321</v>
      </c>
      <c r="N21" s="5"/>
      <c r="Z21" s="43">
        <f>IF(AQ21="5",BJ21,0)</f>
        <v>0</v>
      </c>
      <c r="AB21" s="43">
        <f>IF(AQ21="1",BH21,0)</f>
        <v>0</v>
      </c>
      <c r="AC21" s="43">
        <f>IF(AQ21="1",BI21,0)</f>
        <v>0</v>
      </c>
      <c r="AD21" s="43">
        <f>IF(AQ21="7",BH21,0)</f>
        <v>0</v>
      </c>
      <c r="AE21" s="43">
        <f>IF(AQ21="7",BI21,0)</f>
        <v>0</v>
      </c>
      <c r="AF21" s="43">
        <f>IF(AQ21="2",BH21,0)</f>
        <v>0</v>
      </c>
      <c r="AG21" s="43">
        <f>IF(AQ21="2",BI21,0)</f>
        <v>0</v>
      </c>
      <c r="AH21" s="43">
        <f>IF(AQ21="0",BJ21,0)</f>
        <v>0</v>
      </c>
      <c r="AI21" s="42"/>
      <c r="AJ21" s="24">
        <f>IF(AN21=0,L21,0)</f>
        <v>0</v>
      </c>
      <c r="AK21" s="24">
        <f>IF(AN21=15,L21,0)</f>
        <v>0</v>
      </c>
      <c r="AL21" s="24">
        <f>IF(AN21=21,L21,0)</f>
        <v>0</v>
      </c>
      <c r="AN21" s="43">
        <v>21</v>
      </c>
      <c r="AO21" s="43">
        <f>I21*0.0470904278155015</f>
        <v>0</v>
      </c>
      <c r="AP21" s="43">
        <f>I21*(1-0.0470904278155015)</f>
        <v>0</v>
      </c>
      <c r="AQ21" s="44" t="s">
        <v>7</v>
      </c>
      <c r="AV21" s="43">
        <f>AW21+AX21</f>
        <v>0</v>
      </c>
      <c r="AW21" s="43">
        <f>H21*AO21</f>
        <v>0</v>
      </c>
      <c r="AX21" s="43">
        <f>H21*AP21</f>
        <v>0</v>
      </c>
      <c r="AY21" s="46" t="s">
        <v>333</v>
      </c>
      <c r="AZ21" s="46" t="s">
        <v>345</v>
      </c>
      <c r="BA21" s="42" t="s">
        <v>351</v>
      </c>
      <c r="BC21" s="43">
        <f>AW21+AX21</f>
        <v>0</v>
      </c>
      <c r="BD21" s="43">
        <f>I21/(100-BE21)*100</f>
        <v>0</v>
      </c>
      <c r="BE21" s="43">
        <v>0</v>
      </c>
      <c r="BF21" s="43">
        <f>21</f>
        <v>21</v>
      </c>
      <c r="BH21" s="24">
        <f>H21*AO21</f>
        <v>0</v>
      </c>
      <c r="BI21" s="24">
        <f>H21*AP21</f>
        <v>0</v>
      </c>
      <c r="BJ21" s="24">
        <f>H21*I21</f>
        <v>0</v>
      </c>
      <c r="BK21" s="24" t="s">
        <v>356</v>
      </c>
      <c r="BL21" s="43">
        <v>13</v>
      </c>
    </row>
    <row r="22" spans="1:14" ht="12.75">
      <c r="A22" s="5"/>
      <c r="C22" s="17" t="s">
        <v>158</v>
      </c>
      <c r="F22" s="19"/>
      <c r="H22" s="25">
        <v>8.502</v>
      </c>
      <c r="M22" s="37"/>
      <c r="N22" s="5"/>
    </row>
    <row r="23" spans="1:64" ht="12.75">
      <c r="A23" s="4" t="s">
        <v>11</v>
      </c>
      <c r="B23" s="13" t="s">
        <v>79</v>
      </c>
      <c r="C23" s="69" t="s">
        <v>159</v>
      </c>
      <c r="D23" s="70"/>
      <c r="E23" s="70"/>
      <c r="F23" s="70"/>
      <c r="G23" s="13" t="s">
        <v>306</v>
      </c>
      <c r="H23" s="24">
        <v>2.1255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6" t="s">
        <v>321</v>
      </c>
      <c r="N23" s="5"/>
      <c r="Z23" s="43">
        <f>IF(AQ23="5",BJ23,0)</f>
        <v>0</v>
      </c>
      <c r="AB23" s="43">
        <f>IF(AQ23="1",BH23,0)</f>
        <v>0</v>
      </c>
      <c r="AC23" s="43">
        <f>IF(AQ23="1",BI23,0)</f>
        <v>0</v>
      </c>
      <c r="AD23" s="43">
        <f>IF(AQ23="7",BH23,0)</f>
        <v>0</v>
      </c>
      <c r="AE23" s="43">
        <f>IF(AQ23="7",BI23,0)</f>
        <v>0</v>
      </c>
      <c r="AF23" s="43">
        <f>IF(AQ23="2",BH23,0)</f>
        <v>0</v>
      </c>
      <c r="AG23" s="43">
        <f>IF(AQ23="2",BI23,0)</f>
        <v>0</v>
      </c>
      <c r="AH23" s="43">
        <f>IF(AQ23="0",BJ23,0)</f>
        <v>0</v>
      </c>
      <c r="AI23" s="42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3">
        <v>21</v>
      </c>
      <c r="AO23" s="43">
        <f>I23*0</f>
        <v>0</v>
      </c>
      <c r="AP23" s="43">
        <f>I23*(1-0)</f>
        <v>0</v>
      </c>
      <c r="AQ23" s="44" t="s">
        <v>7</v>
      </c>
      <c r="AV23" s="43">
        <f>AW23+AX23</f>
        <v>0</v>
      </c>
      <c r="AW23" s="43">
        <f>H23*AO23</f>
        <v>0</v>
      </c>
      <c r="AX23" s="43">
        <f>H23*AP23</f>
        <v>0</v>
      </c>
      <c r="AY23" s="46" t="s">
        <v>333</v>
      </c>
      <c r="AZ23" s="46" t="s">
        <v>345</v>
      </c>
      <c r="BA23" s="42" t="s">
        <v>351</v>
      </c>
      <c r="BC23" s="43">
        <f>AW23+AX23</f>
        <v>0</v>
      </c>
      <c r="BD23" s="43">
        <f>I23/(100-BE23)*100</f>
        <v>0</v>
      </c>
      <c r="BE23" s="43">
        <v>0</v>
      </c>
      <c r="BF23" s="43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356</v>
      </c>
      <c r="BL23" s="43">
        <v>13</v>
      </c>
    </row>
    <row r="24" spans="1:14" ht="12.75">
      <c r="A24" s="5"/>
      <c r="C24" s="17" t="s">
        <v>160</v>
      </c>
      <c r="F24" s="19"/>
      <c r="H24" s="25">
        <v>2.1255</v>
      </c>
      <c r="M24" s="37"/>
      <c r="N24" s="5"/>
    </row>
    <row r="25" spans="1:64" ht="12.75">
      <c r="A25" s="4" t="s">
        <v>12</v>
      </c>
      <c r="B25" s="13" t="s">
        <v>80</v>
      </c>
      <c r="C25" s="69" t="s">
        <v>161</v>
      </c>
      <c r="D25" s="70"/>
      <c r="E25" s="70"/>
      <c r="F25" s="70"/>
      <c r="G25" s="13" t="s">
        <v>306</v>
      </c>
      <c r="H25" s="24">
        <v>93.28</v>
      </c>
      <c r="I25" s="24">
        <v>0</v>
      </c>
      <c r="J25" s="24">
        <f>H25*AO25</f>
        <v>0</v>
      </c>
      <c r="K25" s="24">
        <f>H25*AP25</f>
        <v>0</v>
      </c>
      <c r="L25" s="24">
        <f>H25*I25</f>
        <v>0</v>
      </c>
      <c r="M25" s="36" t="s">
        <v>321</v>
      </c>
      <c r="N25" s="5"/>
      <c r="Z25" s="43">
        <f>IF(AQ25="5",BJ25,0)</f>
        <v>0</v>
      </c>
      <c r="AB25" s="43">
        <f>IF(AQ25="1",BH25,0)</f>
        <v>0</v>
      </c>
      <c r="AC25" s="43">
        <f>IF(AQ25="1",BI25,0)</f>
        <v>0</v>
      </c>
      <c r="AD25" s="43">
        <f>IF(AQ25="7",BH25,0)</f>
        <v>0</v>
      </c>
      <c r="AE25" s="43">
        <f>IF(AQ25="7",BI25,0)</f>
        <v>0</v>
      </c>
      <c r="AF25" s="43">
        <f>IF(AQ25="2",BH25,0)</f>
        <v>0</v>
      </c>
      <c r="AG25" s="43">
        <f>IF(AQ25="2",BI25,0)</f>
        <v>0</v>
      </c>
      <c r="AH25" s="43">
        <f>IF(AQ25="0",BJ25,0)</f>
        <v>0</v>
      </c>
      <c r="AI25" s="42"/>
      <c r="AJ25" s="24">
        <f>IF(AN25=0,L25,0)</f>
        <v>0</v>
      </c>
      <c r="AK25" s="24">
        <f>IF(AN25=15,L25,0)</f>
        <v>0</v>
      </c>
      <c r="AL25" s="24">
        <f>IF(AN25=21,L25,0)</f>
        <v>0</v>
      </c>
      <c r="AN25" s="43">
        <v>21</v>
      </c>
      <c r="AO25" s="43">
        <f>I25*0</f>
        <v>0</v>
      </c>
      <c r="AP25" s="43">
        <f>I25*(1-0)</f>
        <v>0</v>
      </c>
      <c r="AQ25" s="44" t="s">
        <v>7</v>
      </c>
      <c r="AV25" s="43">
        <f>AW25+AX25</f>
        <v>0</v>
      </c>
      <c r="AW25" s="43">
        <f>H25*AO25</f>
        <v>0</v>
      </c>
      <c r="AX25" s="43">
        <f>H25*AP25</f>
        <v>0</v>
      </c>
      <c r="AY25" s="46" t="s">
        <v>333</v>
      </c>
      <c r="AZ25" s="46" t="s">
        <v>345</v>
      </c>
      <c r="BA25" s="42" t="s">
        <v>351</v>
      </c>
      <c r="BC25" s="43">
        <f>AW25+AX25</f>
        <v>0</v>
      </c>
      <c r="BD25" s="43">
        <f>I25/(100-BE25)*100</f>
        <v>0</v>
      </c>
      <c r="BE25" s="43">
        <v>0</v>
      </c>
      <c r="BF25" s="43">
        <f>25</f>
        <v>25</v>
      </c>
      <c r="BH25" s="24">
        <f>H25*AO25</f>
        <v>0</v>
      </c>
      <c r="BI25" s="24">
        <f>H25*AP25</f>
        <v>0</v>
      </c>
      <c r="BJ25" s="24">
        <f>H25*I25</f>
        <v>0</v>
      </c>
      <c r="BK25" s="24" t="s">
        <v>356</v>
      </c>
      <c r="BL25" s="43">
        <v>13</v>
      </c>
    </row>
    <row r="26" spans="1:14" ht="12.75">
      <c r="A26" s="5"/>
      <c r="C26" s="17" t="s">
        <v>162</v>
      </c>
      <c r="F26" s="19"/>
      <c r="H26" s="25">
        <v>93.28</v>
      </c>
      <c r="M26" s="37"/>
      <c r="N26" s="5"/>
    </row>
    <row r="27" spans="1:64" ht="12.75">
      <c r="A27" s="4" t="s">
        <v>13</v>
      </c>
      <c r="B27" s="13" t="s">
        <v>79</v>
      </c>
      <c r="C27" s="69" t="s">
        <v>159</v>
      </c>
      <c r="D27" s="70"/>
      <c r="E27" s="70"/>
      <c r="F27" s="70"/>
      <c r="G27" s="13" t="s">
        <v>306</v>
      </c>
      <c r="H27" s="24">
        <v>23.32</v>
      </c>
      <c r="I27" s="24">
        <v>0</v>
      </c>
      <c r="J27" s="24">
        <f>H27*AO27</f>
        <v>0</v>
      </c>
      <c r="K27" s="24">
        <f>H27*AP27</f>
        <v>0</v>
      </c>
      <c r="L27" s="24">
        <f>H27*I27</f>
        <v>0</v>
      </c>
      <c r="M27" s="36" t="s">
        <v>321</v>
      </c>
      <c r="N27" s="5"/>
      <c r="Z27" s="43">
        <f>IF(AQ27="5",BJ27,0)</f>
        <v>0</v>
      </c>
      <c r="AB27" s="43">
        <f>IF(AQ27="1",BH27,0)</f>
        <v>0</v>
      </c>
      <c r="AC27" s="43">
        <f>IF(AQ27="1",BI27,0)</f>
        <v>0</v>
      </c>
      <c r="AD27" s="43">
        <f>IF(AQ27="7",BH27,0)</f>
        <v>0</v>
      </c>
      <c r="AE27" s="43">
        <f>IF(AQ27="7",BI27,0)</f>
        <v>0</v>
      </c>
      <c r="AF27" s="43">
        <f>IF(AQ27="2",BH27,0)</f>
        <v>0</v>
      </c>
      <c r="AG27" s="43">
        <f>IF(AQ27="2",BI27,0)</f>
        <v>0</v>
      </c>
      <c r="AH27" s="43">
        <f>IF(AQ27="0",BJ27,0)</f>
        <v>0</v>
      </c>
      <c r="AI27" s="42"/>
      <c r="AJ27" s="24">
        <f>IF(AN27=0,L27,0)</f>
        <v>0</v>
      </c>
      <c r="AK27" s="24">
        <f>IF(AN27=15,L27,0)</f>
        <v>0</v>
      </c>
      <c r="AL27" s="24">
        <f>IF(AN27=21,L27,0)</f>
        <v>0</v>
      </c>
      <c r="AN27" s="43">
        <v>21</v>
      </c>
      <c r="AO27" s="43">
        <f>I27*0</f>
        <v>0</v>
      </c>
      <c r="AP27" s="43">
        <f>I27*(1-0)</f>
        <v>0</v>
      </c>
      <c r="AQ27" s="44" t="s">
        <v>7</v>
      </c>
      <c r="AV27" s="43">
        <f>AW27+AX27</f>
        <v>0</v>
      </c>
      <c r="AW27" s="43">
        <f>H27*AO27</f>
        <v>0</v>
      </c>
      <c r="AX27" s="43">
        <f>H27*AP27</f>
        <v>0</v>
      </c>
      <c r="AY27" s="46" t="s">
        <v>333</v>
      </c>
      <c r="AZ27" s="46" t="s">
        <v>345</v>
      </c>
      <c r="BA27" s="42" t="s">
        <v>351</v>
      </c>
      <c r="BC27" s="43">
        <f>AW27+AX27</f>
        <v>0</v>
      </c>
      <c r="BD27" s="43">
        <f>I27/(100-BE27)*100</f>
        <v>0</v>
      </c>
      <c r="BE27" s="43">
        <v>0</v>
      </c>
      <c r="BF27" s="43">
        <f>27</f>
        <v>27</v>
      </c>
      <c r="BH27" s="24">
        <f>H27*AO27</f>
        <v>0</v>
      </c>
      <c r="BI27" s="24">
        <f>H27*AP27</f>
        <v>0</v>
      </c>
      <c r="BJ27" s="24">
        <f>H27*I27</f>
        <v>0</v>
      </c>
      <c r="BK27" s="24" t="s">
        <v>356</v>
      </c>
      <c r="BL27" s="43">
        <v>13</v>
      </c>
    </row>
    <row r="28" spans="1:14" ht="12.75">
      <c r="A28" s="5"/>
      <c r="C28" s="17" t="s">
        <v>163</v>
      </c>
      <c r="F28" s="19"/>
      <c r="H28" s="25">
        <v>23.32</v>
      </c>
      <c r="M28" s="37"/>
      <c r="N28" s="5"/>
    </row>
    <row r="29" spans="1:64" ht="12.75">
      <c r="A29" s="4" t="s">
        <v>14</v>
      </c>
      <c r="B29" s="13" t="s">
        <v>81</v>
      </c>
      <c r="C29" s="69" t="s">
        <v>164</v>
      </c>
      <c r="D29" s="70"/>
      <c r="E29" s="70"/>
      <c r="F29" s="70"/>
      <c r="G29" s="13" t="s">
        <v>305</v>
      </c>
      <c r="H29" s="24">
        <v>100.36</v>
      </c>
      <c r="I29" s="24">
        <v>0</v>
      </c>
      <c r="J29" s="24">
        <f>H29*AO29</f>
        <v>0</v>
      </c>
      <c r="K29" s="24">
        <f>H29*AP29</f>
        <v>0</v>
      </c>
      <c r="L29" s="24">
        <f>H29*I29</f>
        <v>0</v>
      </c>
      <c r="M29" s="36" t="s">
        <v>321</v>
      </c>
      <c r="N29" s="5"/>
      <c r="Z29" s="43">
        <f>IF(AQ29="5",BJ29,0)</f>
        <v>0</v>
      </c>
      <c r="AB29" s="43">
        <f>IF(AQ29="1",BH29,0)</f>
        <v>0</v>
      </c>
      <c r="AC29" s="43">
        <f>IF(AQ29="1",BI29,0)</f>
        <v>0</v>
      </c>
      <c r="AD29" s="43">
        <f>IF(AQ29="7",BH29,0)</f>
        <v>0</v>
      </c>
      <c r="AE29" s="43">
        <f>IF(AQ29="7",BI29,0)</f>
        <v>0</v>
      </c>
      <c r="AF29" s="43">
        <f>IF(AQ29="2",BH29,0)</f>
        <v>0</v>
      </c>
      <c r="AG29" s="43">
        <f>IF(AQ29="2",BI29,0)</f>
        <v>0</v>
      </c>
      <c r="AH29" s="43">
        <f>IF(AQ29="0",BJ29,0)</f>
        <v>0</v>
      </c>
      <c r="AI29" s="42"/>
      <c r="AJ29" s="24">
        <f>IF(AN29=0,L29,0)</f>
        <v>0</v>
      </c>
      <c r="AK29" s="24">
        <f>IF(AN29=15,L29,0)</f>
        <v>0</v>
      </c>
      <c r="AL29" s="24">
        <f>IF(AN29=21,L29,0)</f>
        <v>0</v>
      </c>
      <c r="AN29" s="43">
        <v>21</v>
      </c>
      <c r="AO29" s="43">
        <f>I29*0</f>
        <v>0</v>
      </c>
      <c r="AP29" s="43">
        <f>I29*(1-0)</f>
        <v>0</v>
      </c>
      <c r="AQ29" s="44" t="s">
        <v>7</v>
      </c>
      <c r="AV29" s="43">
        <f>AW29+AX29</f>
        <v>0</v>
      </c>
      <c r="AW29" s="43">
        <f>H29*AO29</f>
        <v>0</v>
      </c>
      <c r="AX29" s="43">
        <f>H29*AP29</f>
        <v>0</v>
      </c>
      <c r="AY29" s="46" t="s">
        <v>333</v>
      </c>
      <c r="AZ29" s="46" t="s">
        <v>345</v>
      </c>
      <c r="BA29" s="42" t="s">
        <v>351</v>
      </c>
      <c r="BC29" s="43">
        <f>AW29+AX29</f>
        <v>0</v>
      </c>
      <c r="BD29" s="43">
        <f>I29/(100-BE29)*100</f>
        <v>0</v>
      </c>
      <c r="BE29" s="43">
        <v>0</v>
      </c>
      <c r="BF29" s="43">
        <f>29</f>
        <v>29</v>
      </c>
      <c r="BH29" s="24">
        <f>H29*AO29</f>
        <v>0</v>
      </c>
      <c r="BI29" s="24">
        <f>H29*AP29</f>
        <v>0</v>
      </c>
      <c r="BJ29" s="24">
        <f>H29*I29</f>
        <v>0</v>
      </c>
      <c r="BK29" s="24" t="s">
        <v>356</v>
      </c>
      <c r="BL29" s="43">
        <v>13</v>
      </c>
    </row>
    <row r="30" spans="1:14" ht="12.75">
      <c r="A30" s="5"/>
      <c r="C30" s="17" t="s">
        <v>165</v>
      </c>
      <c r="F30" s="19"/>
      <c r="H30" s="25">
        <v>6.54</v>
      </c>
      <c r="M30" s="37"/>
      <c r="N30" s="5"/>
    </row>
    <row r="31" spans="1:14" ht="12.75">
      <c r="A31" s="5"/>
      <c r="C31" s="17" t="s">
        <v>166</v>
      </c>
      <c r="F31" s="19"/>
      <c r="H31" s="25">
        <v>93.82</v>
      </c>
      <c r="M31" s="37"/>
      <c r="N31" s="5"/>
    </row>
    <row r="32" spans="1:64" ht="12.75">
      <c r="A32" s="4" t="s">
        <v>15</v>
      </c>
      <c r="B32" s="66" t="s">
        <v>82</v>
      </c>
      <c r="C32" s="69" t="s">
        <v>167</v>
      </c>
      <c r="D32" s="70"/>
      <c r="E32" s="70"/>
      <c r="F32" s="70"/>
      <c r="G32" s="13" t="s">
        <v>306</v>
      </c>
      <c r="H32" s="24">
        <v>64.45</v>
      </c>
      <c r="I32" s="24">
        <v>0</v>
      </c>
      <c r="J32" s="24">
        <f>H32*AO32</f>
        <v>0</v>
      </c>
      <c r="K32" s="24">
        <f>H32*AP32</f>
        <v>0</v>
      </c>
      <c r="L32" s="24">
        <f>H32*I32</f>
        <v>0</v>
      </c>
      <c r="M32" s="36" t="s">
        <v>321</v>
      </c>
      <c r="N32" s="5"/>
      <c r="Z32" s="43">
        <f>IF(AQ32="5",BJ32,0)</f>
        <v>0</v>
      </c>
      <c r="AB32" s="43">
        <f>IF(AQ32="1",BH32,0)</f>
        <v>0</v>
      </c>
      <c r="AC32" s="43">
        <f>IF(AQ32="1",BI32,0)</f>
        <v>0</v>
      </c>
      <c r="AD32" s="43">
        <f>IF(AQ32="7",BH32,0)</f>
        <v>0</v>
      </c>
      <c r="AE32" s="43">
        <f>IF(AQ32="7",BI32,0)</f>
        <v>0</v>
      </c>
      <c r="AF32" s="43">
        <f>IF(AQ32="2",BH32,0)</f>
        <v>0</v>
      </c>
      <c r="AG32" s="43">
        <f>IF(AQ32="2",BI32,0)</f>
        <v>0</v>
      </c>
      <c r="AH32" s="43">
        <f>IF(AQ32="0",BJ32,0)</f>
        <v>0</v>
      </c>
      <c r="AI32" s="42"/>
      <c r="AJ32" s="24">
        <f>IF(AN32=0,L32,0)</f>
        <v>0</v>
      </c>
      <c r="AK32" s="24">
        <f>IF(AN32=15,L32,0)</f>
        <v>0</v>
      </c>
      <c r="AL32" s="24">
        <f>IF(AN32=21,L32,0)</f>
        <v>0</v>
      </c>
      <c r="AN32" s="43">
        <v>21</v>
      </c>
      <c r="AO32" s="43">
        <f>I32*0</f>
        <v>0</v>
      </c>
      <c r="AP32" s="43">
        <f>I32*(1-0)</f>
        <v>0</v>
      </c>
      <c r="AQ32" s="44" t="s">
        <v>7</v>
      </c>
      <c r="AV32" s="43">
        <f>AW32+AX32</f>
        <v>0</v>
      </c>
      <c r="AW32" s="43">
        <f>H32*AO32</f>
        <v>0</v>
      </c>
      <c r="AX32" s="43">
        <f>H32*AP32</f>
        <v>0</v>
      </c>
      <c r="AY32" s="46" t="s">
        <v>333</v>
      </c>
      <c r="AZ32" s="46" t="s">
        <v>345</v>
      </c>
      <c r="BA32" s="42" t="s">
        <v>351</v>
      </c>
      <c r="BC32" s="43">
        <f>AW32+AX32</f>
        <v>0</v>
      </c>
      <c r="BD32" s="43">
        <f>I32/(100-BE32)*100</f>
        <v>0</v>
      </c>
      <c r="BE32" s="43">
        <v>0</v>
      </c>
      <c r="BF32" s="43">
        <f>32</f>
        <v>32</v>
      </c>
      <c r="BH32" s="24">
        <f>H32*AO32</f>
        <v>0</v>
      </c>
      <c r="BI32" s="24">
        <f>H32*AP32</f>
        <v>0</v>
      </c>
      <c r="BJ32" s="24">
        <f>H32*I32</f>
        <v>0</v>
      </c>
      <c r="BK32" s="24" t="s">
        <v>356</v>
      </c>
      <c r="BL32" s="43">
        <v>13</v>
      </c>
    </row>
    <row r="33" spans="1:14" ht="12.75">
      <c r="A33" s="5"/>
      <c r="B33" s="68"/>
      <c r="C33" s="17" t="s">
        <v>168</v>
      </c>
      <c r="D33" s="68"/>
      <c r="E33" s="68"/>
      <c r="F33" s="19"/>
      <c r="H33" s="25">
        <v>27</v>
      </c>
      <c r="M33" s="37"/>
      <c r="N33" s="5"/>
    </row>
    <row r="34" spans="1:14" ht="12.75">
      <c r="A34" s="5"/>
      <c r="B34" s="68"/>
      <c r="C34" s="17" t="s">
        <v>169</v>
      </c>
      <c r="D34" s="68"/>
      <c r="E34" s="68"/>
      <c r="F34" s="19"/>
      <c r="H34" s="25">
        <v>2.25</v>
      </c>
      <c r="M34" s="37"/>
      <c r="N34" s="5"/>
    </row>
    <row r="35" spans="1:14" ht="12.75">
      <c r="A35" s="5"/>
      <c r="B35" s="68"/>
      <c r="C35" s="17" t="s">
        <v>170</v>
      </c>
      <c r="D35" s="68"/>
      <c r="E35" s="68"/>
      <c r="F35" s="19"/>
      <c r="H35" s="25">
        <v>35.2</v>
      </c>
      <c r="M35" s="37"/>
      <c r="N35" s="5"/>
    </row>
    <row r="36" spans="1:64" ht="12.75">
      <c r="A36" s="4" t="s">
        <v>16</v>
      </c>
      <c r="B36" s="66" t="s">
        <v>83</v>
      </c>
      <c r="C36" s="69" t="s">
        <v>171</v>
      </c>
      <c r="D36" s="70"/>
      <c r="E36" s="70"/>
      <c r="F36" s="70"/>
      <c r="G36" s="13" t="s">
        <v>306</v>
      </c>
      <c r="H36" s="24">
        <v>16.1125</v>
      </c>
      <c r="I36" s="24">
        <v>0</v>
      </c>
      <c r="J36" s="24">
        <f>H36*AO36</f>
        <v>0</v>
      </c>
      <c r="K36" s="24">
        <f>H36*AP36</f>
        <v>0</v>
      </c>
      <c r="L36" s="24">
        <f>H36*I36</f>
        <v>0</v>
      </c>
      <c r="M36" s="36" t="s">
        <v>321</v>
      </c>
      <c r="N36" s="5"/>
      <c r="Z36" s="43">
        <f>IF(AQ36="5",BJ36,0)</f>
        <v>0</v>
      </c>
      <c r="AB36" s="43">
        <f>IF(AQ36="1",BH36,0)</f>
        <v>0</v>
      </c>
      <c r="AC36" s="43">
        <f>IF(AQ36="1",BI36,0)</f>
        <v>0</v>
      </c>
      <c r="AD36" s="43">
        <f>IF(AQ36="7",BH36,0)</f>
        <v>0</v>
      </c>
      <c r="AE36" s="43">
        <f>IF(AQ36="7",BI36,0)</f>
        <v>0</v>
      </c>
      <c r="AF36" s="43">
        <f>IF(AQ36="2",BH36,0)</f>
        <v>0</v>
      </c>
      <c r="AG36" s="43">
        <f>IF(AQ36="2",BI36,0)</f>
        <v>0</v>
      </c>
      <c r="AH36" s="43">
        <f>IF(AQ36="0",BJ36,0)</f>
        <v>0</v>
      </c>
      <c r="AI36" s="42"/>
      <c r="AJ36" s="24">
        <f>IF(AN36=0,L36,0)</f>
        <v>0</v>
      </c>
      <c r="AK36" s="24">
        <f>IF(AN36=15,L36,0)</f>
        <v>0</v>
      </c>
      <c r="AL36" s="24">
        <f>IF(AN36=21,L36,0)</f>
        <v>0</v>
      </c>
      <c r="AN36" s="43">
        <v>21</v>
      </c>
      <c r="AO36" s="43">
        <f>I36*0</f>
        <v>0</v>
      </c>
      <c r="AP36" s="43">
        <f>I36*(1-0)</f>
        <v>0</v>
      </c>
      <c r="AQ36" s="44" t="s">
        <v>7</v>
      </c>
      <c r="AV36" s="43">
        <f>AW36+AX36</f>
        <v>0</v>
      </c>
      <c r="AW36" s="43">
        <f>H36*AO36</f>
        <v>0</v>
      </c>
      <c r="AX36" s="43">
        <f>H36*AP36</f>
        <v>0</v>
      </c>
      <c r="AY36" s="46" t="s">
        <v>333</v>
      </c>
      <c r="AZ36" s="46" t="s">
        <v>345</v>
      </c>
      <c r="BA36" s="42" t="s">
        <v>351</v>
      </c>
      <c r="BC36" s="43">
        <f>AW36+AX36</f>
        <v>0</v>
      </c>
      <c r="BD36" s="43">
        <f>I36/(100-BE36)*100</f>
        <v>0</v>
      </c>
      <c r="BE36" s="43">
        <v>0</v>
      </c>
      <c r="BF36" s="43">
        <f>36</f>
        <v>36</v>
      </c>
      <c r="BH36" s="24">
        <f>H36*AO36</f>
        <v>0</v>
      </c>
      <c r="BI36" s="24">
        <f>H36*AP36</f>
        <v>0</v>
      </c>
      <c r="BJ36" s="24">
        <f>H36*I36</f>
        <v>0</v>
      </c>
      <c r="BK36" s="24" t="s">
        <v>356</v>
      </c>
      <c r="BL36" s="43">
        <v>13</v>
      </c>
    </row>
    <row r="37" spans="1:14" ht="12.75">
      <c r="A37" s="5"/>
      <c r="C37" s="17" t="s">
        <v>172</v>
      </c>
      <c r="F37" s="19"/>
      <c r="H37" s="25">
        <v>16.1125</v>
      </c>
      <c r="M37" s="37"/>
      <c r="N37" s="5"/>
    </row>
    <row r="38" spans="1:47" ht="12.75">
      <c r="A38" s="6"/>
      <c r="B38" s="14" t="s">
        <v>21</v>
      </c>
      <c r="C38" s="75" t="s">
        <v>173</v>
      </c>
      <c r="D38" s="76"/>
      <c r="E38" s="76"/>
      <c r="F38" s="76"/>
      <c r="G38" s="22" t="s">
        <v>6</v>
      </c>
      <c r="H38" s="22" t="s">
        <v>6</v>
      </c>
      <c r="I38" s="22" t="s">
        <v>6</v>
      </c>
      <c r="J38" s="49">
        <f>SUM(J39:J45)</f>
        <v>0</v>
      </c>
      <c r="K38" s="49">
        <f>SUM(K39:K45)</f>
        <v>0</v>
      </c>
      <c r="L38" s="49">
        <f>SUM(L39:L45)</f>
        <v>0</v>
      </c>
      <c r="M38" s="38"/>
      <c r="N38" s="5"/>
      <c r="AI38" s="42"/>
      <c r="AS38" s="49">
        <f>SUM(AJ39:AJ45)</f>
        <v>0</v>
      </c>
      <c r="AT38" s="49">
        <f>SUM(AK39:AK45)</f>
        <v>0</v>
      </c>
      <c r="AU38" s="49">
        <f>SUM(AL39:AL45)</f>
        <v>0</v>
      </c>
    </row>
    <row r="39" spans="1:64" ht="12.75">
      <c r="A39" s="4" t="s">
        <v>17</v>
      </c>
      <c r="B39" s="13" t="s">
        <v>84</v>
      </c>
      <c r="C39" s="69" t="s">
        <v>174</v>
      </c>
      <c r="D39" s="70"/>
      <c r="E39" s="70"/>
      <c r="F39" s="70"/>
      <c r="G39" s="13" t="s">
        <v>307</v>
      </c>
      <c r="H39" s="24">
        <v>17.004</v>
      </c>
      <c r="I39" s="24">
        <v>0</v>
      </c>
      <c r="J39" s="24">
        <f>H39*AO39</f>
        <v>0</v>
      </c>
      <c r="K39" s="24">
        <f>H39*AP39</f>
        <v>0</v>
      </c>
      <c r="L39" s="24">
        <f>H39*I39</f>
        <v>0</v>
      </c>
      <c r="M39" s="36" t="s">
        <v>321</v>
      </c>
      <c r="N39" s="5"/>
      <c r="Z39" s="43">
        <f>IF(AQ39="5",BJ39,0)</f>
        <v>0</v>
      </c>
      <c r="AB39" s="43">
        <f>IF(AQ39="1",BH39,0)</f>
        <v>0</v>
      </c>
      <c r="AC39" s="43">
        <f>IF(AQ39="1",BI39,0)</f>
        <v>0</v>
      </c>
      <c r="AD39" s="43">
        <f>IF(AQ39="7",BH39,0)</f>
        <v>0</v>
      </c>
      <c r="AE39" s="43">
        <f>IF(AQ39="7",BI39,0)</f>
        <v>0</v>
      </c>
      <c r="AF39" s="43">
        <f>IF(AQ39="2",BH39,0)</f>
        <v>0</v>
      </c>
      <c r="AG39" s="43">
        <f>IF(AQ39="2",BI39,0)</f>
        <v>0</v>
      </c>
      <c r="AH39" s="43">
        <f>IF(AQ39="0",BJ39,0)</f>
        <v>0</v>
      </c>
      <c r="AI39" s="42"/>
      <c r="AJ39" s="24">
        <f>IF(AN39=0,L39,0)</f>
        <v>0</v>
      </c>
      <c r="AK39" s="24">
        <f>IF(AN39=15,L39,0)</f>
        <v>0</v>
      </c>
      <c r="AL39" s="24">
        <f>IF(AN39=21,L39,0)</f>
        <v>0</v>
      </c>
      <c r="AN39" s="43">
        <v>21</v>
      </c>
      <c r="AO39" s="43">
        <f>I39*0.0995714285714286</f>
        <v>0</v>
      </c>
      <c r="AP39" s="43">
        <f>I39*(1-0.0995714285714286)</f>
        <v>0</v>
      </c>
      <c r="AQ39" s="44" t="s">
        <v>7</v>
      </c>
      <c r="AV39" s="43">
        <f>AW39+AX39</f>
        <v>0</v>
      </c>
      <c r="AW39" s="43">
        <f>H39*AO39</f>
        <v>0</v>
      </c>
      <c r="AX39" s="43">
        <f>H39*AP39</f>
        <v>0</v>
      </c>
      <c r="AY39" s="46" t="s">
        <v>334</v>
      </c>
      <c r="AZ39" s="46" t="s">
        <v>345</v>
      </c>
      <c r="BA39" s="42" t="s">
        <v>351</v>
      </c>
      <c r="BC39" s="43">
        <f>AW39+AX39</f>
        <v>0</v>
      </c>
      <c r="BD39" s="43">
        <f>I39/(100-BE39)*100</f>
        <v>0</v>
      </c>
      <c r="BE39" s="43">
        <v>0</v>
      </c>
      <c r="BF39" s="43">
        <f>39</f>
        <v>39</v>
      </c>
      <c r="BH39" s="24">
        <f>H39*AO39</f>
        <v>0</v>
      </c>
      <c r="BI39" s="24">
        <f>H39*AP39</f>
        <v>0</v>
      </c>
      <c r="BJ39" s="24">
        <f>H39*I39</f>
        <v>0</v>
      </c>
      <c r="BK39" s="24" t="s">
        <v>356</v>
      </c>
      <c r="BL39" s="43">
        <v>15</v>
      </c>
    </row>
    <row r="40" spans="1:14" ht="12.75">
      <c r="A40" s="5"/>
      <c r="C40" s="17" t="s">
        <v>175</v>
      </c>
      <c r="F40" s="19"/>
      <c r="H40" s="25">
        <v>17.004</v>
      </c>
      <c r="M40" s="37"/>
      <c r="N40" s="5"/>
    </row>
    <row r="41" spans="1:64" ht="12.75">
      <c r="A41" s="4" t="s">
        <v>18</v>
      </c>
      <c r="B41" s="13" t="s">
        <v>85</v>
      </c>
      <c r="C41" s="69" t="s">
        <v>176</v>
      </c>
      <c r="D41" s="70"/>
      <c r="E41" s="70"/>
      <c r="F41" s="70"/>
      <c r="G41" s="13" t="s">
        <v>307</v>
      </c>
      <c r="H41" s="24">
        <v>17.004</v>
      </c>
      <c r="I41" s="24">
        <v>0</v>
      </c>
      <c r="J41" s="24">
        <f>H41*AO41</f>
        <v>0</v>
      </c>
      <c r="K41" s="24">
        <f>H41*AP41</f>
        <v>0</v>
      </c>
      <c r="L41" s="24">
        <f>H41*I41</f>
        <v>0</v>
      </c>
      <c r="M41" s="36" t="s">
        <v>321</v>
      </c>
      <c r="N41" s="5"/>
      <c r="Z41" s="43">
        <f>IF(AQ41="5",BJ41,0)</f>
        <v>0</v>
      </c>
      <c r="AB41" s="43">
        <f>IF(AQ41="1",BH41,0)</f>
        <v>0</v>
      </c>
      <c r="AC41" s="43">
        <f>IF(AQ41="1",BI41,0)</f>
        <v>0</v>
      </c>
      <c r="AD41" s="43">
        <f>IF(AQ41="7",BH41,0)</f>
        <v>0</v>
      </c>
      <c r="AE41" s="43">
        <f>IF(AQ41="7",BI41,0)</f>
        <v>0</v>
      </c>
      <c r="AF41" s="43">
        <f>IF(AQ41="2",BH41,0)</f>
        <v>0</v>
      </c>
      <c r="AG41" s="43">
        <f>IF(AQ41="2",BI41,0)</f>
        <v>0</v>
      </c>
      <c r="AH41" s="43">
        <f>IF(AQ41="0",BJ41,0)</f>
        <v>0</v>
      </c>
      <c r="AI41" s="42"/>
      <c r="AJ41" s="24">
        <f>IF(AN41=0,L41,0)</f>
        <v>0</v>
      </c>
      <c r="AK41" s="24">
        <f>IF(AN41=15,L41,0)</f>
        <v>0</v>
      </c>
      <c r="AL41" s="24">
        <f>IF(AN41=21,L41,0)</f>
        <v>0</v>
      </c>
      <c r="AN41" s="43">
        <v>21</v>
      </c>
      <c r="AO41" s="43">
        <f>I41*0</f>
        <v>0</v>
      </c>
      <c r="AP41" s="43">
        <f>I41*(1-0)</f>
        <v>0</v>
      </c>
      <c r="AQ41" s="44" t="s">
        <v>7</v>
      </c>
      <c r="AV41" s="43">
        <f>AW41+AX41</f>
        <v>0</v>
      </c>
      <c r="AW41" s="43">
        <f>H41*AO41</f>
        <v>0</v>
      </c>
      <c r="AX41" s="43">
        <f>H41*AP41</f>
        <v>0</v>
      </c>
      <c r="AY41" s="46" t="s">
        <v>334</v>
      </c>
      <c r="AZ41" s="46" t="s">
        <v>345</v>
      </c>
      <c r="BA41" s="42" t="s">
        <v>351</v>
      </c>
      <c r="BC41" s="43">
        <f>AW41+AX41</f>
        <v>0</v>
      </c>
      <c r="BD41" s="43">
        <f>I41/(100-BE41)*100</f>
        <v>0</v>
      </c>
      <c r="BE41" s="43">
        <v>0</v>
      </c>
      <c r="BF41" s="43">
        <f>41</f>
        <v>41</v>
      </c>
      <c r="BH41" s="24">
        <f>H41*AO41</f>
        <v>0</v>
      </c>
      <c r="BI41" s="24">
        <f>H41*AP41</f>
        <v>0</v>
      </c>
      <c r="BJ41" s="24">
        <f>H41*I41</f>
        <v>0</v>
      </c>
      <c r="BK41" s="24" t="s">
        <v>356</v>
      </c>
      <c r="BL41" s="43">
        <v>15</v>
      </c>
    </row>
    <row r="42" spans="1:14" ht="12.75">
      <c r="A42" s="5"/>
      <c r="C42" s="17" t="s">
        <v>177</v>
      </c>
      <c r="F42" s="19"/>
      <c r="H42" s="25">
        <v>17.004</v>
      </c>
      <c r="M42" s="37"/>
      <c r="N42" s="5"/>
    </row>
    <row r="43" spans="1:64" ht="12.75">
      <c r="A43" s="4" t="s">
        <v>19</v>
      </c>
      <c r="B43" s="13" t="s">
        <v>86</v>
      </c>
      <c r="C43" s="69" t="s">
        <v>178</v>
      </c>
      <c r="D43" s="70"/>
      <c r="E43" s="70"/>
      <c r="F43" s="70"/>
      <c r="G43" s="13" t="s">
        <v>307</v>
      </c>
      <c r="H43" s="24">
        <v>35.2</v>
      </c>
      <c r="I43" s="24">
        <v>0</v>
      </c>
      <c r="J43" s="24">
        <f>H43*AO43</f>
        <v>0</v>
      </c>
      <c r="K43" s="24">
        <f>H43*AP43</f>
        <v>0</v>
      </c>
      <c r="L43" s="24">
        <f>H43*I43</f>
        <v>0</v>
      </c>
      <c r="M43" s="36" t="s">
        <v>321</v>
      </c>
      <c r="N43" s="5"/>
      <c r="Z43" s="43">
        <f>IF(AQ43="5",BJ43,0)</f>
        <v>0</v>
      </c>
      <c r="AB43" s="43">
        <f>IF(AQ43="1",BH43,0)</f>
        <v>0</v>
      </c>
      <c r="AC43" s="43">
        <f>IF(AQ43="1",BI43,0)</f>
        <v>0</v>
      </c>
      <c r="AD43" s="43">
        <f>IF(AQ43="7",BH43,0)</f>
        <v>0</v>
      </c>
      <c r="AE43" s="43">
        <f>IF(AQ43="7",BI43,0)</f>
        <v>0</v>
      </c>
      <c r="AF43" s="43">
        <f>IF(AQ43="2",BH43,0)</f>
        <v>0</v>
      </c>
      <c r="AG43" s="43">
        <f>IF(AQ43="2",BI43,0)</f>
        <v>0</v>
      </c>
      <c r="AH43" s="43">
        <f>IF(AQ43="0",BJ43,0)</f>
        <v>0</v>
      </c>
      <c r="AI43" s="42"/>
      <c r="AJ43" s="24">
        <f>IF(AN43=0,L43,0)</f>
        <v>0</v>
      </c>
      <c r="AK43" s="24">
        <f>IF(AN43=15,L43,0)</f>
        <v>0</v>
      </c>
      <c r="AL43" s="24">
        <f>IF(AN43=21,L43,0)</f>
        <v>0</v>
      </c>
      <c r="AN43" s="43">
        <v>21</v>
      </c>
      <c r="AO43" s="43">
        <f>I43*0.20961510530138</f>
        <v>0</v>
      </c>
      <c r="AP43" s="43">
        <f>I43*(1-0.20961510530138)</f>
        <v>0</v>
      </c>
      <c r="AQ43" s="44" t="s">
        <v>7</v>
      </c>
      <c r="AV43" s="43">
        <f>AW43+AX43</f>
        <v>0</v>
      </c>
      <c r="AW43" s="43">
        <f>H43*AO43</f>
        <v>0</v>
      </c>
      <c r="AX43" s="43">
        <f>H43*AP43</f>
        <v>0</v>
      </c>
      <c r="AY43" s="46" t="s">
        <v>334</v>
      </c>
      <c r="AZ43" s="46" t="s">
        <v>345</v>
      </c>
      <c r="BA43" s="42" t="s">
        <v>351</v>
      </c>
      <c r="BC43" s="43">
        <f>AW43+AX43</f>
        <v>0</v>
      </c>
      <c r="BD43" s="43">
        <f>I43/(100-BE43)*100</f>
        <v>0</v>
      </c>
      <c r="BE43" s="43">
        <v>0</v>
      </c>
      <c r="BF43" s="43">
        <f>43</f>
        <v>43</v>
      </c>
      <c r="BH43" s="24">
        <f>H43*AO43</f>
        <v>0</v>
      </c>
      <c r="BI43" s="24">
        <f>H43*AP43</f>
        <v>0</v>
      </c>
      <c r="BJ43" s="24">
        <f>H43*I43</f>
        <v>0</v>
      </c>
      <c r="BK43" s="24" t="s">
        <v>356</v>
      </c>
      <c r="BL43" s="43">
        <v>15</v>
      </c>
    </row>
    <row r="44" spans="1:14" ht="12.75">
      <c r="A44" s="5"/>
      <c r="C44" s="17" t="s">
        <v>170</v>
      </c>
      <c r="F44" s="19"/>
      <c r="H44" s="25">
        <v>35.2</v>
      </c>
      <c r="M44" s="37"/>
      <c r="N44" s="5"/>
    </row>
    <row r="45" spans="1:64" ht="12.75">
      <c r="A45" s="4" t="s">
        <v>20</v>
      </c>
      <c r="B45" s="13" t="s">
        <v>87</v>
      </c>
      <c r="C45" s="69" t="s">
        <v>179</v>
      </c>
      <c r="D45" s="70"/>
      <c r="E45" s="70"/>
      <c r="F45" s="70"/>
      <c r="G45" s="13" t="s">
        <v>307</v>
      </c>
      <c r="H45" s="24">
        <v>35.2</v>
      </c>
      <c r="I45" s="24">
        <v>0</v>
      </c>
      <c r="J45" s="24">
        <f>H45*AO45</f>
        <v>0</v>
      </c>
      <c r="K45" s="24">
        <f>H45*AP45</f>
        <v>0</v>
      </c>
      <c r="L45" s="24">
        <f>H45*I45</f>
        <v>0</v>
      </c>
      <c r="M45" s="36" t="s">
        <v>321</v>
      </c>
      <c r="N45" s="5"/>
      <c r="Z45" s="43">
        <f>IF(AQ45="5",BJ45,0)</f>
        <v>0</v>
      </c>
      <c r="AB45" s="43">
        <f>IF(AQ45="1",BH45,0)</f>
        <v>0</v>
      </c>
      <c r="AC45" s="43">
        <f>IF(AQ45="1",BI45,0)</f>
        <v>0</v>
      </c>
      <c r="AD45" s="43">
        <f>IF(AQ45="7",BH45,0)</f>
        <v>0</v>
      </c>
      <c r="AE45" s="43">
        <f>IF(AQ45="7",BI45,0)</f>
        <v>0</v>
      </c>
      <c r="AF45" s="43">
        <f>IF(AQ45="2",BH45,0)</f>
        <v>0</v>
      </c>
      <c r="AG45" s="43">
        <f>IF(AQ45="2",BI45,0)</f>
        <v>0</v>
      </c>
      <c r="AH45" s="43">
        <f>IF(AQ45="0",BJ45,0)</f>
        <v>0</v>
      </c>
      <c r="AI45" s="42"/>
      <c r="AJ45" s="24">
        <f>IF(AN45=0,L45,0)</f>
        <v>0</v>
      </c>
      <c r="AK45" s="24">
        <f>IF(AN45=15,L45,0)</f>
        <v>0</v>
      </c>
      <c r="AL45" s="24">
        <f>IF(AN45=21,L45,0)</f>
        <v>0</v>
      </c>
      <c r="AN45" s="43">
        <v>21</v>
      </c>
      <c r="AO45" s="43">
        <f>I45*0</f>
        <v>0</v>
      </c>
      <c r="AP45" s="43">
        <f>I45*(1-0)</f>
        <v>0</v>
      </c>
      <c r="AQ45" s="44" t="s">
        <v>7</v>
      </c>
      <c r="AV45" s="43">
        <f>AW45+AX45</f>
        <v>0</v>
      </c>
      <c r="AW45" s="43">
        <f>H45*AO45</f>
        <v>0</v>
      </c>
      <c r="AX45" s="43">
        <f>H45*AP45</f>
        <v>0</v>
      </c>
      <c r="AY45" s="46" t="s">
        <v>334</v>
      </c>
      <c r="AZ45" s="46" t="s">
        <v>345</v>
      </c>
      <c r="BA45" s="42" t="s">
        <v>351</v>
      </c>
      <c r="BC45" s="43">
        <f>AW45+AX45</f>
        <v>0</v>
      </c>
      <c r="BD45" s="43">
        <f>I45/(100-BE45)*100</f>
        <v>0</v>
      </c>
      <c r="BE45" s="43">
        <v>0</v>
      </c>
      <c r="BF45" s="43">
        <f>45</f>
        <v>45</v>
      </c>
      <c r="BH45" s="24">
        <f>H45*AO45</f>
        <v>0</v>
      </c>
      <c r="BI45" s="24">
        <f>H45*AP45</f>
        <v>0</v>
      </c>
      <c r="BJ45" s="24">
        <f>H45*I45</f>
        <v>0</v>
      </c>
      <c r="BK45" s="24" t="s">
        <v>356</v>
      </c>
      <c r="BL45" s="43">
        <v>15</v>
      </c>
    </row>
    <row r="46" spans="1:14" ht="12.75">
      <c r="A46" s="5"/>
      <c r="C46" s="17" t="s">
        <v>180</v>
      </c>
      <c r="F46" s="19"/>
      <c r="H46" s="25">
        <v>35.2</v>
      </c>
      <c r="M46" s="37"/>
      <c r="N46" s="5"/>
    </row>
    <row r="47" spans="1:47" ht="12.75">
      <c r="A47" s="6"/>
      <c r="B47" s="14" t="s">
        <v>22</v>
      </c>
      <c r="C47" s="75" t="s">
        <v>181</v>
      </c>
      <c r="D47" s="76"/>
      <c r="E47" s="76"/>
      <c r="F47" s="76"/>
      <c r="G47" s="22" t="s">
        <v>6</v>
      </c>
      <c r="H47" s="22" t="s">
        <v>6</v>
      </c>
      <c r="I47" s="22" t="s">
        <v>6</v>
      </c>
      <c r="J47" s="49">
        <f>SUM(J48:J57)</f>
        <v>0</v>
      </c>
      <c r="K47" s="49">
        <f>SUM(K48:K57)</f>
        <v>0</v>
      </c>
      <c r="L47" s="49">
        <f>SUM(L48:L57)</f>
        <v>0</v>
      </c>
      <c r="M47" s="38"/>
      <c r="N47" s="5"/>
      <c r="AI47" s="42"/>
      <c r="AS47" s="49">
        <f>SUM(AJ48:AJ57)</f>
        <v>0</v>
      </c>
      <c r="AT47" s="49">
        <f>SUM(AK48:AK57)</f>
        <v>0</v>
      </c>
      <c r="AU47" s="49">
        <f>SUM(AL48:AL57)</f>
        <v>0</v>
      </c>
    </row>
    <row r="48" spans="1:64" ht="12.75">
      <c r="A48" s="4" t="s">
        <v>21</v>
      </c>
      <c r="B48" s="66" t="s">
        <v>88</v>
      </c>
      <c r="C48" s="69" t="s">
        <v>182</v>
      </c>
      <c r="D48" s="70"/>
      <c r="E48" s="70"/>
      <c r="F48" s="70"/>
      <c r="G48" s="13" t="s">
        <v>306</v>
      </c>
      <c r="H48" s="24">
        <v>171.25</v>
      </c>
      <c r="I48" s="24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36" t="s">
        <v>321</v>
      </c>
      <c r="N48" s="5"/>
      <c r="Z48" s="43">
        <f>IF(AQ48="5",BJ48,0)</f>
        <v>0</v>
      </c>
      <c r="AB48" s="43">
        <f>IF(AQ48="1",BH48,0)</f>
        <v>0</v>
      </c>
      <c r="AC48" s="43">
        <f>IF(AQ48="1",BI48,0)</f>
        <v>0</v>
      </c>
      <c r="AD48" s="43">
        <f>IF(AQ48="7",BH48,0)</f>
        <v>0</v>
      </c>
      <c r="AE48" s="43">
        <f>IF(AQ48="7",BI48,0)</f>
        <v>0</v>
      </c>
      <c r="AF48" s="43">
        <f>IF(AQ48="2",BH48,0)</f>
        <v>0</v>
      </c>
      <c r="AG48" s="43">
        <f>IF(AQ48="2",BI48,0)</f>
        <v>0</v>
      </c>
      <c r="AH48" s="43">
        <f>IF(AQ48="0",BJ48,0)</f>
        <v>0</v>
      </c>
      <c r="AI48" s="42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43">
        <v>21</v>
      </c>
      <c r="AO48" s="43">
        <f>I48*0</f>
        <v>0</v>
      </c>
      <c r="AP48" s="43">
        <f>I48*(1-0)</f>
        <v>0</v>
      </c>
      <c r="AQ48" s="44" t="s">
        <v>7</v>
      </c>
      <c r="AV48" s="43">
        <f>AW48+AX48</f>
        <v>0</v>
      </c>
      <c r="AW48" s="43">
        <f>H48*AO48</f>
        <v>0</v>
      </c>
      <c r="AX48" s="43">
        <f>H48*AP48</f>
        <v>0</v>
      </c>
      <c r="AY48" s="46" t="s">
        <v>335</v>
      </c>
      <c r="AZ48" s="46" t="s">
        <v>345</v>
      </c>
      <c r="BA48" s="42" t="s">
        <v>351</v>
      </c>
      <c r="BC48" s="43">
        <f>AW48+AX48</f>
        <v>0</v>
      </c>
      <c r="BD48" s="43">
        <f>I48/(100-BE48)*100</f>
        <v>0</v>
      </c>
      <c r="BE48" s="43">
        <v>0</v>
      </c>
      <c r="BF48" s="43">
        <f>48</f>
        <v>48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356</v>
      </c>
      <c r="BL48" s="43">
        <v>16</v>
      </c>
    </row>
    <row r="49" spans="1:14" ht="12.75">
      <c r="A49" s="5"/>
      <c r="B49" s="68"/>
      <c r="C49" s="17" t="s">
        <v>183</v>
      </c>
      <c r="D49" s="68"/>
      <c r="E49" s="68"/>
      <c r="F49" s="19"/>
      <c r="H49" s="25">
        <v>101.782</v>
      </c>
      <c r="M49" s="37"/>
      <c r="N49" s="5"/>
    </row>
    <row r="50" spans="1:14" ht="12.75">
      <c r="A50" s="5"/>
      <c r="B50" s="68"/>
      <c r="C50" s="17" t="s">
        <v>184</v>
      </c>
      <c r="D50" s="68"/>
      <c r="E50" s="68"/>
      <c r="F50" s="19"/>
      <c r="H50" s="25">
        <v>64.45</v>
      </c>
      <c r="M50" s="37"/>
      <c r="N50" s="5"/>
    </row>
    <row r="51" spans="1:14" ht="12.75">
      <c r="A51" s="5"/>
      <c r="B51" s="68"/>
      <c r="C51" s="17" t="s">
        <v>185</v>
      </c>
      <c r="D51" s="68"/>
      <c r="E51" s="68"/>
      <c r="F51" s="19"/>
      <c r="H51" s="25">
        <v>5.018</v>
      </c>
      <c r="M51" s="37"/>
      <c r="N51" s="5"/>
    </row>
    <row r="52" spans="1:64" ht="12.75">
      <c r="A52" s="4" t="s">
        <v>22</v>
      </c>
      <c r="B52" s="66" t="s">
        <v>89</v>
      </c>
      <c r="C52" s="69" t="s">
        <v>186</v>
      </c>
      <c r="D52" s="70"/>
      <c r="E52" s="70"/>
      <c r="F52" s="70"/>
      <c r="G52" s="13" t="s">
        <v>306</v>
      </c>
      <c r="H52" s="24">
        <v>39.37133</v>
      </c>
      <c r="I52" s="24">
        <v>0</v>
      </c>
      <c r="J52" s="24">
        <f>H52*AO52</f>
        <v>0</v>
      </c>
      <c r="K52" s="24">
        <f>H52*AP52</f>
        <v>0</v>
      </c>
      <c r="L52" s="24">
        <f>H52*I52</f>
        <v>0</v>
      </c>
      <c r="M52" s="36" t="s">
        <v>321</v>
      </c>
      <c r="N52" s="5"/>
      <c r="Z52" s="43">
        <f>IF(AQ52="5",BJ52,0)</f>
        <v>0</v>
      </c>
      <c r="AB52" s="43">
        <f>IF(AQ52="1",BH52,0)</f>
        <v>0</v>
      </c>
      <c r="AC52" s="43">
        <f>IF(AQ52="1",BI52,0)</f>
        <v>0</v>
      </c>
      <c r="AD52" s="43">
        <f>IF(AQ52="7",BH52,0)</f>
        <v>0</v>
      </c>
      <c r="AE52" s="43">
        <f>IF(AQ52="7",BI52,0)</f>
        <v>0</v>
      </c>
      <c r="AF52" s="43">
        <f>IF(AQ52="2",BH52,0)</f>
        <v>0</v>
      </c>
      <c r="AG52" s="43">
        <f>IF(AQ52="2",BI52,0)</f>
        <v>0</v>
      </c>
      <c r="AH52" s="43">
        <f>IF(AQ52="0",BJ52,0)</f>
        <v>0</v>
      </c>
      <c r="AI52" s="42"/>
      <c r="AJ52" s="24">
        <f>IF(AN52=0,L52,0)</f>
        <v>0</v>
      </c>
      <c r="AK52" s="24">
        <f>IF(AN52=15,L52,0)</f>
        <v>0</v>
      </c>
      <c r="AL52" s="24">
        <f>IF(AN52=21,L52,0)</f>
        <v>0</v>
      </c>
      <c r="AN52" s="43">
        <v>21</v>
      </c>
      <c r="AO52" s="43">
        <f>I52*0</f>
        <v>0</v>
      </c>
      <c r="AP52" s="43">
        <f>I52*(1-0)</f>
        <v>0</v>
      </c>
      <c r="AQ52" s="44" t="s">
        <v>7</v>
      </c>
      <c r="AV52" s="43">
        <f>AW52+AX52</f>
        <v>0</v>
      </c>
      <c r="AW52" s="43">
        <f>H52*AO52</f>
        <v>0</v>
      </c>
      <c r="AX52" s="43">
        <f>H52*AP52</f>
        <v>0</v>
      </c>
      <c r="AY52" s="46" t="s">
        <v>335</v>
      </c>
      <c r="AZ52" s="46" t="s">
        <v>345</v>
      </c>
      <c r="BA52" s="42" t="s">
        <v>351</v>
      </c>
      <c r="BC52" s="43">
        <f>AW52+AX52</f>
        <v>0</v>
      </c>
      <c r="BD52" s="43">
        <f>I52/(100-BE52)*100</f>
        <v>0</v>
      </c>
      <c r="BE52" s="43">
        <v>0</v>
      </c>
      <c r="BF52" s="43">
        <f>52</f>
        <v>52</v>
      </c>
      <c r="BH52" s="24">
        <f>H52*AO52</f>
        <v>0</v>
      </c>
      <c r="BI52" s="24">
        <f>H52*AP52</f>
        <v>0</v>
      </c>
      <c r="BJ52" s="24">
        <f>H52*I52</f>
        <v>0</v>
      </c>
      <c r="BK52" s="24" t="s">
        <v>356</v>
      </c>
      <c r="BL52" s="43">
        <v>16</v>
      </c>
    </row>
    <row r="53" spans="1:14" ht="12.75">
      <c r="A53" s="5"/>
      <c r="B53" s="68"/>
      <c r="C53" s="17" t="s">
        <v>187</v>
      </c>
      <c r="D53" s="68"/>
      <c r="E53" s="68"/>
      <c r="F53" s="19"/>
      <c r="H53" s="25">
        <v>171.25</v>
      </c>
      <c r="M53" s="37"/>
      <c r="N53" s="5"/>
    </row>
    <row r="54" spans="1:14" ht="12.75">
      <c r="A54" s="5"/>
      <c r="B54" s="68"/>
      <c r="C54" s="17" t="s">
        <v>188</v>
      </c>
      <c r="D54" s="68"/>
      <c r="E54" s="68"/>
      <c r="F54" s="19"/>
      <c r="H54" s="25">
        <v>-131.87867</v>
      </c>
      <c r="M54" s="37"/>
      <c r="N54" s="5"/>
    </row>
    <row r="55" spans="1:64" ht="12.75">
      <c r="A55" s="4" t="s">
        <v>23</v>
      </c>
      <c r="B55" s="66" t="s">
        <v>90</v>
      </c>
      <c r="C55" s="69" t="s">
        <v>189</v>
      </c>
      <c r="D55" s="70"/>
      <c r="E55" s="70"/>
      <c r="F55" s="70"/>
      <c r="G55" s="13" t="s">
        <v>306</v>
      </c>
      <c r="H55" s="24">
        <v>39.37133</v>
      </c>
      <c r="I55" s="24">
        <v>0</v>
      </c>
      <c r="J55" s="24">
        <f>H55*AO55</f>
        <v>0</v>
      </c>
      <c r="K55" s="24">
        <f>H55*AP55</f>
        <v>0</v>
      </c>
      <c r="L55" s="24">
        <f>H55*I55</f>
        <v>0</v>
      </c>
      <c r="M55" s="36" t="s">
        <v>321</v>
      </c>
      <c r="N55" s="5"/>
      <c r="Z55" s="43">
        <f>IF(AQ55="5",BJ55,0)</f>
        <v>0</v>
      </c>
      <c r="AB55" s="43">
        <f>IF(AQ55="1",BH55,0)</f>
        <v>0</v>
      </c>
      <c r="AC55" s="43">
        <f>IF(AQ55="1",BI55,0)</f>
        <v>0</v>
      </c>
      <c r="AD55" s="43">
        <f>IF(AQ55="7",BH55,0)</f>
        <v>0</v>
      </c>
      <c r="AE55" s="43">
        <f>IF(AQ55="7",BI55,0)</f>
        <v>0</v>
      </c>
      <c r="AF55" s="43">
        <f>IF(AQ55="2",BH55,0)</f>
        <v>0</v>
      </c>
      <c r="AG55" s="43">
        <f>IF(AQ55="2",BI55,0)</f>
        <v>0</v>
      </c>
      <c r="AH55" s="43">
        <f>IF(AQ55="0",BJ55,0)</f>
        <v>0</v>
      </c>
      <c r="AI55" s="42"/>
      <c r="AJ55" s="24">
        <f>IF(AN55=0,L55,0)</f>
        <v>0</v>
      </c>
      <c r="AK55" s="24">
        <f>IF(AN55=15,L55,0)</f>
        <v>0</v>
      </c>
      <c r="AL55" s="24">
        <f>IF(AN55=21,L55,0)</f>
        <v>0</v>
      </c>
      <c r="AN55" s="43">
        <v>21</v>
      </c>
      <c r="AO55" s="43">
        <f>I55*0</f>
        <v>0</v>
      </c>
      <c r="AP55" s="43">
        <f>I55*(1-0)</f>
        <v>0</v>
      </c>
      <c r="AQ55" s="44" t="s">
        <v>7</v>
      </c>
      <c r="AV55" s="43">
        <f>AW55+AX55</f>
        <v>0</v>
      </c>
      <c r="AW55" s="43">
        <f>H55*AO55</f>
        <v>0</v>
      </c>
      <c r="AX55" s="43">
        <f>H55*AP55</f>
        <v>0</v>
      </c>
      <c r="AY55" s="46" t="s">
        <v>335</v>
      </c>
      <c r="AZ55" s="46" t="s">
        <v>345</v>
      </c>
      <c r="BA55" s="42" t="s">
        <v>351</v>
      </c>
      <c r="BC55" s="43">
        <f>AW55+AX55</f>
        <v>0</v>
      </c>
      <c r="BD55" s="43">
        <f>I55/(100-BE55)*100</f>
        <v>0</v>
      </c>
      <c r="BE55" s="43">
        <v>0</v>
      </c>
      <c r="BF55" s="43">
        <f>55</f>
        <v>55</v>
      </c>
      <c r="BH55" s="24">
        <f>H55*AO55</f>
        <v>0</v>
      </c>
      <c r="BI55" s="24">
        <f>H55*AP55</f>
        <v>0</v>
      </c>
      <c r="BJ55" s="24">
        <f>H55*I55</f>
        <v>0</v>
      </c>
      <c r="BK55" s="24" t="s">
        <v>356</v>
      </c>
      <c r="BL55" s="43">
        <v>16</v>
      </c>
    </row>
    <row r="56" spans="1:14" ht="12.75">
      <c r="A56" s="5"/>
      <c r="B56" s="68"/>
      <c r="C56" s="17" t="s">
        <v>190</v>
      </c>
      <c r="D56" s="68"/>
      <c r="E56" s="68"/>
      <c r="F56" s="19"/>
      <c r="H56" s="25">
        <v>39.37133</v>
      </c>
      <c r="M56" s="37"/>
      <c r="N56" s="5"/>
    </row>
    <row r="57" spans="1:64" ht="12.75">
      <c r="A57" s="4" t="s">
        <v>24</v>
      </c>
      <c r="B57" s="66" t="s">
        <v>91</v>
      </c>
      <c r="C57" s="69" t="s">
        <v>191</v>
      </c>
      <c r="D57" s="70"/>
      <c r="E57" s="70"/>
      <c r="F57" s="70"/>
      <c r="G57" s="13" t="s">
        <v>306</v>
      </c>
      <c r="H57" s="24">
        <v>748.05527</v>
      </c>
      <c r="I57" s="24">
        <v>0</v>
      </c>
      <c r="J57" s="24">
        <f>H57*AO57</f>
        <v>0</v>
      </c>
      <c r="K57" s="24">
        <f>H57*AP57</f>
        <v>0</v>
      </c>
      <c r="L57" s="24">
        <f>H57*I57</f>
        <v>0</v>
      </c>
      <c r="M57" s="36" t="s">
        <v>321</v>
      </c>
      <c r="N57" s="5"/>
      <c r="Z57" s="43">
        <f>IF(AQ57="5",BJ57,0)</f>
        <v>0</v>
      </c>
      <c r="AB57" s="43">
        <f>IF(AQ57="1",BH57,0)</f>
        <v>0</v>
      </c>
      <c r="AC57" s="43">
        <f>IF(AQ57="1",BI57,0)</f>
        <v>0</v>
      </c>
      <c r="AD57" s="43">
        <f>IF(AQ57="7",BH57,0)</f>
        <v>0</v>
      </c>
      <c r="AE57" s="43">
        <f>IF(AQ57="7",BI57,0)</f>
        <v>0</v>
      </c>
      <c r="AF57" s="43">
        <f>IF(AQ57="2",BH57,0)</f>
        <v>0</v>
      </c>
      <c r="AG57" s="43">
        <f>IF(AQ57="2",BI57,0)</f>
        <v>0</v>
      </c>
      <c r="AH57" s="43">
        <f>IF(AQ57="0",BJ57,0)</f>
        <v>0</v>
      </c>
      <c r="AI57" s="42"/>
      <c r="AJ57" s="24">
        <f>IF(AN57=0,L57,0)</f>
        <v>0</v>
      </c>
      <c r="AK57" s="24">
        <f>IF(AN57=15,L57,0)</f>
        <v>0</v>
      </c>
      <c r="AL57" s="24">
        <f>IF(AN57=21,L57,0)</f>
        <v>0</v>
      </c>
      <c r="AN57" s="43">
        <v>21</v>
      </c>
      <c r="AO57" s="43">
        <f>I57*0</f>
        <v>0</v>
      </c>
      <c r="AP57" s="43">
        <f>I57*(1-0)</f>
        <v>0</v>
      </c>
      <c r="AQ57" s="44" t="s">
        <v>7</v>
      </c>
      <c r="AV57" s="43">
        <f>AW57+AX57</f>
        <v>0</v>
      </c>
      <c r="AW57" s="43">
        <f>H57*AO57</f>
        <v>0</v>
      </c>
      <c r="AX57" s="43">
        <f>H57*AP57</f>
        <v>0</v>
      </c>
      <c r="AY57" s="46" t="s">
        <v>335</v>
      </c>
      <c r="AZ57" s="46" t="s">
        <v>345</v>
      </c>
      <c r="BA57" s="42" t="s">
        <v>351</v>
      </c>
      <c r="BC57" s="43">
        <f>AW57+AX57</f>
        <v>0</v>
      </c>
      <c r="BD57" s="43">
        <f>I57/(100-BE57)*100</f>
        <v>0</v>
      </c>
      <c r="BE57" s="43">
        <v>0</v>
      </c>
      <c r="BF57" s="43">
        <f>57</f>
        <v>57</v>
      </c>
      <c r="BH57" s="24">
        <f>H57*AO57</f>
        <v>0</v>
      </c>
      <c r="BI57" s="24">
        <f>H57*AP57</f>
        <v>0</v>
      </c>
      <c r="BJ57" s="24">
        <f>H57*I57</f>
        <v>0</v>
      </c>
      <c r="BK57" s="24" t="s">
        <v>356</v>
      </c>
      <c r="BL57" s="43">
        <v>16</v>
      </c>
    </row>
    <row r="58" spans="1:14" ht="12.75">
      <c r="A58" s="5"/>
      <c r="C58" s="17" t="s">
        <v>192</v>
      </c>
      <c r="F58" s="19"/>
      <c r="H58" s="25">
        <v>748.05527</v>
      </c>
      <c r="M58" s="37"/>
      <c r="N58" s="5"/>
    </row>
    <row r="59" spans="1:47" ht="12.75">
      <c r="A59" s="6"/>
      <c r="B59" s="14" t="s">
        <v>23</v>
      </c>
      <c r="C59" s="75" t="s">
        <v>193</v>
      </c>
      <c r="D59" s="76"/>
      <c r="E59" s="76"/>
      <c r="F59" s="76"/>
      <c r="G59" s="22" t="s">
        <v>6</v>
      </c>
      <c r="H59" s="22" t="s">
        <v>6</v>
      </c>
      <c r="I59" s="22" t="s">
        <v>6</v>
      </c>
      <c r="J59" s="49">
        <f>SUM(J60:J79)</f>
        <v>0</v>
      </c>
      <c r="K59" s="49">
        <f>SUM(K60:K79)</f>
        <v>0</v>
      </c>
      <c r="L59" s="49">
        <f>SUM(L60:L79)</f>
        <v>0</v>
      </c>
      <c r="M59" s="38"/>
      <c r="N59" s="5"/>
      <c r="AI59" s="42"/>
      <c r="AS59" s="49">
        <f>SUM(AJ60:AJ79)</f>
        <v>0</v>
      </c>
      <c r="AT59" s="49">
        <f>SUM(AK60:AK79)</f>
        <v>0</v>
      </c>
      <c r="AU59" s="49">
        <f>SUM(AL60:AL79)</f>
        <v>0</v>
      </c>
    </row>
    <row r="60" spans="1:64" ht="12.75">
      <c r="A60" s="4" t="s">
        <v>25</v>
      </c>
      <c r="B60" s="13" t="s">
        <v>92</v>
      </c>
      <c r="C60" s="69" t="s">
        <v>194</v>
      </c>
      <c r="D60" s="70"/>
      <c r="E60" s="70"/>
      <c r="F60" s="70"/>
      <c r="G60" s="13" t="s">
        <v>306</v>
      </c>
      <c r="H60" s="24">
        <v>30.59704</v>
      </c>
      <c r="I60" s="24">
        <v>0</v>
      </c>
      <c r="J60" s="24">
        <f>H60*AO60</f>
        <v>0</v>
      </c>
      <c r="K60" s="24">
        <f>H60*AP60</f>
        <v>0</v>
      </c>
      <c r="L60" s="24">
        <f>H60*I60</f>
        <v>0</v>
      </c>
      <c r="M60" s="36" t="s">
        <v>321</v>
      </c>
      <c r="N60" s="5"/>
      <c r="Z60" s="43">
        <f>IF(AQ60="5",BJ60,0)</f>
        <v>0</v>
      </c>
      <c r="AB60" s="43">
        <f>IF(AQ60="1",BH60,0)</f>
        <v>0</v>
      </c>
      <c r="AC60" s="43">
        <f>IF(AQ60="1",BI60,0)</f>
        <v>0</v>
      </c>
      <c r="AD60" s="43">
        <f>IF(AQ60="7",BH60,0)</f>
        <v>0</v>
      </c>
      <c r="AE60" s="43">
        <f>IF(AQ60="7",BI60,0)</f>
        <v>0</v>
      </c>
      <c r="AF60" s="43">
        <f>IF(AQ60="2",BH60,0)</f>
        <v>0</v>
      </c>
      <c r="AG60" s="43">
        <f>IF(AQ60="2",BI60,0)</f>
        <v>0</v>
      </c>
      <c r="AH60" s="43">
        <f>IF(AQ60="0",BJ60,0)</f>
        <v>0</v>
      </c>
      <c r="AI60" s="42"/>
      <c r="AJ60" s="24">
        <f>IF(AN60=0,L60,0)</f>
        <v>0</v>
      </c>
      <c r="AK60" s="24">
        <f>IF(AN60=15,L60,0)</f>
        <v>0</v>
      </c>
      <c r="AL60" s="24">
        <f>IF(AN60=21,L60,0)</f>
        <v>0</v>
      </c>
      <c r="AN60" s="43">
        <v>21</v>
      </c>
      <c r="AO60" s="43">
        <f>I60*0.30658363442847</f>
        <v>0</v>
      </c>
      <c r="AP60" s="43">
        <f>I60*(1-0.30658363442847)</f>
        <v>0</v>
      </c>
      <c r="AQ60" s="44" t="s">
        <v>7</v>
      </c>
      <c r="AV60" s="43">
        <f>AW60+AX60</f>
        <v>0</v>
      </c>
      <c r="AW60" s="43">
        <f>H60*AO60</f>
        <v>0</v>
      </c>
      <c r="AX60" s="43">
        <f>H60*AP60</f>
        <v>0</v>
      </c>
      <c r="AY60" s="46" t="s">
        <v>336</v>
      </c>
      <c r="AZ60" s="46" t="s">
        <v>345</v>
      </c>
      <c r="BA60" s="42" t="s">
        <v>351</v>
      </c>
      <c r="BC60" s="43">
        <f>AW60+AX60</f>
        <v>0</v>
      </c>
      <c r="BD60" s="43">
        <f>I60/(100-BE60)*100</f>
        <v>0</v>
      </c>
      <c r="BE60" s="43">
        <v>0</v>
      </c>
      <c r="BF60" s="43">
        <f>60</f>
        <v>60</v>
      </c>
      <c r="BH60" s="24">
        <f>H60*AO60</f>
        <v>0</v>
      </c>
      <c r="BI60" s="24">
        <f>H60*AP60</f>
        <v>0</v>
      </c>
      <c r="BJ60" s="24">
        <f>H60*I60</f>
        <v>0</v>
      </c>
      <c r="BK60" s="24" t="s">
        <v>356</v>
      </c>
      <c r="BL60" s="43">
        <v>17</v>
      </c>
    </row>
    <row r="61" spans="1:14" ht="12.75">
      <c r="A61" s="5"/>
      <c r="C61" s="17" t="s">
        <v>195</v>
      </c>
      <c r="F61" s="19"/>
      <c r="H61" s="25">
        <v>1.19028</v>
      </c>
      <c r="M61" s="37"/>
      <c r="N61" s="5"/>
    </row>
    <row r="62" spans="1:14" ht="12.75">
      <c r="A62" s="5"/>
      <c r="C62" s="17" t="s">
        <v>196</v>
      </c>
      <c r="F62" s="19"/>
      <c r="H62" s="25">
        <v>35.019</v>
      </c>
      <c r="M62" s="37"/>
      <c r="N62" s="5"/>
    </row>
    <row r="63" spans="1:14" ht="12.75">
      <c r="A63" s="5"/>
      <c r="C63" s="17" t="s">
        <v>197</v>
      </c>
      <c r="F63" s="19"/>
      <c r="H63" s="25">
        <v>-0.07948</v>
      </c>
      <c r="M63" s="37"/>
      <c r="N63" s="5"/>
    </row>
    <row r="64" spans="1:14" ht="12.75">
      <c r="A64" s="5"/>
      <c r="C64" s="17" t="s">
        <v>198</v>
      </c>
      <c r="F64" s="19"/>
      <c r="H64" s="25">
        <v>-3.97336</v>
      </c>
      <c r="M64" s="37"/>
      <c r="N64" s="5"/>
    </row>
    <row r="65" spans="1:14" ht="12.75">
      <c r="A65" s="5"/>
      <c r="C65" s="17" t="s">
        <v>199</v>
      </c>
      <c r="F65" s="19"/>
      <c r="H65" s="25">
        <v>-1.44636</v>
      </c>
      <c r="M65" s="37"/>
      <c r="N65" s="5"/>
    </row>
    <row r="66" spans="1:14" ht="12.75">
      <c r="A66" s="5"/>
      <c r="C66" s="17" t="s">
        <v>200</v>
      </c>
      <c r="F66" s="19"/>
      <c r="H66" s="25">
        <v>-0.11304</v>
      </c>
      <c r="M66" s="37"/>
      <c r="N66" s="5"/>
    </row>
    <row r="67" spans="1:14" ht="12.75">
      <c r="A67" s="5"/>
      <c r="C67" s="17" t="s">
        <v>201</v>
      </c>
      <c r="F67" s="19"/>
      <c r="H67" s="25">
        <v>0</v>
      </c>
      <c r="M67" s="37"/>
      <c r="N67" s="5"/>
    </row>
    <row r="68" spans="1:64" ht="12.75">
      <c r="A68" s="4" t="s">
        <v>26</v>
      </c>
      <c r="B68" s="66" t="s">
        <v>93</v>
      </c>
      <c r="C68" s="69" t="s">
        <v>202</v>
      </c>
      <c r="D68" s="70"/>
      <c r="E68" s="70"/>
      <c r="F68" s="70"/>
      <c r="G68" s="13" t="s">
        <v>306</v>
      </c>
      <c r="H68" s="24">
        <v>131.87867</v>
      </c>
      <c r="I68" s="24">
        <v>0</v>
      </c>
      <c r="J68" s="24">
        <f>H68*AO68</f>
        <v>0</v>
      </c>
      <c r="K68" s="24">
        <f>H68*AP68</f>
        <v>0</v>
      </c>
      <c r="L68" s="24">
        <f>H68*I68</f>
        <v>0</v>
      </c>
      <c r="M68" s="36" t="s">
        <v>321</v>
      </c>
      <c r="N68" s="5"/>
      <c r="Z68" s="43">
        <f>IF(AQ68="5",BJ68,0)</f>
        <v>0</v>
      </c>
      <c r="AB68" s="43">
        <f>IF(AQ68="1",BH68,0)</f>
        <v>0</v>
      </c>
      <c r="AC68" s="43">
        <f>IF(AQ68="1",BI68,0)</f>
        <v>0</v>
      </c>
      <c r="AD68" s="43">
        <f>IF(AQ68="7",BH68,0)</f>
        <v>0</v>
      </c>
      <c r="AE68" s="43">
        <f>IF(AQ68="7",BI68,0)</f>
        <v>0</v>
      </c>
      <c r="AF68" s="43">
        <f>IF(AQ68="2",BH68,0)</f>
        <v>0</v>
      </c>
      <c r="AG68" s="43">
        <f>IF(AQ68="2",BI68,0)</f>
        <v>0</v>
      </c>
      <c r="AH68" s="43">
        <f>IF(AQ68="0",BJ68,0)</f>
        <v>0</v>
      </c>
      <c r="AI68" s="42"/>
      <c r="AJ68" s="24">
        <f>IF(AN68=0,L68,0)</f>
        <v>0</v>
      </c>
      <c r="AK68" s="24">
        <f>IF(AN68=15,L68,0)</f>
        <v>0</v>
      </c>
      <c r="AL68" s="24">
        <f>IF(AN68=21,L68,0)</f>
        <v>0</v>
      </c>
      <c r="AN68" s="43">
        <v>21</v>
      </c>
      <c r="AO68" s="43">
        <f>I68*0</f>
        <v>0</v>
      </c>
      <c r="AP68" s="43">
        <f>I68*(1-0)</f>
        <v>0</v>
      </c>
      <c r="AQ68" s="44" t="s">
        <v>7</v>
      </c>
      <c r="AV68" s="43">
        <f>AW68+AX68</f>
        <v>0</v>
      </c>
      <c r="AW68" s="43">
        <f>H68*AO68</f>
        <v>0</v>
      </c>
      <c r="AX68" s="43">
        <f>H68*AP68</f>
        <v>0</v>
      </c>
      <c r="AY68" s="46" t="s">
        <v>336</v>
      </c>
      <c r="AZ68" s="46" t="s">
        <v>345</v>
      </c>
      <c r="BA68" s="42" t="s">
        <v>351</v>
      </c>
      <c r="BC68" s="43">
        <f>AW68+AX68</f>
        <v>0</v>
      </c>
      <c r="BD68" s="43">
        <f>I68/(100-BE68)*100</f>
        <v>0</v>
      </c>
      <c r="BE68" s="43">
        <v>0</v>
      </c>
      <c r="BF68" s="43">
        <f>68</f>
        <v>68</v>
      </c>
      <c r="BH68" s="24">
        <f>H68*AO68</f>
        <v>0</v>
      </c>
      <c r="BI68" s="24">
        <f>H68*AP68</f>
        <v>0</v>
      </c>
      <c r="BJ68" s="24">
        <f>H68*I68</f>
        <v>0</v>
      </c>
      <c r="BK68" s="24" t="s">
        <v>356</v>
      </c>
      <c r="BL68" s="43">
        <v>17</v>
      </c>
    </row>
    <row r="69" spans="1:14" ht="12.75">
      <c r="A69" s="5"/>
      <c r="B69" s="68"/>
      <c r="C69" s="17" t="s">
        <v>203</v>
      </c>
      <c r="D69" s="68"/>
      <c r="E69" s="68"/>
      <c r="F69" s="19"/>
      <c r="H69" s="25">
        <v>180.25</v>
      </c>
      <c r="M69" s="37"/>
      <c r="N69" s="5"/>
    </row>
    <row r="70" spans="1:14" ht="12.75">
      <c r="A70" s="5"/>
      <c r="B70" s="68"/>
      <c r="C70" s="17" t="s">
        <v>204</v>
      </c>
      <c r="D70" s="68"/>
      <c r="E70" s="68"/>
      <c r="F70" s="19"/>
      <c r="H70" s="25">
        <v>-30.59704</v>
      </c>
      <c r="M70" s="37"/>
      <c r="N70" s="5"/>
    </row>
    <row r="71" spans="1:14" ht="12.75">
      <c r="A71" s="5"/>
      <c r="B71" s="68"/>
      <c r="C71" s="17" t="s">
        <v>205</v>
      </c>
      <c r="D71" s="68"/>
      <c r="E71" s="68"/>
      <c r="F71" s="19"/>
      <c r="H71" s="25">
        <v>-9.382</v>
      </c>
      <c r="M71" s="37"/>
      <c r="N71" s="5"/>
    </row>
    <row r="72" spans="1:14" ht="12.75">
      <c r="A72" s="5"/>
      <c r="B72" s="68"/>
      <c r="C72" s="17" t="s">
        <v>206</v>
      </c>
      <c r="D72" s="68"/>
      <c r="E72" s="68"/>
      <c r="F72" s="19"/>
      <c r="H72" s="25">
        <v>-5.018</v>
      </c>
      <c r="M72" s="37"/>
      <c r="N72" s="5"/>
    </row>
    <row r="73" spans="1:14" ht="12.75">
      <c r="A73" s="5"/>
      <c r="B73" s="68"/>
      <c r="C73" s="17" t="s">
        <v>207</v>
      </c>
      <c r="D73" s="68"/>
      <c r="E73" s="68"/>
      <c r="F73" s="19"/>
      <c r="H73" s="25">
        <v>-0.54</v>
      </c>
      <c r="M73" s="37"/>
      <c r="N73" s="5"/>
    </row>
    <row r="74" spans="1:14" ht="12.75">
      <c r="A74" s="5"/>
      <c r="B74" s="68"/>
      <c r="C74" s="17" t="s">
        <v>208</v>
      </c>
      <c r="D74" s="68"/>
      <c r="E74" s="68"/>
      <c r="F74" s="19"/>
      <c r="H74" s="25">
        <v>-0.3375</v>
      </c>
      <c r="M74" s="37"/>
      <c r="N74" s="5"/>
    </row>
    <row r="75" spans="1:14" ht="12.75">
      <c r="A75" s="5"/>
      <c r="B75" s="68"/>
      <c r="C75" s="17" t="s">
        <v>209</v>
      </c>
      <c r="D75" s="68"/>
      <c r="E75" s="68"/>
      <c r="F75" s="19"/>
      <c r="H75" s="25">
        <v>-2.355</v>
      </c>
      <c r="M75" s="37"/>
      <c r="N75" s="5"/>
    </row>
    <row r="76" spans="1:14" ht="12.75">
      <c r="A76" s="5"/>
      <c r="B76" s="68"/>
      <c r="C76" s="17" t="s">
        <v>210</v>
      </c>
      <c r="D76" s="68"/>
      <c r="E76" s="68"/>
      <c r="F76" s="19"/>
      <c r="H76" s="25">
        <v>-0.14179</v>
      </c>
      <c r="M76" s="37"/>
      <c r="N76" s="5"/>
    </row>
    <row r="77" spans="1:64" ht="12.75">
      <c r="A77" s="4" t="s">
        <v>27</v>
      </c>
      <c r="B77" s="66" t="s">
        <v>94</v>
      </c>
      <c r="C77" s="69" t="s">
        <v>211</v>
      </c>
      <c r="D77" s="70"/>
      <c r="E77" s="70"/>
      <c r="F77" s="70"/>
      <c r="G77" s="13" t="s">
        <v>306</v>
      </c>
      <c r="H77" s="24">
        <v>39.37133</v>
      </c>
      <c r="I77" s="24">
        <v>0</v>
      </c>
      <c r="J77" s="24">
        <f>H77*AO77</f>
        <v>0</v>
      </c>
      <c r="K77" s="24">
        <f>H77*AP77</f>
        <v>0</v>
      </c>
      <c r="L77" s="24">
        <f>H77*I77</f>
        <v>0</v>
      </c>
      <c r="M77" s="36" t="s">
        <v>321</v>
      </c>
      <c r="N77" s="5"/>
      <c r="Z77" s="43">
        <f>IF(AQ77="5",BJ77,0)</f>
        <v>0</v>
      </c>
      <c r="AB77" s="43">
        <f>IF(AQ77="1",BH77,0)</f>
        <v>0</v>
      </c>
      <c r="AC77" s="43">
        <f>IF(AQ77="1",BI77,0)</f>
        <v>0</v>
      </c>
      <c r="AD77" s="43">
        <f>IF(AQ77="7",BH77,0)</f>
        <v>0</v>
      </c>
      <c r="AE77" s="43">
        <f>IF(AQ77="7",BI77,0)</f>
        <v>0</v>
      </c>
      <c r="AF77" s="43">
        <f>IF(AQ77="2",BH77,0)</f>
        <v>0</v>
      </c>
      <c r="AG77" s="43">
        <f>IF(AQ77="2",BI77,0)</f>
        <v>0</v>
      </c>
      <c r="AH77" s="43">
        <f>IF(AQ77="0",BJ77,0)</f>
        <v>0</v>
      </c>
      <c r="AI77" s="42"/>
      <c r="AJ77" s="24">
        <f>IF(AN77=0,L77,0)</f>
        <v>0</v>
      </c>
      <c r="AK77" s="24">
        <f>IF(AN77=15,L77,0)</f>
        <v>0</v>
      </c>
      <c r="AL77" s="24">
        <f>IF(AN77=21,L77,0)</f>
        <v>0</v>
      </c>
      <c r="AN77" s="43">
        <v>21</v>
      </c>
      <c r="AO77" s="43">
        <f>I77*0</f>
        <v>0</v>
      </c>
      <c r="AP77" s="43">
        <f>I77*(1-0)</f>
        <v>0</v>
      </c>
      <c r="AQ77" s="44" t="s">
        <v>7</v>
      </c>
      <c r="AV77" s="43">
        <f>AW77+AX77</f>
        <v>0</v>
      </c>
      <c r="AW77" s="43">
        <f>H77*AO77</f>
        <v>0</v>
      </c>
      <c r="AX77" s="43">
        <f>H77*AP77</f>
        <v>0</v>
      </c>
      <c r="AY77" s="46" t="s">
        <v>336</v>
      </c>
      <c r="AZ77" s="46" t="s">
        <v>345</v>
      </c>
      <c r="BA77" s="42" t="s">
        <v>351</v>
      </c>
      <c r="BC77" s="43">
        <f>AW77+AX77</f>
        <v>0</v>
      </c>
      <c r="BD77" s="43">
        <f>I77/(100-BE77)*100</f>
        <v>0</v>
      </c>
      <c r="BE77" s="43">
        <v>0</v>
      </c>
      <c r="BF77" s="43">
        <f>77</f>
        <v>77</v>
      </c>
      <c r="BH77" s="24">
        <f>H77*AO77</f>
        <v>0</v>
      </c>
      <c r="BI77" s="24">
        <f>H77*AP77</f>
        <v>0</v>
      </c>
      <c r="BJ77" s="24">
        <f>H77*I77</f>
        <v>0</v>
      </c>
      <c r="BK77" s="24" t="s">
        <v>356</v>
      </c>
      <c r="BL77" s="43">
        <v>17</v>
      </c>
    </row>
    <row r="78" spans="1:14" ht="12.75">
      <c r="A78" s="5"/>
      <c r="B78" s="68"/>
      <c r="C78" s="17" t="s">
        <v>190</v>
      </c>
      <c r="D78" s="68"/>
      <c r="E78" s="68"/>
      <c r="F78" s="19"/>
      <c r="H78" s="25">
        <v>39.37133</v>
      </c>
      <c r="M78" s="37"/>
      <c r="N78" s="5"/>
    </row>
    <row r="79" spans="1:64" ht="12.75">
      <c r="A79" s="4" t="s">
        <v>28</v>
      </c>
      <c r="B79" s="66" t="s">
        <v>95</v>
      </c>
      <c r="C79" s="69" t="s">
        <v>212</v>
      </c>
      <c r="D79" s="70"/>
      <c r="E79" s="70"/>
      <c r="F79" s="70"/>
      <c r="G79" s="13" t="s">
        <v>306</v>
      </c>
      <c r="H79" s="24">
        <v>39.37133</v>
      </c>
      <c r="I79" s="24">
        <v>0</v>
      </c>
      <c r="J79" s="24">
        <f>H79*AO79</f>
        <v>0</v>
      </c>
      <c r="K79" s="24">
        <f>H79*AP79</f>
        <v>0</v>
      </c>
      <c r="L79" s="24">
        <f>H79*I79</f>
        <v>0</v>
      </c>
      <c r="M79" s="36" t="s">
        <v>321</v>
      </c>
      <c r="N79" s="5"/>
      <c r="Z79" s="43">
        <f>IF(AQ79="5",BJ79,0)</f>
        <v>0</v>
      </c>
      <c r="AB79" s="43">
        <f>IF(AQ79="1",BH79,0)</f>
        <v>0</v>
      </c>
      <c r="AC79" s="43">
        <f>IF(AQ79="1",BI79,0)</f>
        <v>0</v>
      </c>
      <c r="AD79" s="43">
        <f>IF(AQ79="7",BH79,0)</f>
        <v>0</v>
      </c>
      <c r="AE79" s="43">
        <f>IF(AQ79="7",BI79,0)</f>
        <v>0</v>
      </c>
      <c r="AF79" s="43">
        <f>IF(AQ79="2",BH79,0)</f>
        <v>0</v>
      </c>
      <c r="AG79" s="43">
        <f>IF(AQ79="2",BI79,0)</f>
        <v>0</v>
      </c>
      <c r="AH79" s="43">
        <f>IF(AQ79="0",BJ79,0)</f>
        <v>0</v>
      </c>
      <c r="AI79" s="42"/>
      <c r="AJ79" s="24">
        <f>IF(AN79=0,L79,0)</f>
        <v>0</v>
      </c>
      <c r="AK79" s="24">
        <f>IF(AN79=15,L79,0)</f>
        <v>0</v>
      </c>
      <c r="AL79" s="24">
        <f>IF(AN79=21,L79,0)</f>
        <v>0</v>
      </c>
      <c r="AN79" s="43">
        <v>21</v>
      </c>
      <c r="AO79" s="43">
        <f>I79*0</f>
        <v>0</v>
      </c>
      <c r="AP79" s="43">
        <f>I79*(1-0)</f>
        <v>0</v>
      </c>
      <c r="AQ79" s="44" t="s">
        <v>7</v>
      </c>
      <c r="AV79" s="43">
        <f>AW79+AX79</f>
        <v>0</v>
      </c>
      <c r="AW79" s="43">
        <f>H79*AO79</f>
        <v>0</v>
      </c>
      <c r="AX79" s="43">
        <f>H79*AP79</f>
        <v>0</v>
      </c>
      <c r="AY79" s="46" t="s">
        <v>336</v>
      </c>
      <c r="AZ79" s="46" t="s">
        <v>345</v>
      </c>
      <c r="BA79" s="42" t="s">
        <v>351</v>
      </c>
      <c r="BC79" s="43">
        <f>AW79+AX79</f>
        <v>0</v>
      </c>
      <c r="BD79" s="43">
        <f>I79/(100-BE79)*100</f>
        <v>0</v>
      </c>
      <c r="BE79" s="43">
        <v>0</v>
      </c>
      <c r="BF79" s="43">
        <f>79</f>
        <v>79</v>
      </c>
      <c r="BH79" s="24">
        <f>H79*AO79</f>
        <v>0</v>
      </c>
      <c r="BI79" s="24">
        <f>H79*AP79</f>
        <v>0</v>
      </c>
      <c r="BJ79" s="24">
        <f>H79*I79</f>
        <v>0</v>
      </c>
      <c r="BK79" s="24" t="s">
        <v>356</v>
      </c>
      <c r="BL79" s="43">
        <v>17</v>
      </c>
    </row>
    <row r="80" spans="1:14" ht="12.75">
      <c r="A80" s="5"/>
      <c r="C80" s="17" t="s">
        <v>190</v>
      </c>
      <c r="F80" s="19"/>
      <c r="H80" s="25">
        <v>39.37133</v>
      </c>
      <c r="M80" s="37"/>
      <c r="N80" s="5"/>
    </row>
    <row r="81" spans="1:47" ht="12.75">
      <c r="A81" s="6"/>
      <c r="B81" s="14" t="s">
        <v>27</v>
      </c>
      <c r="C81" s="75" t="s">
        <v>213</v>
      </c>
      <c r="D81" s="76"/>
      <c r="E81" s="76"/>
      <c r="F81" s="76"/>
      <c r="G81" s="22" t="s">
        <v>6</v>
      </c>
      <c r="H81" s="22" t="s">
        <v>6</v>
      </c>
      <c r="I81" s="22" t="s">
        <v>6</v>
      </c>
      <c r="J81" s="49">
        <f>SUM(J82:J82)</f>
        <v>0</v>
      </c>
      <c r="K81" s="49">
        <f>SUM(K82:K82)</f>
        <v>0</v>
      </c>
      <c r="L81" s="49">
        <f>SUM(L82:L82)</f>
        <v>0</v>
      </c>
      <c r="M81" s="38"/>
      <c r="N81" s="5"/>
      <c r="AI81" s="42"/>
      <c r="AS81" s="49">
        <f>SUM(AJ82:AJ82)</f>
        <v>0</v>
      </c>
      <c r="AT81" s="49">
        <f>SUM(AK82:AK82)</f>
        <v>0</v>
      </c>
      <c r="AU81" s="49">
        <f>SUM(AL82:AL82)</f>
        <v>0</v>
      </c>
    </row>
    <row r="82" spans="1:64" ht="12.75">
      <c r="A82" s="4" t="s">
        <v>29</v>
      </c>
      <c r="B82" s="13" t="s">
        <v>96</v>
      </c>
      <c r="C82" s="69" t="s">
        <v>214</v>
      </c>
      <c r="D82" s="70"/>
      <c r="E82" s="70"/>
      <c r="F82" s="70"/>
      <c r="G82" s="13" t="s">
        <v>306</v>
      </c>
      <c r="H82" s="24">
        <v>5.018</v>
      </c>
      <c r="I82" s="24">
        <v>0</v>
      </c>
      <c r="J82" s="24">
        <f>H82*AO82</f>
        <v>0</v>
      </c>
      <c r="K82" s="24">
        <f>H82*AP82</f>
        <v>0</v>
      </c>
      <c r="L82" s="24">
        <f>H82*I82</f>
        <v>0</v>
      </c>
      <c r="M82" s="36" t="s">
        <v>321</v>
      </c>
      <c r="N82" s="5"/>
      <c r="Z82" s="43">
        <f>IF(AQ82="5",BJ82,0)</f>
        <v>0</v>
      </c>
      <c r="AB82" s="43">
        <f>IF(AQ82="1",BH82,0)</f>
        <v>0</v>
      </c>
      <c r="AC82" s="43">
        <f>IF(AQ82="1",BI82,0)</f>
        <v>0</v>
      </c>
      <c r="AD82" s="43">
        <f>IF(AQ82="7",BH82,0)</f>
        <v>0</v>
      </c>
      <c r="AE82" s="43">
        <f>IF(AQ82="7",BI82,0)</f>
        <v>0</v>
      </c>
      <c r="AF82" s="43">
        <f>IF(AQ82="2",BH82,0)</f>
        <v>0</v>
      </c>
      <c r="AG82" s="43">
        <f>IF(AQ82="2",BI82,0)</f>
        <v>0</v>
      </c>
      <c r="AH82" s="43">
        <f>IF(AQ82="0",BJ82,0)</f>
        <v>0</v>
      </c>
      <c r="AI82" s="42"/>
      <c r="AJ82" s="24">
        <f>IF(AN82=0,L82,0)</f>
        <v>0</v>
      </c>
      <c r="AK82" s="24">
        <f>IF(AN82=15,L82,0)</f>
        <v>0</v>
      </c>
      <c r="AL82" s="24">
        <f>IF(AN82=21,L82,0)</f>
        <v>0</v>
      </c>
      <c r="AN82" s="43">
        <v>21</v>
      </c>
      <c r="AO82" s="43">
        <f>I82*0.645869161614285</f>
        <v>0</v>
      </c>
      <c r="AP82" s="43">
        <f>I82*(1-0.645869161614285)</f>
        <v>0</v>
      </c>
      <c r="AQ82" s="44" t="s">
        <v>7</v>
      </c>
      <c r="AV82" s="43">
        <f>AW82+AX82</f>
        <v>0</v>
      </c>
      <c r="AW82" s="43">
        <f>H82*AO82</f>
        <v>0</v>
      </c>
      <c r="AX82" s="43">
        <f>H82*AP82</f>
        <v>0</v>
      </c>
      <c r="AY82" s="46" t="s">
        <v>337</v>
      </c>
      <c r="AZ82" s="46" t="s">
        <v>346</v>
      </c>
      <c r="BA82" s="42" t="s">
        <v>351</v>
      </c>
      <c r="BC82" s="43">
        <f>AW82+AX82</f>
        <v>0</v>
      </c>
      <c r="BD82" s="43">
        <f>I82/(100-BE82)*100</f>
        <v>0</v>
      </c>
      <c r="BE82" s="43">
        <v>0</v>
      </c>
      <c r="BF82" s="43">
        <f>82</f>
        <v>82</v>
      </c>
      <c r="BH82" s="24">
        <f>H82*AO82</f>
        <v>0</v>
      </c>
      <c r="BI82" s="24">
        <f>H82*AP82</f>
        <v>0</v>
      </c>
      <c r="BJ82" s="24">
        <f>H82*I82</f>
        <v>0</v>
      </c>
      <c r="BK82" s="24" t="s">
        <v>356</v>
      </c>
      <c r="BL82" s="43">
        <v>21</v>
      </c>
    </row>
    <row r="83" spans="1:14" ht="12.75">
      <c r="A83" s="5"/>
      <c r="C83" s="17" t="s">
        <v>215</v>
      </c>
      <c r="F83" s="19"/>
      <c r="H83" s="25">
        <v>5.018</v>
      </c>
      <c r="M83" s="37"/>
      <c r="N83" s="5"/>
    </row>
    <row r="84" spans="1:47" ht="12.75">
      <c r="A84" s="6"/>
      <c r="B84" s="14" t="s">
        <v>33</v>
      </c>
      <c r="C84" s="75" t="s">
        <v>216</v>
      </c>
      <c r="D84" s="76"/>
      <c r="E84" s="76"/>
      <c r="F84" s="76"/>
      <c r="G84" s="22" t="s">
        <v>6</v>
      </c>
      <c r="H84" s="22" t="s">
        <v>6</v>
      </c>
      <c r="I84" s="22" t="s">
        <v>6</v>
      </c>
      <c r="J84" s="49">
        <f>SUM(J85:J85)</f>
        <v>0</v>
      </c>
      <c r="K84" s="49">
        <f>SUM(K85:K85)</f>
        <v>0</v>
      </c>
      <c r="L84" s="49">
        <f>SUM(L85:L85)</f>
        <v>0</v>
      </c>
      <c r="M84" s="38"/>
      <c r="N84" s="5"/>
      <c r="AI84" s="42"/>
      <c r="AS84" s="49">
        <f>SUM(AJ85:AJ85)</f>
        <v>0</v>
      </c>
      <c r="AT84" s="49">
        <f>SUM(AK85:AK85)</f>
        <v>0</v>
      </c>
      <c r="AU84" s="49">
        <f>SUM(AL85:AL85)</f>
        <v>0</v>
      </c>
    </row>
    <row r="85" spans="1:64" ht="12.75">
      <c r="A85" s="4" t="s">
        <v>30</v>
      </c>
      <c r="B85" s="66" t="s">
        <v>97</v>
      </c>
      <c r="C85" s="69" t="s">
        <v>217</v>
      </c>
      <c r="D85" s="70"/>
      <c r="E85" s="70"/>
      <c r="F85" s="70"/>
      <c r="G85" s="13" t="s">
        <v>306</v>
      </c>
      <c r="H85" s="24">
        <v>0.54</v>
      </c>
      <c r="I85" s="24">
        <v>0</v>
      </c>
      <c r="J85" s="24">
        <f>H85*AO85</f>
        <v>0</v>
      </c>
      <c r="K85" s="24">
        <f>H85*AP85</f>
        <v>0</v>
      </c>
      <c r="L85" s="24">
        <f>H85*I85</f>
        <v>0</v>
      </c>
      <c r="M85" s="36" t="s">
        <v>321</v>
      </c>
      <c r="N85" s="5"/>
      <c r="Z85" s="43">
        <f>IF(AQ85="5",BJ85,0)</f>
        <v>0</v>
      </c>
      <c r="AB85" s="43">
        <f>IF(AQ85="1",BH85,0)</f>
        <v>0</v>
      </c>
      <c r="AC85" s="43">
        <f>IF(AQ85="1",BI85,0)</f>
        <v>0</v>
      </c>
      <c r="AD85" s="43">
        <f>IF(AQ85="7",BH85,0)</f>
        <v>0</v>
      </c>
      <c r="AE85" s="43">
        <f>IF(AQ85="7",BI85,0)</f>
        <v>0</v>
      </c>
      <c r="AF85" s="43">
        <f>IF(AQ85="2",BH85,0)</f>
        <v>0</v>
      </c>
      <c r="AG85" s="43">
        <f>IF(AQ85="2",BI85,0)</f>
        <v>0</v>
      </c>
      <c r="AH85" s="43">
        <f>IF(AQ85="0",BJ85,0)</f>
        <v>0</v>
      </c>
      <c r="AI85" s="42"/>
      <c r="AJ85" s="24">
        <f>IF(AN85=0,L85,0)</f>
        <v>0</v>
      </c>
      <c r="AK85" s="24">
        <f>IF(AN85=15,L85,0)</f>
        <v>0</v>
      </c>
      <c r="AL85" s="24">
        <f>IF(AN85=21,L85,0)</f>
        <v>0</v>
      </c>
      <c r="AN85" s="43">
        <v>21</v>
      </c>
      <c r="AO85" s="43">
        <f>I85*0.320551083591331</f>
        <v>0</v>
      </c>
      <c r="AP85" s="43">
        <f>I85*(1-0.320551083591331)</f>
        <v>0</v>
      </c>
      <c r="AQ85" s="44" t="s">
        <v>7</v>
      </c>
      <c r="AV85" s="43">
        <f>AW85+AX85</f>
        <v>0</v>
      </c>
      <c r="AW85" s="43">
        <f>H85*AO85</f>
        <v>0</v>
      </c>
      <c r="AX85" s="43">
        <f>H85*AP85</f>
        <v>0</v>
      </c>
      <c r="AY85" s="46" t="s">
        <v>338</v>
      </c>
      <c r="AZ85" s="46" t="s">
        <v>346</v>
      </c>
      <c r="BA85" s="42" t="s">
        <v>351</v>
      </c>
      <c r="BC85" s="43">
        <f>AW85+AX85</f>
        <v>0</v>
      </c>
      <c r="BD85" s="43">
        <f>I85/(100-BE85)*100</f>
        <v>0</v>
      </c>
      <c r="BE85" s="43">
        <v>0</v>
      </c>
      <c r="BF85" s="43">
        <f>85</f>
        <v>85</v>
      </c>
      <c r="BH85" s="24">
        <f>H85*AO85</f>
        <v>0</v>
      </c>
      <c r="BI85" s="24">
        <f>H85*AP85</f>
        <v>0</v>
      </c>
      <c r="BJ85" s="24">
        <f>H85*I85</f>
        <v>0</v>
      </c>
      <c r="BK85" s="24" t="s">
        <v>356</v>
      </c>
      <c r="BL85" s="43">
        <v>27</v>
      </c>
    </row>
    <row r="86" spans="1:14" ht="12.75">
      <c r="A86" s="5"/>
      <c r="C86" s="17" t="s">
        <v>218</v>
      </c>
      <c r="F86" s="19"/>
      <c r="H86" s="25">
        <v>0.54</v>
      </c>
      <c r="M86" s="37"/>
      <c r="N86" s="5"/>
    </row>
    <row r="87" spans="1:47" ht="12.75">
      <c r="A87" s="6"/>
      <c r="B87" s="14" t="s">
        <v>51</v>
      </c>
      <c r="C87" s="75" t="s">
        <v>219</v>
      </c>
      <c r="D87" s="76"/>
      <c r="E87" s="76"/>
      <c r="F87" s="76"/>
      <c r="G87" s="22" t="s">
        <v>6</v>
      </c>
      <c r="H87" s="22" t="s">
        <v>6</v>
      </c>
      <c r="I87" s="22" t="s">
        <v>6</v>
      </c>
      <c r="J87" s="49">
        <f>SUM(J88:J93)</f>
        <v>0</v>
      </c>
      <c r="K87" s="49">
        <f>SUM(K88:K93)</f>
        <v>0</v>
      </c>
      <c r="L87" s="49">
        <f>SUM(L88:L93)</f>
        <v>0</v>
      </c>
      <c r="M87" s="38"/>
      <c r="N87" s="5"/>
      <c r="AI87" s="42"/>
      <c r="AS87" s="49">
        <f>SUM(AJ88:AJ93)</f>
        <v>0</v>
      </c>
      <c r="AT87" s="49">
        <f>SUM(AK88:AK93)</f>
        <v>0</v>
      </c>
      <c r="AU87" s="49">
        <f>SUM(AL88:AL93)</f>
        <v>0</v>
      </c>
    </row>
    <row r="88" spans="1:64" ht="12.75">
      <c r="A88" s="4" t="s">
        <v>31</v>
      </c>
      <c r="B88" s="13" t="s">
        <v>98</v>
      </c>
      <c r="C88" s="69" t="s">
        <v>220</v>
      </c>
      <c r="D88" s="70"/>
      <c r="E88" s="70"/>
      <c r="F88" s="70"/>
      <c r="G88" s="13" t="s">
        <v>306</v>
      </c>
      <c r="H88" s="24">
        <v>9.382</v>
      </c>
      <c r="I88" s="24">
        <v>0</v>
      </c>
      <c r="J88" s="24">
        <f>H88*AO88</f>
        <v>0</v>
      </c>
      <c r="K88" s="24">
        <f>H88*AP88</f>
        <v>0</v>
      </c>
      <c r="L88" s="24">
        <f>H88*I88</f>
        <v>0</v>
      </c>
      <c r="M88" s="36" t="s">
        <v>321</v>
      </c>
      <c r="N88" s="5"/>
      <c r="Z88" s="43">
        <f>IF(AQ88="5",BJ88,0)</f>
        <v>0</v>
      </c>
      <c r="AB88" s="43">
        <f>IF(AQ88="1",BH88,0)</f>
        <v>0</v>
      </c>
      <c r="AC88" s="43">
        <f>IF(AQ88="1",BI88,0)</f>
        <v>0</v>
      </c>
      <c r="AD88" s="43">
        <f>IF(AQ88="7",BH88,0)</f>
        <v>0</v>
      </c>
      <c r="AE88" s="43">
        <f>IF(AQ88="7",BI88,0)</f>
        <v>0</v>
      </c>
      <c r="AF88" s="43">
        <f>IF(AQ88="2",BH88,0)</f>
        <v>0</v>
      </c>
      <c r="AG88" s="43">
        <f>IF(AQ88="2",BI88,0)</f>
        <v>0</v>
      </c>
      <c r="AH88" s="43">
        <f>IF(AQ88="0",BJ88,0)</f>
        <v>0</v>
      </c>
      <c r="AI88" s="42"/>
      <c r="AJ88" s="24">
        <f>IF(AN88=0,L88,0)</f>
        <v>0</v>
      </c>
      <c r="AK88" s="24">
        <f>IF(AN88=15,L88,0)</f>
        <v>0</v>
      </c>
      <c r="AL88" s="24">
        <f>IF(AN88=21,L88,0)</f>
        <v>0</v>
      </c>
      <c r="AN88" s="43">
        <v>21</v>
      </c>
      <c r="AO88" s="43">
        <f>I88*0.478541745380198</f>
        <v>0</v>
      </c>
      <c r="AP88" s="43">
        <f>I88*(1-0.478541745380198)</f>
        <v>0</v>
      </c>
      <c r="AQ88" s="44" t="s">
        <v>7</v>
      </c>
      <c r="AV88" s="43">
        <f>AW88+AX88</f>
        <v>0</v>
      </c>
      <c r="AW88" s="43">
        <f>H88*AO88</f>
        <v>0</v>
      </c>
      <c r="AX88" s="43">
        <f>H88*AP88</f>
        <v>0</v>
      </c>
      <c r="AY88" s="46" t="s">
        <v>339</v>
      </c>
      <c r="AZ88" s="46" t="s">
        <v>347</v>
      </c>
      <c r="BA88" s="42" t="s">
        <v>351</v>
      </c>
      <c r="BC88" s="43">
        <f>AW88+AX88</f>
        <v>0</v>
      </c>
      <c r="BD88" s="43">
        <f>I88/(100-BE88)*100</f>
        <v>0</v>
      </c>
      <c r="BE88" s="43">
        <v>0</v>
      </c>
      <c r="BF88" s="43">
        <f>88</f>
        <v>88</v>
      </c>
      <c r="BH88" s="24">
        <f>H88*AO88</f>
        <v>0</v>
      </c>
      <c r="BI88" s="24">
        <f>H88*AP88</f>
        <v>0</v>
      </c>
      <c r="BJ88" s="24">
        <f>H88*I88</f>
        <v>0</v>
      </c>
      <c r="BK88" s="24" t="s">
        <v>356</v>
      </c>
      <c r="BL88" s="43">
        <v>45</v>
      </c>
    </row>
    <row r="89" spans="1:14" ht="12.75">
      <c r="A89" s="5"/>
      <c r="C89" s="17" t="s">
        <v>221</v>
      </c>
      <c r="F89" s="19"/>
      <c r="H89" s="25">
        <v>0</v>
      </c>
      <c r="M89" s="37"/>
      <c r="N89" s="5"/>
    </row>
    <row r="90" spans="1:14" ht="12.75">
      <c r="A90" s="5"/>
      <c r="C90" s="17" t="s">
        <v>222</v>
      </c>
      <c r="F90" s="19"/>
      <c r="H90" s="25">
        <v>9.382</v>
      </c>
      <c r="M90" s="37"/>
      <c r="N90" s="5"/>
    </row>
    <row r="91" spans="1:64" ht="12.75">
      <c r="A91" s="4" t="s">
        <v>32</v>
      </c>
      <c r="B91" s="13" t="s">
        <v>99</v>
      </c>
      <c r="C91" s="69" t="s">
        <v>223</v>
      </c>
      <c r="D91" s="70"/>
      <c r="E91" s="70"/>
      <c r="F91" s="70"/>
      <c r="G91" s="13" t="s">
        <v>306</v>
      </c>
      <c r="H91" s="24">
        <v>9.383</v>
      </c>
      <c r="I91" s="24">
        <v>0</v>
      </c>
      <c r="J91" s="24">
        <f>H91*AO91</f>
        <v>0</v>
      </c>
      <c r="K91" s="24">
        <f>H91*AP91</f>
        <v>0</v>
      </c>
      <c r="L91" s="24">
        <f>H91*I91</f>
        <v>0</v>
      </c>
      <c r="M91" s="36" t="s">
        <v>321</v>
      </c>
      <c r="N91" s="5"/>
      <c r="Z91" s="43">
        <f>IF(AQ91="5",BJ91,0)</f>
        <v>0</v>
      </c>
      <c r="AB91" s="43">
        <f>IF(AQ91="1",BH91,0)</f>
        <v>0</v>
      </c>
      <c r="AC91" s="43">
        <f>IF(AQ91="1",BI91,0)</f>
        <v>0</v>
      </c>
      <c r="AD91" s="43">
        <f>IF(AQ91="7",BH91,0)</f>
        <v>0</v>
      </c>
      <c r="AE91" s="43">
        <f>IF(AQ91="7",BI91,0)</f>
        <v>0</v>
      </c>
      <c r="AF91" s="43">
        <f>IF(AQ91="2",BH91,0)</f>
        <v>0</v>
      </c>
      <c r="AG91" s="43">
        <f>IF(AQ91="2",BI91,0)</f>
        <v>0</v>
      </c>
      <c r="AH91" s="43">
        <f>IF(AQ91="0",BJ91,0)</f>
        <v>0</v>
      </c>
      <c r="AI91" s="42"/>
      <c r="AJ91" s="24">
        <f>IF(AN91=0,L91,0)</f>
        <v>0</v>
      </c>
      <c r="AK91" s="24">
        <f>IF(AN91=15,L91,0)</f>
        <v>0</v>
      </c>
      <c r="AL91" s="24">
        <f>IF(AN91=21,L91,0)</f>
        <v>0</v>
      </c>
      <c r="AN91" s="43">
        <v>21</v>
      </c>
      <c r="AO91" s="43">
        <f>I91*0</f>
        <v>0</v>
      </c>
      <c r="AP91" s="43">
        <f>I91*(1-0)</f>
        <v>0</v>
      </c>
      <c r="AQ91" s="44" t="s">
        <v>8</v>
      </c>
      <c r="AV91" s="43">
        <f>AW91+AX91</f>
        <v>0</v>
      </c>
      <c r="AW91" s="43">
        <f>H91*AO91</f>
        <v>0</v>
      </c>
      <c r="AX91" s="43">
        <f>H91*AP91</f>
        <v>0</v>
      </c>
      <c r="AY91" s="46" t="s">
        <v>339</v>
      </c>
      <c r="AZ91" s="46" t="s">
        <v>347</v>
      </c>
      <c r="BA91" s="42" t="s">
        <v>351</v>
      </c>
      <c r="BC91" s="43">
        <f>AW91+AX91</f>
        <v>0</v>
      </c>
      <c r="BD91" s="43">
        <f>I91/(100-BE91)*100</f>
        <v>0</v>
      </c>
      <c r="BE91" s="43">
        <v>0</v>
      </c>
      <c r="BF91" s="43">
        <f>91</f>
        <v>91</v>
      </c>
      <c r="BH91" s="24">
        <f>H91*AO91</f>
        <v>0</v>
      </c>
      <c r="BI91" s="24">
        <f>H91*AP91</f>
        <v>0</v>
      </c>
      <c r="BJ91" s="24">
        <f>H91*I91</f>
        <v>0</v>
      </c>
      <c r="BK91" s="24" t="s">
        <v>356</v>
      </c>
      <c r="BL91" s="43">
        <v>45</v>
      </c>
    </row>
    <row r="92" spans="1:14" ht="12.75">
      <c r="A92" s="5"/>
      <c r="C92" s="17" t="s">
        <v>224</v>
      </c>
      <c r="F92" s="19"/>
      <c r="H92" s="25">
        <v>9.383</v>
      </c>
      <c r="M92" s="37"/>
      <c r="N92" s="5"/>
    </row>
    <row r="93" spans="1:64" ht="12.75">
      <c r="A93" s="4" t="s">
        <v>33</v>
      </c>
      <c r="B93" s="66" t="s">
        <v>100</v>
      </c>
      <c r="C93" s="69" t="s">
        <v>225</v>
      </c>
      <c r="D93" s="70"/>
      <c r="E93" s="70"/>
      <c r="F93" s="70"/>
      <c r="G93" s="13" t="s">
        <v>306</v>
      </c>
      <c r="H93" s="24">
        <v>0.3375</v>
      </c>
      <c r="I93" s="24">
        <v>0</v>
      </c>
      <c r="J93" s="24">
        <f>H93*AO93</f>
        <v>0</v>
      </c>
      <c r="K93" s="24">
        <f>H93*AP93</f>
        <v>0</v>
      </c>
      <c r="L93" s="24">
        <f>H93*I93</f>
        <v>0</v>
      </c>
      <c r="M93" s="36" t="s">
        <v>321</v>
      </c>
      <c r="N93" s="5"/>
      <c r="Z93" s="43">
        <f>IF(AQ93="5",BJ93,0)</f>
        <v>0</v>
      </c>
      <c r="AB93" s="43">
        <f>IF(AQ93="1",BH93,0)</f>
        <v>0</v>
      </c>
      <c r="AC93" s="43">
        <f>IF(AQ93="1",BI93,0)</f>
        <v>0</v>
      </c>
      <c r="AD93" s="43">
        <f>IF(AQ93="7",BH93,0)</f>
        <v>0</v>
      </c>
      <c r="AE93" s="43">
        <f>IF(AQ93="7",BI93,0)</f>
        <v>0</v>
      </c>
      <c r="AF93" s="43">
        <f>IF(AQ93="2",BH93,0)</f>
        <v>0</v>
      </c>
      <c r="AG93" s="43">
        <f>IF(AQ93="2",BI93,0)</f>
        <v>0</v>
      </c>
      <c r="AH93" s="43">
        <f>IF(AQ93="0",BJ93,0)</f>
        <v>0</v>
      </c>
      <c r="AI93" s="42"/>
      <c r="AJ93" s="24">
        <f>IF(AN93=0,L93,0)</f>
        <v>0</v>
      </c>
      <c r="AK93" s="24">
        <f>IF(AN93=15,L93,0)</f>
        <v>0</v>
      </c>
      <c r="AL93" s="24">
        <f>IF(AN93=21,L93,0)</f>
        <v>0</v>
      </c>
      <c r="AN93" s="43">
        <v>21</v>
      </c>
      <c r="AO93" s="43">
        <f>I93*0.778032286424838</f>
        <v>0</v>
      </c>
      <c r="AP93" s="43">
        <f>I93*(1-0.778032286424838)</f>
        <v>0</v>
      </c>
      <c r="AQ93" s="44" t="s">
        <v>7</v>
      </c>
      <c r="AV93" s="43">
        <f>AW93+AX93</f>
        <v>0</v>
      </c>
      <c r="AW93" s="43">
        <f>H93*AO93</f>
        <v>0</v>
      </c>
      <c r="AX93" s="43">
        <f>H93*AP93</f>
        <v>0</v>
      </c>
      <c r="AY93" s="46" t="s">
        <v>339</v>
      </c>
      <c r="AZ93" s="46" t="s">
        <v>347</v>
      </c>
      <c r="BA93" s="42" t="s">
        <v>351</v>
      </c>
      <c r="BC93" s="43">
        <f>AW93+AX93</f>
        <v>0</v>
      </c>
      <c r="BD93" s="43">
        <f>I93/(100-BE93)*100</f>
        <v>0</v>
      </c>
      <c r="BE93" s="43">
        <v>0</v>
      </c>
      <c r="BF93" s="43">
        <f>93</f>
        <v>93</v>
      </c>
      <c r="BH93" s="24">
        <f>H93*AO93</f>
        <v>0</v>
      </c>
      <c r="BI93" s="24">
        <f>H93*AP93</f>
        <v>0</v>
      </c>
      <c r="BJ93" s="24">
        <f>H93*I93</f>
        <v>0</v>
      </c>
      <c r="BK93" s="24" t="s">
        <v>356</v>
      </c>
      <c r="BL93" s="43">
        <v>45</v>
      </c>
    </row>
    <row r="94" spans="1:14" ht="12.75">
      <c r="A94" s="5"/>
      <c r="C94" s="17" t="s">
        <v>226</v>
      </c>
      <c r="F94" s="19"/>
      <c r="H94" s="25">
        <v>0.3375</v>
      </c>
      <c r="M94" s="37"/>
      <c r="N94" s="5"/>
    </row>
    <row r="95" spans="1:47" ht="12.75">
      <c r="A95" s="6"/>
      <c r="B95" s="14" t="s">
        <v>69</v>
      </c>
      <c r="C95" s="75" t="s">
        <v>227</v>
      </c>
      <c r="D95" s="76"/>
      <c r="E95" s="76"/>
      <c r="F95" s="76"/>
      <c r="G95" s="22" t="s">
        <v>6</v>
      </c>
      <c r="H95" s="22" t="s">
        <v>6</v>
      </c>
      <c r="I95" s="22" t="s">
        <v>6</v>
      </c>
      <c r="J95" s="49">
        <f>SUM(J96:J96)</f>
        <v>0</v>
      </c>
      <c r="K95" s="49">
        <f>SUM(K96:K96)</f>
        <v>0</v>
      </c>
      <c r="L95" s="49">
        <f>SUM(L96:L96)</f>
        <v>0</v>
      </c>
      <c r="M95" s="38"/>
      <c r="N95" s="5"/>
      <c r="AI95" s="42"/>
      <c r="AS95" s="49">
        <f>SUM(AJ96:AJ96)</f>
        <v>0</v>
      </c>
      <c r="AT95" s="49">
        <f>SUM(AK96:AK96)</f>
        <v>0</v>
      </c>
      <c r="AU95" s="49">
        <f>SUM(AL96:AL96)</f>
        <v>0</v>
      </c>
    </row>
    <row r="96" spans="1:64" ht="12.75">
      <c r="A96" s="4" t="s">
        <v>34</v>
      </c>
      <c r="B96" s="13" t="s">
        <v>101</v>
      </c>
      <c r="C96" s="69" t="s">
        <v>228</v>
      </c>
      <c r="D96" s="70"/>
      <c r="E96" s="70"/>
      <c r="F96" s="70"/>
      <c r="G96" s="13" t="s">
        <v>305</v>
      </c>
      <c r="H96" s="24">
        <v>32</v>
      </c>
      <c r="I96" s="24">
        <v>0</v>
      </c>
      <c r="J96" s="24">
        <f>H96*AO96</f>
        <v>0</v>
      </c>
      <c r="K96" s="24">
        <f>H96*AP96</f>
        <v>0</v>
      </c>
      <c r="L96" s="24">
        <f>H96*I96</f>
        <v>0</v>
      </c>
      <c r="M96" s="36" t="s">
        <v>321</v>
      </c>
      <c r="N96" s="5"/>
      <c r="Z96" s="43">
        <f>IF(AQ96="5",BJ96,0)</f>
        <v>0</v>
      </c>
      <c r="AB96" s="43">
        <f>IF(AQ96="1",BH96,0)</f>
        <v>0</v>
      </c>
      <c r="AC96" s="43">
        <f>IF(AQ96="1",BI96,0)</f>
        <v>0</v>
      </c>
      <c r="AD96" s="43">
        <f>IF(AQ96="7",BH96,0)</f>
        <v>0</v>
      </c>
      <c r="AE96" s="43">
        <f>IF(AQ96="7",BI96,0)</f>
        <v>0</v>
      </c>
      <c r="AF96" s="43">
        <f>IF(AQ96="2",BH96,0)</f>
        <v>0</v>
      </c>
      <c r="AG96" s="43">
        <f>IF(AQ96="2",BI96,0)</f>
        <v>0</v>
      </c>
      <c r="AH96" s="43">
        <f>IF(AQ96="0",BJ96,0)</f>
        <v>0</v>
      </c>
      <c r="AI96" s="42"/>
      <c r="AJ96" s="24">
        <f>IF(AN96=0,L96,0)</f>
        <v>0</v>
      </c>
      <c r="AK96" s="24">
        <f>IF(AN96=15,L96,0)</f>
        <v>0</v>
      </c>
      <c r="AL96" s="24">
        <f>IF(AN96=21,L96,0)</f>
        <v>0</v>
      </c>
      <c r="AN96" s="43">
        <v>21</v>
      </c>
      <c r="AO96" s="43">
        <f>I96*0.661538461538462</f>
        <v>0</v>
      </c>
      <c r="AP96" s="43">
        <f>I96*(1-0.661538461538462)</f>
        <v>0</v>
      </c>
      <c r="AQ96" s="44" t="s">
        <v>7</v>
      </c>
      <c r="AV96" s="43">
        <f>AW96+AX96</f>
        <v>0</v>
      </c>
      <c r="AW96" s="43">
        <f>H96*AO96</f>
        <v>0</v>
      </c>
      <c r="AX96" s="43">
        <f>H96*AP96</f>
        <v>0</v>
      </c>
      <c r="AY96" s="46" t="s">
        <v>340</v>
      </c>
      <c r="AZ96" s="46" t="s">
        <v>348</v>
      </c>
      <c r="BA96" s="42" t="s">
        <v>351</v>
      </c>
      <c r="BC96" s="43">
        <f>AW96+AX96</f>
        <v>0</v>
      </c>
      <c r="BD96" s="43">
        <f>I96/(100-BE96)*100</f>
        <v>0</v>
      </c>
      <c r="BE96" s="43">
        <v>0</v>
      </c>
      <c r="BF96" s="43">
        <f>96</f>
        <v>96</v>
      </c>
      <c r="BH96" s="24">
        <f>H96*AO96</f>
        <v>0</v>
      </c>
      <c r="BI96" s="24">
        <f>H96*AP96</f>
        <v>0</v>
      </c>
      <c r="BJ96" s="24">
        <f>H96*I96</f>
        <v>0</v>
      </c>
      <c r="BK96" s="24" t="s">
        <v>356</v>
      </c>
      <c r="BL96" s="43">
        <v>63</v>
      </c>
    </row>
    <row r="97" spans="1:14" ht="12.75">
      <c r="A97" s="5"/>
      <c r="C97" s="17" t="s">
        <v>229</v>
      </c>
      <c r="F97" s="19"/>
      <c r="H97" s="25">
        <v>32</v>
      </c>
      <c r="M97" s="37"/>
      <c r="N97" s="5"/>
    </row>
    <row r="98" spans="1:47" ht="12.75">
      <c r="A98" s="6"/>
      <c r="B98" s="14" t="s">
        <v>102</v>
      </c>
      <c r="C98" s="75" t="s">
        <v>230</v>
      </c>
      <c r="D98" s="76"/>
      <c r="E98" s="76"/>
      <c r="F98" s="76"/>
      <c r="G98" s="22" t="s">
        <v>6</v>
      </c>
      <c r="H98" s="22" t="s">
        <v>6</v>
      </c>
      <c r="I98" s="22" t="s">
        <v>6</v>
      </c>
      <c r="J98" s="49">
        <f>SUM(J99:J131)</f>
        <v>0</v>
      </c>
      <c r="K98" s="49">
        <f>SUM(K99:K131)</f>
        <v>0</v>
      </c>
      <c r="L98" s="49">
        <f>SUM(L99:L131)</f>
        <v>0</v>
      </c>
      <c r="M98" s="38"/>
      <c r="N98" s="5"/>
      <c r="AI98" s="42"/>
      <c r="AS98" s="49">
        <f>SUM(AJ99:AJ131)</f>
        <v>0</v>
      </c>
      <c r="AT98" s="49">
        <f>SUM(AK99:AK131)</f>
        <v>0</v>
      </c>
      <c r="AU98" s="49">
        <f>SUM(AL99:AL131)</f>
        <v>0</v>
      </c>
    </row>
    <row r="99" spans="1:64" ht="12.75">
      <c r="A99" s="4" t="s">
        <v>35</v>
      </c>
      <c r="B99" s="13" t="s">
        <v>103</v>
      </c>
      <c r="C99" s="69" t="s">
        <v>231</v>
      </c>
      <c r="D99" s="70"/>
      <c r="E99" s="70"/>
      <c r="F99" s="70"/>
      <c r="G99" s="13" t="s">
        <v>305</v>
      </c>
      <c r="H99" s="24">
        <v>6.54</v>
      </c>
      <c r="I99" s="24">
        <v>0</v>
      </c>
      <c r="J99" s="24">
        <f>H99*AO99</f>
        <v>0</v>
      </c>
      <c r="K99" s="24">
        <f>H99*AP99</f>
        <v>0</v>
      </c>
      <c r="L99" s="24">
        <f>H99*I99</f>
        <v>0</v>
      </c>
      <c r="M99" s="36" t="s">
        <v>321</v>
      </c>
      <c r="N99" s="5"/>
      <c r="Z99" s="43">
        <f>IF(AQ99="5",BJ99,0)</f>
        <v>0</v>
      </c>
      <c r="AB99" s="43">
        <f>IF(AQ99="1",BH99,0)</f>
        <v>0</v>
      </c>
      <c r="AC99" s="43">
        <f>IF(AQ99="1",BI99,0)</f>
        <v>0</v>
      </c>
      <c r="AD99" s="43">
        <f>IF(AQ99="7",BH99,0)</f>
        <v>0</v>
      </c>
      <c r="AE99" s="43">
        <f>IF(AQ99="7",BI99,0)</f>
        <v>0</v>
      </c>
      <c r="AF99" s="43">
        <f>IF(AQ99="2",BH99,0)</f>
        <v>0</v>
      </c>
      <c r="AG99" s="43">
        <f>IF(AQ99="2",BI99,0)</f>
        <v>0</v>
      </c>
      <c r="AH99" s="43">
        <f>IF(AQ99="0",BJ99,0)</f>
        <v>0</v>
      </c>
      <c r="AI99" s="42"/>
      <c r="AJ99" s="24">
        <f>IF(AN99=0,L99,0)</f>
        <v>0</v>
      </c>
      <c r="AK99" s="24">
        <f>IF(AN99=15,L99,0)</f>
        <v>0</v>
      </c>
      <c r="AL99" s="24">
        <f>IF(AN99=21,L99,0)</f>
        <v>0</v>
      </c>
      <c r="AN99" s="43">
        <v>21</v>
      </c>
      <c r="AO99" s="43">
        <f>I99*0</f>
        <v>0</v>
      </c>
      <c r="AP99" s="43">
        <f>I99*(1-0)</f>
        <v>0</v>
      </c>
      <c r="AQ99" s="44" t="s">
        <v>7</v>
      </c>
      <c r="AV99" s="43">
        <f>AW99+AX99</f>
        <v>0</v>
      </c>
      <c r="AW99" s="43">
        <f>H99*AO99</f>
        <v>0</v>
      </c>
      <c r="AX99" s="43">
        <f>H99*AP99</f>
        <v>0</v>
      </c>
      <c r="AY99" s="46" t="s">
        <v>341</v>
      </c>
      <c r="AZ99" s="46" t="s">
        <v>349</v>
      </c>
      <c r="BA99" s="42" t="s">
        <v>351</v>
      </c>
      <c r="BC99" s="43">
        <f>AW99+AX99</f>
        <v>0</v>
      </c>
      <c r="BD99" s="43">
        <f>I99/(100-BE99)*100</f>
        <v>0</v>
      </c>
      <c r="BE99" s="43">
        <v>0</v>
      </c>
      <c r="BF99" s="43">
        <f>99</f>
        <v>99</v>
      </c>
      <c r="BH99" s="24">
        <f>H99*AO99</f>
        <v>0</v>
      </c>
      <c r="BI99" s="24">
        <f>H99*AP99</f>
        <v>0</v>
      </c>
      <c r="BJ99" s="24">
        <f>H99*I99</f>
        <v>0</v>
      </c>
      <c r="BK99" s="24" t="s">
        <v>356</v>
      </c>
      <c r="BL99" s="43">
        <v>87</v>
      </c>
    </row>
    <row r="100" spans="1:14" ht="12.75">
      <c r="A100" s="5"/>
      <c r="C100" s="17" t="s">
        <v>165</v>
      </c>
      <c r="F100" s="19"/>
      <c r="H100" s="25">
        <v>6.54</v>
      </c>
      <c r="M100" s="37"/>
      <c r="N100" s="5"/>
    </row>
    <row r="101" spans="1:64" ht="12.75">
      <c r="A101" s="7" t="s">
        <v>36</v>
      </c>
      <c r="B101" s="15" t="s">
        <v>104</v>
      </c>
      <c r="C101" s="71" t="s">
        <v>232</v>
      </c>
      <c r="D101" s="72"/>
      <c r="E101" s="72"/>
      <c r="F101" s="72"/>
      <c r="G101" s="15" t="s">
        <v>305</v>
      </c>
      <c r="H101" s="26">
        <v>7</v>
      </c>
      <c r="I101" s="26">
        <v>0</v>
      </c>
      <c r="J101" s="26">
        <f>H101*AO101</f>
        <v>0</v>
      </c>
      <c r="K101" s="26">
        <f>H101*AP101</f>
        <v>0</v>
      </c>
      <c r="L101" s="26">
        <f>H101*I101</f>
        <v>0</v>
      </c>
      <c r="M101" s="39" t="s">
        <v>321</v>
      </c>
      <c r="N101" s="5"/>
      <c r="Z101" s="43">
        <f>IF(AQ101="5",BJ101,0)</f>
        <v>0</v>
      </c>
      <c r="AB101" s="43">
        <f>IF(AQ101="1",BH101,0)</f>
        <v>0</v>
      </c>
      <c r="AC101" s="43">
        <f>IF(AQ101="1",BI101,0)</f>
        <v>0</v>
      </c>
      <c r="AD101" s="43">
        <f>IF(AQ101="7",BH101,0)</f>
        <v>0</v>
      </c>
      <c r="AE101" s="43">
        <f>IF(AQ101="7",BI101,0)</f>
        <v>0</v>
      </c>
      <c r="AF101" s="43">
        <f>IF(AQ101="2",BH101,0)</f>
        <v>0</v>
      </c>
      <c r="AG101" s="43">
        <f>IF(AQ101="2",BI101,0)</f>
        <v>0</v>
      </c>
      <c r="AH101" s="43">
        <f>IF(AQ101="0",BJ101,0)</f>
        <v>0</v>
      </c>
      <c r="AI101" s="42"/>
      <c r="AJ101" s="26">
        <f>IF(AN101=0,L101,0)</f>
        <v>0</v>
      </c>
      <c r="AK101" s="26">
        <f>IF(AN101=15,L101,0)</f>
        <v>0</v>
      </c>
      <c r="AL101" s="26">
        <f>IF(AN101=21,L101,0)</f>
        <v>0</v>
      </c>
      <c r="AN101" s="43">
        <v>21</v>
      </c>
      <c r="AO101" s="43">
        <f>I101*1</f>
        <v>0</v>
      </c>
      <c r="AP101" s="43">
        <f>I101*(1-1)</f>
        <v>0</v>
      </c>
      <c r="AQ101" s="45" t="s">
        <v>7</v>
      </c>
      <c r="AV101" s="43">
        <f>AW101+AX101</f>
        <v>0</v>
      </c>
      <c r="AW101" s="43">
        <f>H101*AO101</f>
        <v>0</v>
      </c>
      <c r="AX101" s="43">
        <f>H101*AP101</f>
        <v>0</v>
      </c>
      <c r="AY101" s="46" t="s">
        <v>341</v>
      </c>
      <c r="AZ101" s="46" t="s">
        <v>349</v>
      </c>
      <c r="BA101" s="42" t="s">
        <v>351</v>
      </c>
      <c r="BC101" s="43">
        <f>AW101+AX101</f>
        <v>0</v>
      </c>
      <c r="BD101" s="43">
        <f>I101/(100-BE101)*100</f>
        <v>0</v>
      </c>
      <c r="BE101" s="43">
        <v>0</v>
      </c>
      <c r="BF101" s="43">
        <f>101</f>
        <v>101</v>
      </c>
      <c r="BH101" s="26">
        <f>H101*AO101</f>
        <v>0</v>
      </c>
      <c r="BI101" s="26">
        <f>H101*AP101</f>
        <v>0</v>
      </c>
      <c r="BJ101" s="26">
        <f>H101*I101</f>
        <v>0</v>
      </c>
      <c r="BK101" s="26" t="s">
        <v>357</v>
      </c>
      <c r="BL101" s="43">
        <v>87</v>
      </c>
    </row>
    <row r="102" spans="1:14" ht="12.75">
      <c r="A102" s="5"/>
      <c r="C102" s="17" t="s">
        <v>233</v>
      </c>
      <c r="F102" s="19"/>
      <c r="H102" s="25">
        <v>7</v>
      </c>
      <c r="M102" s="37"/>
      <c r="N102" s="5"/>
    </row>
    <row r="103" spans="1:64" ht="12.75">
      <c r="A103" s="4" t="s">
        <v>37</v>
      </c>
      <c r="B103" s="13" t="s">
        <v>105</v>
      </c>
      <c r="C103" s="69" t="s">
        <v>234</v>
      </c>
      <c r="D103" s="70"/>
      <c r="E103" s="70"/>
      <c r="F103" s="70"/>
      <c r="G103" s="13" t="s">
        <v>305</v>
      </c>
      <c r="H103" s="24">
        <v>7</v>
      </c>
      <c r="I103" s="24">
        <v>0</v>
      </c>
      <c r="J103" s="24">
        <f>H103*AO103</f>
        <v>0</v>
      </c>
      <c r="K103" s="24">
        <f>H103*AP103</f>
        <v>0</v>
      </c>
      <c r="L103" s="24">
        <f>H103*I103</f>
        <v>0</v>
      </c>
      <c r="M103" s="36" t="s">
        <v>321</v>
      </c>
      <c r="N103" s="5"/>
      <c r="Z103" s="43">
        <f>IF(AQ103="5",BJ103,0)</f>
        <v>0</v>
      </c>
      <c r="AB103" s="43">
        <f>IF(AQ103="1",BH103,0)</f>
        <v>0</v>
      </c>
      <c r="AC103" s="43">
        <f>IF(AQ103="1",BI103,0)</f>
        <v>0</v>
      </c>
      <c r="AD103" s="43">
        <f>IF(AQ103="7",BH103,0)</f>
        <v>0</v>
      </c>
      <c r="AE103" s="43">
        <f>IF(AQ103="7",BI103,0)</f>
        <v>0</v>
      </c>
      <c r="AF103" s="43">
        <f>IF(AQ103="2",BH103,0)</f>
        <v>0</v>
      </c>
      <c r="AG103" s="43">
        <f>IF(AQ103="2",BI103,0)</f>
        <v>0</v>
      </c>
      <c r="AH103" s="43">
        <f>IF(AQ103="0",BJ103,0)</f>
        <v>0</v>
      </c>
      <c r="AI103" s="42"/>
      <c r="AJ103" s="24">
        <f>IF(AN103=0,L103,0)</f>
        <v>0</v>
      </c>
      <c r="AK103" s="24">
        <f>IF(AN103=15,L103,0)</f>
        <v>0</v>
      </c>
      <c r="AL103" s="24">
        <f>IF(AN103=21,L103,0)</f>
        <v>0</v>
      </c>
      <c r="AN103" s="43">
        <v>21</v>
      </c>
      <c r="AO103" s="43">
        <f>I103*0</f>
        <v>0</v>
      </c>
      <c r="AP103" s="43">
        <f>I103*(1-0)</f>
        <v>0</v>
      </c>
      <c r="AQ103" s="44" t="s">
        <v>7</v>
      </c>
      <c r="AV103" s="43">
        <f>AW103+AX103</f>
        <v>0</v>
      </c>
      <c r="AW103" s="43">
        <f>H103*AO103</f>
        <v>0</v>
      </c>
      <c r="AX103" s="43">
        <f>H103*AP103</f>
        <v>0</v>
      </c>
      <c r="AY103" s="46" t="s">
        <v>341</v>
      </c>
      <c r="AZ103" s="46" t="s">
        <v>349</v>
      </c>
      <c r="BA103" s="42" t="s">
        <v>351</v>
      </c>
      <c r="BC103" s="43">
        <f>AW103+AX103</f>
        <v>0</v>
      </c>
      <c r="BD103" s="43">
        <f>I103/(100-BE103)*100</f>
        <v>0</v>
      </c>
      <c r="BE103" s="43">
        <v>0</v>
      </c>
      <c r="BF103" s="43">
        <f>103</f>
        <v>103</v>
      </c>
      <c r="BH103" s="24">
        <f>H103*AO103</f>
        <v>0</v>
      </c>
      <c r="BI103" s="24">
        <f>H103*AP103</f>
        <v>0</v>
      </c>
      <c r="BJ103" s="24">
        <f>H103*I103</f>
        <v>0</v>
      </c>
      <c r="BK103" s="24" t="s">
        <v>356</v>
      </c>
      <c r="BL103" s="43">
        <v>87</v>
      </c>
    </row>
    <row r="104" spans="1:14" ht="12.75">
      <c r="A104" s="5"/>
      <c r="C104" s="17" t="s">
        <v>235</v>
      </c>
      <c r="F104" s="19"/>
      <c r="H104" s="25">
        <v>7</v>
      </c>
      <c r="M104" s="37"/>
      <c r="N104" s="5"/>
    </row>
    <row r="105" spans="1:64" ht="12.75">
      <c r="A105" s="7" t="s">
        <v>38</v>
      </c>
      <c r="B105" s="15" t="s">
        <v>106</v>
      </c>
      <c r="C105" s="71" t="s">
        <v>236</v>
      </c>
      <c r="D105" s="72"/>
      <c r="E105" s="72"/>
      <c r="F105" s="72"/>
      <c r="G105" s="15" t="s">
        <v>305</v>
      </c>
      <c r="H105" s="26">
        <v>7</v>
      </c>
      <c r="I105" s="26">
        <v>0</v>
      </c>
      <c r="J105" s="26">
        <f>H105*AO105</f>
        <v>0</v>
      </c>
      <c r="K105" s="26">
        <f>H105*AP105</f>
        <v>0</v>
      </c>
      <c r="L105" s="26">
        <f>H105*I105</f>
        <v>0</v>
      </c>
      <c r="M105" s="39" t="s">
        <v>321</v>
      </c>
      <c r="N105" s="5"/>
      <c r="Z105" s="43">
        <f>IF(AQ105="5",BJ105,0)</f>
        <v>0</v>
      </c>
      <c r="AB105" s="43">
        <f>IF(AQ105="1",BH105,0)</f>
        <v>0</v>
      </c>
      <c r="AC105" s="43">
        <f>IF(AQ105="1",BI105,0)</f>
        <v>0</v>
      </c>
      <c r="AD105" s="43">
        <f>IF(AQ105="7",BH105,0)</f>
        <v>0</v>
      </c>
      <c r="AE105" s="43">
        <f>IF(AQ105="7",BI105,0)</f>
        <v>0</v>
      </c>
      <c r="AF105" s="43">
        <f>IF(AQ105="2",BH105,0)</f>
        <v>0</v>
      </c>
      <c r="AG105" s="43">
        <f>IF(AQ105="2",BI105,0)</f>
        <v>0</v>
      </c>
      <c r="AH105" s="43">
        <f>IF(AQ105="0",BJ105,0)</f>
        <v>0</v>
      </c>
      <c r="AI105" s="42"/>
      <c r="AJ105" s="26">
        <f>IF(AN105=0,L105,0)</f>
        <v>0</v>
      </c>
      <c r="AK105" s="26">
        <f>IF(AN105=15,L105,0)</f>
        <v>0</v>
      </c>
      <c r="AL105" s="26">
        <f>IF(AN105=21,L105,0)</f>
        <v>0</v>
      </c>
      <c r="AN105" s="43">
        <v>21</v>
      </c>
      <c r="AO105" s="43">
        <f>I105*1</f>
        <v>0</v>
      </c>
      <c r="AP105" s="43">
        <f>I105*(1-1)</f>
        <v>0</v>
      </c>
      <c r="AQ105" s="45" t="s">
        <v>7</v>
      </c>
      <c r="AV105" s="43">
        <f>AW105+AX105</f>
        <v>0</v>
      </c>
      <c r="AW105" s="43">
        <f>H105*AO105</f>
        <v>0</v>
      </c>
      <c r="AX105" s="43">
        <f>H105*AP105</f>
        <v>0</v>
      </c>
      <c r="AY105" s="46" t="s">
        <v>341</v>
      </c>
      <c r="AZ105" s="46" t="s">
        <v>349</v>
      </c>
      <c r="BA105" s="42" t="s">
        <v>351</v>
      </c>
      <c r="BC105" s="43">
        <f>AW105+AX105</f>
        <v>0</v>
      </c>
      <c r="BD105" s="43">
        <f>I105/(100-BE105)*100</f>
        <v>0</v>
      </c>
      <c r="BE105" s="43">
        <v>0</v>
      </c>
      <c r="BF105" s="43">
        <f>105</f>
        <v>105</v>
      </c>
      <c r="BH105" s="26">
        <f>H105*AO105</f>
        <v>0</v>
      </c>
      <c r="BI105" s="26">
        <f>H105*AP105</f>
        <v>0</v>
      </c>
      <c r="BJ105" s="26">
        <f>H105*I105</f>
        <v>0</v>
      </c>
      <c r="BK105" s="26" t="s">
        <v>357</v>
      </c>
      <c r="BL105" s="43">
        <v>87</v>
      </c>
    </row>
    <row r="106" spans="1:14" ht="12.75">
      <c r="A106" s="5"/>
      <c r="C106" s="17" t="s">
        <v>233</v>
      </c>
      <c r="F106" s="19"/>
      <c r="H106" s="25">
        <v>7</v>
      </c>
      <c r="M106" s="37"/>
      <c r="N106" s="5"/>
    </row>
    <row r="107" spans="1:64" ht="12.75">
      <c r="A107" s="7" t="s">
        <v>39</v>
      </c>
      <c r="B107" s="15" t="s">
        <v>107</v>
      </c>
      <c r="C107" s="71" t="s">
        <v>237</v>
      </c>
      <c r="D107" s="72"/>
      <c r="E107" s="72"/>
      <c r="F107" s="72"/>
      <c r="G107" s="15" t="s">
        <v>305</v>
      </c>
      <c r="H107" s="26">
        <v>7</v>
      </c>
      <c r="I107" s="26">
        <v>0</v>
      </c>
      <c r="J107" s="26">
        <f>H107*AO107</f>
        <v>0</v>
      </c>
      <c r="K107" s="26">
        <f>H107*AP107</f>
        <v>0</v>
      </c>
      <c r="L107" s="26">
        <f>H107*I107</f>
        <v>0</v>
      </c>
      <c r="M107" s="39" t="s">
        <v>321</v>
      </c>
      <c r="N107" s="5"/>
      <c r="Z107" s="43">
        <f>IF(AQ107="5",BJ107,0)</f>
        <v>0</v>
      </c>
      <c r="AB107" s="43">
        <f>IF(AQ107="1",BH107,0)</f>
        <v>0</v>
      </c>
      <c r="AC107" s="43">
        <f>IF(AQ107="1",BI107,0)</f>
        <v>0</v>
      </c>
      <c r="AD107" s="43">
        <f>IF(AQ107="7",BH107,0)</f>
        <v>0</v>
      </c>
      <c r="AE107" s="43">
        <f>IF(AQ107="7",BI107,0)</f>
        <v>0</v>
      </c>
      <c r="AF107" s="43">
        <f>IF(AQ107="2",BH107,0)</f>
        <v>0</v>
      </c>
      <c r="AG107" s="43">
        <f>IF(AQ107="2",BI107,0)</f>
        <v>0</v>
      </c>
      <c r="AH107" s="43">
        <f>IF(AQ107="0",BJ107,0)</f>
        <v>0</v>
      </c>
      <c r="AI107" s="42"/>
      <c r="AJ107" s="26">
        <f>IF(AN107=0,L107,0)</f>
        <v>0</v>
      </c>
      <c r="AK107" s="26">
        <f>IF(AN107=15,L107,0)</f>
        <v>0</v>
      </c>
      <c r="AL107" s="26">
        <f>IF(AN107=21,L107,0)</f>
        <v>0</v>
      </c>
      <c r="AN107" s="43">
        <v>21</v>
      </c>
      <c r="AO107" s="43">
        <f>I107*1</f>
        <v>0</v>
      </c>
      <c r="AP107" s="43">
        <f>I107*(1-1)</f>
        <v>0</v>
      </c>
      <c r="AQ107" s="45" t="s">
        <v>7</v>
      </c>
      <c r="AV107" s="43">
        <f>AW107+AX107</f>
        <v>0</v>
      </c>
      <c r="AW107" s="43">
        <f>H107*AO107</f>
        <v>0</v>
      </c>
      <c r="AX107" s="43">
        <f>H107*AP107</f>
        <v>0</v>
      </c>
      <c r="AY107" s="46" t="s">
        <v>341</v>
      </c>
      <c r="AZ107" s="46" t="s">
        <v>349</v>
      </c>
      <c r="BA107" s="42" t="s">
        <v>351</v>
      </c>
      <c r="BC107" s="43">
        <f>AW107+AX107</f>
        <v>0</v>
      </c>
      <c r="BD107" s="43">
        <f>I107/(100-BE107)*100</f>
        <v>0</v>
      </c>
      <c r="BE107" s="43">
        <v>0</v>
      </c>
      <c r="BF107" s="43">
        <f>107</f>
        <v>107</v>
      </c>
      <c r="BH107" s="26">
        <f>H107*AO107</f>
        <v>0</v>
      </c>
      <c r="BI107" s="26">
        <f>H107*AP107</f>
        <v>0</v>
      </c>
      <c r="BJ107" s="26">
        <f>H107*I107</f>
        <v>0</v>
      </c>
      <c r="BK107" s="26" t="s">
        <v>357</v>
      </c>
      <c r="BL107" s="43">
        <v>87</v>
      </c>
    </row>
    <row r="108" spans="1:14" ht="12.75">
      <c r="A108" s="5"/>
      <c r="C108" s="17" t="s">
        <v>235</v>
      </c>
      <c r="F108" s="19"/>
      <c r="H108" s="25">
        <v>7</v>
      </c>
      <c r="M108" s="37"/>
      <c r="N108" s="5"/>
    </row>
    <row r="109" spans="1:64" ht="12.75">
      <c r="A109" s="4" t="s">
        <v>40</v>
      </c>
      <c r="B109" s="13" t="s">
        <v>108</v>
      </c>
      <c r="C109" s="69" t="s">
        <v>238</v>
      </c>
      <c r="D109" s="70"/>
      <c r="E109" s="70"/>
      <c r="F109" s="70"/>
      <c r="G109" s="13" t="s">
        <v>305</v>
      </c>
      <c r="H109" s="24">
        <v>4.5</v>
      </c>
      <c r="I109" s="24">
        <v>0</v>
      </c>
      <c r="J109" s="24">
        <f>H109*AO109</f>
        <v>0</v>
      </c>
      <c r="K109" s="24">
        <f>H109*AP109</f>
        <v>0</v>
      </c>
      <c r="L109" s="24">
        <f>H109*I109</f>
        <v>0</v>
      </c>
      <c r="M109" s="36" t="s">
        <v>321</v>
      </c>
      <c r="N109" s="5"/>
      <c r="Z109" s="43">
        <f>IF(AQ109="5",BJ109,0)</f>
        <v>0</v>
      </c>
      <c r="AB109" s="43">
        <f>IF(AQ109="1",BH109,0)</f>
        <v>0</v>
      </c>
      <c r="AC109" s="43">
        <f>IF(AQ109="1",BI109,0)</f>
        <v>0</v>
      </c>
      <c r="AD109" s="43">
        <f>IF(AQ109="7",BH109,0)</f>
        <v>0</v>
      </c>
      <c r="AE109" s="43">
        <f>IF(AQ109="7",BI109,0)</f>
        <v>0</v>
      </c>
      <c r="AF109" s="43">
        <f>IF(AQ109="2",BH109,0)</f>
        <v>0</v>
      </c>
      <c r="AG109" s="43">
        <f>IF(AQ109="2",BI109,0)</f>
        <v>0</v>
      </c>
      <c r="AH109" s="43">
        <f>IF(AQ109="0",BJ109,0)</f>
        <v>0</v>
      </c>
      <c r="AI109" s="42"/>
      <c r="AJ109" s="24">
        <f>IF(AN109=0,L109,0)</f>
        <v>0</v>
      </c>
      <c r="AK109" s="24">
        <f>IF(AN109=15,L109,0)</f>
        <v>0</v>
      </c>
      <c r="AL109" s="24">
        <f>IF(AN109=21,L109,0)</f>
        <v>0</v>
      </c>
      <c r="AN109" s="43">
        <v>21</v>
      </c>
      <c r="AO109" s="43">
        <f>I109*0</f>
        <v>0</v>
      </c>
      <c r="AP109" s="43">
        <f>I109*(1-0)</f>
        <v>0</v>
      </c>
      <c r="AQ109" s="44" t="s">
        <v>7</v>
      </c>
      <c r="AV109" s="43">
        <f>AW109+AX109</f>
        <v>0</v>
      </c>
      <c r="AW109" s="43">
        <f>H109*AO109</f>
        <v>0</v>
      </c>
      <c r="AX109" s="43">
        <f>H109*AP109</f>
        <v>0</v>
      </c>
      <c r="AY109" s="46" t="s">
        <v>341</v>
      </c>
      <c r="AZ109" s="46" t="s">
        <v>349</v>
      </c>
      <c r="BA109" s="42" t="s">
        <v>351</v>
      </c>
      <c r="BC109" s="43">
        <f>AW109+AX109</f>
        <v>0</v>
      </c>
      <c r="BD109" s="43">
        <f>I109/(100-BE109)*100</f>
        <v>0</v>
      </c>
      <c r="BE109" s="43">
        <v>0</v>
      </c>
      <c r="BF109" s="43">
        <f>109</f>
        <v>109</v>
      </c>
      <c r="BH109" s="24">
        <f>H109*AO109</f>
        <v>0</v>
      </c>
      <c r="BI109" s="24">
        <f>H109*AP109</f>
        <v>0</v>
      </c>
      <c r="BJ109" s="24">
        <f>H109*I109</f>
        <v>0</v>
      </c>
      <c r="BK109" s="24" t="s">
        <v>356</v>
      </c>
      <c r="BL109" s="43">
        <v>87</v>
      </c>
    </row>
    <row r="110" spans="1:14" ht="12.75">
      <c r="A110" s="5"/>
      <c r="C110" s="17" t="s">
        <v>239</v>
      </c>
      <c r="F110" s="19"/>
      <c r="H110" s="25">
        <v>4.5</v>
      </c>
      <c r="M110" s="37"/>
      <c r="N110" s="5"/>
    </row>
    <row r="111" spans="1:64" ht="12.75">
      <c r="A111" s="7" t="s">
        <v>41</v>
      </c>
      <c r="B111" s="15" t="s">
        <v>109</v>
      </c>
      <c r="C111" s="71" t="s">
        <v>240</v>
      </c>
      <c r="D111" s="72"/>
      <c r="E111" s="72"/>
      <c r="F111" s="72"/>
      <c r="G111" s="15" t="s">
        <v>308</v>
      </c>
      <c r="H111" s="26">
        <v>2</v>
      </c>
      <c r="I111" s="26">
        <v>0</v>
      </c>
      <c r="J111" s="26">
        <f>H111*AO111</f>
        <v>0</v>
      </c>
      <c r="K111" s="26">
        <f>H111*AP111</f>
        <v>0</v>
      </c>
      <c r="L111" s="26">
        <f>H111*I111</f>
        <v>0</v>
      </c>
      <c r="M111" s="39" t="s">
        <v>321</v>
      </c>
      <c r="N111" s="5"/>
      <c r="Z111" s="43">
        <f>IF(AQ111="5",BJ111,0)</f>
        <v>0</v>
      </c>
      <c r="AB111" s="43">
        <f>IF(AQ111="1",BH111,0)</f>
        <v>0</v>
      </c>
      <c r="AC111" s="43">
        <f>IF(AQ111="1",BI111,0)</f>
        <v>0</v>
      </c>
      <c r="AD111" s="43">
        <f>IF(AQ111="7",BH111,0)</f>
        <v>0</v>
      </c>
      <c r="AE111" s="43">
        <f>IF(AQ111="7",BI111,0)</f>
        <v>0</v>
      </c>
      <c r="AF111" s="43">
        <f>IF(AQ111="2",BH111,0)</f>
        <v>0</v>
      </c>
      <c r="AG111" s="43">
        <f>IF(AQ111="2",BI111,0)</f>
        <v>0</v>
      </c>
      <c r="AH111" s="43">
        <f>IF(AQ111="0",BJ111,0)</f>
        <v>0</v>
      </c>
      <c r="AI111" s="42"/>
      <c r="AJ111" s="26">
        <f>IF(AN111=0,L111,0)</f>
        <v>0</v>
      </c>
      <c r="AK111" s="26">
        <f>IF(AN111=15,L111,0)</f>
        <v>0</v>
      </c>
      <c r="AL111" s="26">
        <f>IF(AN111=21,L111,0)</f>
        <v>0</v>
      </c>
      <c r="AN111" s="43">
        <v>21</v>
      </c>
      <c r="AO111" s="43">
        <f>I111*1</f>
        <v>0</v>
      </c>
      <c r="AP111" s="43">
        <f>I111*(1-1)</f>
        <v>0</v>
      </c>
      <c r="AQ111" s="45" t="s">
        <v>7</v>
      </c>
      <c r="AV111" s="43">
        <f>AW111+AX111</f>
        <v>0</v>
      </c>
      <c r="AW111" s="43">
        <f>H111*AO111</f>
        <v>0</v>
      </c>
      <c r="AX111" s="43">
        <f>H111*AP111</f>
        <v>0</v>
      </c>
      <c r="AY111" s="46" t="s">
        <v>341</v>
      </c>
      <c r="AZ111" s="46" t="s">
        <v>349</v>
      </c>
      <c r="BA111" s="42" t="s">
        <v>351</v>
      </c>
      <c r="BC111" s="43">
        <f>AW111+AX111</f>
        <v>0</v>
      </c>
      <c r="BD111" s="43">
        <f>I111/(100-BE111)*100</f>
        <v>0</v>
      </c>
      <c r="BE111" s="43">
        <v>0</v>
      </c>
      <c r="BF111" s="43">
        <f>111</f>
        <v>111</v>
      </c>
      <c r="BH111" s="26">
        <f>H111*AO111</f>
        <v>0</v>
      </c>
      <c r="BI111" s="26">
        <f>H111*AP111</f>
        <v>0</v>
      </c>
      <c r="BJ111" s="26">
        <f>H111*I111</f>
        <v>0</v>
      </c>
      <c r="BK111" s="26" t="s">
        <v>357</v>
      </c>
      <c r="BL111" s="43">
        <v>87</v>
      </c>
    </row>
    <row r="112" spans="1:14" ht="12.75">
      <c r="A112" s="5"/>
      <c r="C112" s="17" t="s">
        <v>241</v>
      </c>
      <c r="F112" s="19"/>
      <c r="H112" s="25">
        <v>2</v>
      </c>
      <c r="M112" s="37"/>
      <c r="N112" s="5"/>
    </row>
    <row r="113" spans="1:64" ht="12.75">
      <c r="A113" s="4" t="s">
        <v>42</v>
      </c>
      <c r="B113" s="13" t="s">
        <v>110</v>
      </c>
      <c r="C113" s="69" t="s">
        <v>242</v>
      </c>
      <c r="D113" s="70"/>
      <c r="E113" s="70"/>
      <c r="F113" s="70"/>
      <c r="G113" s="13" t="s">
        <v>305</v>
      </c>
      <c r="H113" s="24">
        <v>89.32</v>
      </c>
      <c r="I113" s="24">
        <v>0</v>
      </c>
      <c r="J113" s="24">
        <f>H113*AO113</f>
        <v>0</v>
      </c>
      <c r="K113" s="24">
        <f>H113*AP113</f>
        <v>0</v>
      </c>
      <c r="L113" s="24">
        <f>H113*I113</f>
        <v>0</v>
      </c>
      <c r="M113" s="36" t="s">
        <v>321</v>
      </c>
      <c r="N113" s="5"/>
      <c r="Z113" s="43">
        <f>IF(AQ113="5",BJ113,0)</f>
        <v>0</v>
      </c>
      <c r="AB113" s="43">
        <f>IF(AQ113="1",BH113,0)</f>
        <v>0</v>
      </c>
      <c r="AC113" s="43">
        <f>IF(AQ113="1",BI113,0)</f>
        <v>0</v>
      </c>
      <c r="AD113" s="43">
        <f>IF(AQ113="7",BH113,0)</f>
        <v>0</v>
      </c>
      <c r="AE113" s="43">
        <f>IF(AQ113="7",BI113,0)</f>
        <v>0</v>
      </c>
      <c r="AF113" s="43">
        <f>IF(AQ113="2",BH113,0)</f>
        <v>0</v>
      </c>
      <c r="AG113" s="43">
        <f>IF(AQ113="2",BI113,0)</f>
        <v>0</v>
      </c>
      <c r="AH113" s="43">
        <f>IF(AQ113="0",BJ113,0)</f>
        <v>0</v>
      </c>
      <c r="AI113" s="42"/>
      <c r="AJ113" s="24">
        <f>IF(AN113=0,L113,0)</f>
        <v>0</v>
      </c>
      <c r="AK113" s="24">
        <f>IF(AN113=15,L113,0)</f>
        <v>0</v>
      </c>
      <c r="AL113" s="24">
        <f>IF(AN113=21,L113,0)</f>
        <v>0</v>
      </c>
      <c r="AN113" s="43">
        <v>21</v>
      </c>
      <c r="AO113" s="43">
        <f>I113*0</f>
        <v>0</v>
      </c>
      <c r="AP113" s="43">
        <f>I113*(1-0)</f>
        <v>0</v>
      </c>
      <c r="AQ113" s="44" t="s">
        <v>7</v>
      </c>
      <c r="AV113" s="43">
        <f>AW113+AX113</f>
        <v>0</v>
      </c>
      <c r="AW113" s="43">
        <f>H113*AO113</f>
        <v>0</v>
      </c>
      <c r="AX113" s="43">
        <f>H113*AP113</f>
        <v>0</v>
      </c>
      <c r="AY113" s="46" t="s">
        <v>341</v>
      </c>
      <c r="AZ113" s="46" t="s">
        <v>349</v>
      </c>
      <c r="BA113" s="42" t="s">
        <v>351</v>
      </c>
      <c r="BC113" s="43">
        <f>AW113+AX113</f>
        <v>0</v>
      </c>
      <c r="BD113" s="43">
        <f>I113/(100-BE113)*100</f>
        <v>0</v>
      </c>
      <c r="BE113" s="43">
        <v>0</v>
      </c>
      <c r="BF113" s="43">
        <f>113</f>
        <v>113</v>
      </c>
      <c r="BH113" s="24">
        <f>H113*AO113</f>
        <v>0</v>
      </c>
      <c r="BI113" s="24">
        <f>H113*AP113</f>
        <v>0</v>
      </c>
      <c r="BJ113" s="24">
        <f>H113*I113</f>
        <v>0</v>
      </c>
      <c r="BK113" s="24" t="s">
        <v>356</v>
      </c>
      <c r="BL113" s="43">
        <v>87</v>
      </c>
    </row>
    <row r="114" spans="1:14" ht="12.75">
      <c r="A114" s="5"/>
      <c r="C114" s="17" t="s">
        <v>243</v>
      </c>
      <c r="F114" s="19"/>
      <c r="H114" s="25">
        <v>3.6</v>
      </c>
      <c r="M114" s="37"/>
      <c r="N114" s="5"/>
    </row>
    <row r="115" spans="1:14" ht="12.75">
      <c r="A115" s="5"/>
      <c r="C115" s="17" t="s">
        <v>244</v>
      </c>
      <c r="F115" s="19"/>
      <c r="H115" s="25">
        <v>29.48</v>
      </c>
      <c r="M115" s="37"/>
      <c r="N115" s="5"/>
    </row>
    <row r="116" spans="1:14" ht="12.75">
      <c r="A116" s="5"/>
      <c r="C116" s="17" t="s">
        <v>245</v>
      </c>
      <c r="F116" s="19"/>
      <c r="H116" s="25">
        <v>56.24</v>
      </c>
      <c r="M116" s="37"/>
      <c r="N116" s="5"/>
    </row>
    <row r="117" spans="1:64" ht="12.75">
      <c r="A117" s="7" t="s">
        <v>43</v>
      </c>
      <c r="B117" s="15" t="s">
        <v>111</v>
      </c>
      <c r="C117" s="71" t="s">
        <v>246</v>
      </c>
      <c r="D117" s="72"/>
      <c r="E117" s="72"/>
      <c r="F117" s="72"/>
      <c r="G117" s="15" t="s">
        <v>308</v>
      </c>
      <c r="H117" s="26">
        <v>2</v>
      </c>
      <c r="I117" s="26">
        <v>0</v>
      </c>
      <c r="J117" s="26">
        <f>H117*AO117</f>
        <v>0</v>
      </c>
      <c r="K117" s="26">
        <f>H117*AP117</f>
        <v>0</v>
      </c>
      <c r="L117" s="26">
        <f>H117*I117</f>
        <v>0</v>
      </c>
      <c r="M117" s="39" t="s">
        <v>321</v>
      </c>
      <c r="N117" s="5"/>
      <c r="Z117" s="43">
        <f>IF(AQ117="5",BJ117,0)</f>
        <v>0</v>
      </c>
      <c r="AB117" s="43">
        <f>IF(AQ117="1",BH117,0)</f>
        <v>0</v>
      </c>
      <c r="AC117" s="43">
        <f>IF(AQ117="1",BI117,0)</f>
        <v>0</v>
      </c>
      <c r="AD117" s="43">
        <f>IF(AQ117="7",BH117,0)</f>
        <v>0</v>
      </c>
      <c r="AE117" s="43">
        <f>IF(AQ117="7",BI117,0)</f>
        <v>0</v>
      </c>
      <c r="AF117" s="43">
        <f>IF(AQ117="2",BH117,0)</f>
        <v>0</v>
      </c>
      <c r="AG117" s="43">
        <f>IF(AQ117="2",BI117,0)</f>
        <v>0</v>
      </c>
      <c r="AH117" s="43">
        <f>IF(AQ117="0",BJ117,0)</f>
        <v>0</v>
      </c>
      <c r="AI117" s="42"/>
      <c r="AJ117" s="26">
        <f>IF(AN117=0,L117,0)</f>
        <v>0</v>
      </c>
      <c r="AK117" s="26">
        <f>IF(AN117=15,L117,0)</f>
        <v>0</v>
      </c>
      <c r="AL117" s="26">
        <f>IF(AN117=21,L117,0)</f>
        <v>0</v>
      </c>
      <c r="AN117" s="43">
        <v>21</v>
      </c>
      <c r="AO117" s="43">
        <f>I117*1</f>
        <v>0</v>
      </c>
      <c r="AP117" s="43">
        <f>I117*(1-1)</f>
        <v>0</v>
      </c>
      <c r="AQ117" s="45" t="s">
        <v>7</v>
      </c>
      <c r="AV117" s="43">
        <f>AW117+AX117</f>
        <v>0</v>
      </c>
      <c r="AW117" s="43">
        <f>H117*AO117</f>
        <v>0</v>
      </c>
      <c r="AX117" s="43">
        <f>H117*AP117</f>
        <v>0</v>
      </c>
      <c r="AY117" s="46" t="s">
        <v>341</v>
      </c>
      <c r="AZ117" s="46" t="s">
        <v>349</v>
      </c>
      <c r="BA117" s="42" t="s">
        <v>351</v>
      </c>
      <c r="BC117" s="43">
        <f>AW117+AX117</f>
        <v>0</v>
      </c>
      <c r="BD117" s="43">
        <f>I117/(100-BE117)*100</f>
        <v>0</v>
      </c>
      <c r="BE117" s="43">
        <v>0</v>
      </c>
      <c r="BF117" s="43">
        <f>117</f>
        <v>117</v>
      </c>
      <c r="BH117" s="26">
        <f>H117*AO117</f>
        <v>0</v>
      </c>
      <c r="BI117" s="26">
        <f>H117*AP117</f>
        <v>0</v>
      </c>
      <c r="BJ117" s="26">
        <f>H117*I117</f>
        <v>0</v>
      </c>
      <c r="BK117" s="26" t="s">
        <v>357</v>
      </c>
      <c r="BL117" s="43">
        <v>87</v>
      </c>
    </row>
    <row r="118" spans="1:14" ht="12.75">
      <c r="A118" s="5"/>
      <c r="C118" s="17" t="s">
        <v>247</v>
      </c>
      <c r="F118" s="19"/>
      <c r="H118" s="25">
        <v>2</v>
      </c>
      <c r="M118" s="37"/>
      <c r="N118" s="5"/>
    </row>
    <row r="119" spans="1:64" ht="12.75">
      <c r="A119" s="7" t="s">
        <v>44</v>
      </c>
      <c r="B119" s="15" t="s">
        <v>112</v>
      </c>
      <c r="C119" s="71" t="s">
        <v>248</v>
      </c>
      <c r="D119" s="72"/>
      <c r="E119" s="72"/>
      <c r="F119" s="72"/>
      <c r="G119" s="15" t="s">
        <v>308</v>
      </c>
      <c r="H119" s="26">
        <v>10</v>
      </c>
      <c r="I119" s="26">
        <v>0</v>
      </c>
      <c r="J119" s="26">
        <f>H119*AO119</f>
        <v>0</v>
      </c>
      <c r="K119" s="26">
        <f>H119*AP119</f>
        <v>0</v>
      </c>
      <c r="L119" s="26">
        <f>H119*I119</f>
        <v>0</v>
      </c>
      <c r="M119" s="39" t="s">
        <v>321</v>
      </c>
      <c r="N119" s="5"/>
      <c r="Z119" s="43">
        <f>IF(AQ119="5",BJ119,0)</f>
        <v>0</v>
      </c>
      <c r="AB119" s="43">
        <f>IF(AQ119="1",BH119,0)</f>
        <v>0</v>
      </c>
      <c r="AC119" s="43">
        <f>IF(AQ119="1",BI119,0)</f>
        <v>0</v>
      </c>
      <c r="AD119" s="43">
        <f>IF(AQ119="7",BH119,0)</f>
        <v>0</v>
      </c>
      <c r="AE119" s="43">
        <f>IF(AQ119="7",BI119,0)</f>
        <v>0</v>
      </c>
      <c r="AF119" s="43">
        <f>IF(AQ119="2",BH119,0)</f>
        <v>0</v>
      </c>
      <c r="AG119" s="43">
        <f>IF(AQ119="2",BI119,0)</f>
        <v>0</v>
      </c>
      <c r="AH119" s="43">
        <f>IF(AQ119="0",BJ119,0)</f>
        <v>0</v>
      </c>
      <c r="AI119" s="42"/>
      <c r="AJ119" s="26">
        <f>IF(AN119=0,L119,0)</f>
        <v>0</v>
      </c>
      <c r="AK119" s="26">
        <f>IF(AN119=15,L119,0)</f>
        <v>0</v>
      </c>
      <c r="AL119" s="26">
        <f>IF(AN119=21,L119,0)</f>
        <v>0</v>
      </c>
      <c r="AN119" s="43">
        <v>21</v>
      </c>
      <c r="AO119" s="43">
        <f>I119*1</f>
        <v>0</v>
      </c>
      <c r="AP119" s="43">
        <f>I119*(1-1)</f>
        <v>0</v>
      </c>
      <c r="AQ119" s="45" t="s">
        <v>7</v>
      </c>
      <c r="AV119" s="43">
        <f>AW119+AX119</f>
        <v>0</v>
      </c>
      <c r="AW119" s="43">
        <f>H119*AO119</f>
        <v>0</v>
      </c>
      <c r="AX119" s="43">
        <f>H119*AP119</f>
        <v>0</v>
      </c>
      <c r="AY119" s="46" t="s">
        <v>341</v>
      </c>
      <c r="AZ119" s="46" t="s">
        <v>349</v>
      </c>
      <c r="BA119" s="42" t="s">
        <v>351</v>
      </c>
      <c r="BC119" s="43">
        <f>AW119+AX119</f>
        <v>0</v>
      </c>
      <c r="BD119" s="43">
        <f>I119/(100-BE119)*100</f>
        <v>0</v>
      </c>
      <c r="BE119" s="43">
        <v>0</v>
      </c>
      <c r="BF119" s="43">
        <f>119</f>
        <v>119</v>
      </c>
      <c r="BH119" s="26">
        <f>H119*AO119</f>
        <v>0</v>
      </c>
      <c r="BI119" s="26">
        <f>H119*AP119</f>
        <v>0</v>
      </c>
      <c r="BJ119" s="26">
        <f>H119*I119</f>
        <v>0</v>
      </c>
      <c r="BK119" s="26" t="s">
        <v>357</v>
      </c>
      <c r="BL119" s="43">
        <v>87</v>
      </c>
    </row>
    <row r="120" spans="1:14" ht="12.75">
      <c r="A120" s="5"/>
      <c r="C120" s="17" t="s">
        <v>249</v>
      </c>
      <c r="F120" s="19"/>
      <c r="H120" s="25">
        <v>10</v>
      </c>
      <c r="M120" s="37"/>
      <c r="N120" s="5"/>
    </row>
    <row r="121" spans="1:64" ht="12.75">
      <c r="A121" s="7" t="s">
        <v>45</v>
      </c>
      <c r="B121" s="15" t="s">
        <v>113</v>
      </c>
      <c r="C121" s="71" t="s">
        <v>250</v>
      </c>
      <c r="D121" s="72"/>
      <c r="E121" s="72"/>
      <c r="F121" s="72"/>
      <c r="G121" s="15" t="s">
        <v>308</v>
      </c>
      <c r="H121" s="26">
        <v>19</v>
      </c>
      <c r="I121" s="26">
        <v>0</v>
      </c>
      <c r="J121" s="26">
        <f>H121*AO121</f>
        <v>0</v>
      </c>
      <c r="K121" s="26">
        <f>H121*AP121</f>
        <v>0</v>
      </c>
      <c r="L121" s="26">
        <f>H121*I121</f>
        <v>0</v>
      </c>
      <c r="M121" s="39" t="s">
        <v>321</v>
      </c>
      <c r="N121" s="5"/>
      <c r="Z121" s="43">
        <f>IF(AQ121="5",BJ121,0)</f>
        <v>0</v>
      </c>
      <c r="AB121" s="43">
        <f>IF(AQ121="1",BH121,0)</f>
        <v>0</v>
      </c>
      <c r="AC121" s="43">
        <f>IF(AQ121="1",BI121,0)</f>
        <v>0</v>
      </c>
      <c r="AD121" s="43">
        <f>IF(AQ121="7",BH121,0)</f>
        <v>0</v>
      </c>
      <c r="AE121" s="43">
        <f>IF(AQ121="7",BI121,0)</f>
        <v>0</v>
      </c>
      <c r="AF121" s="43">
        <f>IF(AQ121="2",BH121,0)</f>
        <v>0</v>
      </c>
      <c r="AG121" s="43">
        <f>IF(AQ121="2",BI121,0)</f>
        <v>0</v>
      </c>
      <c r="AH121" s="43">
        <f>IF(AQ121="0",BJ121,0)</f>
        <v>0</v>
      </c>
      <c r="AI121" s="42"/>
      <c r="AJ121" s="26">
        <f>IF(AN121=0,L121,0)</f>
        <v>0</v>
      </c>
      <c r="AK121" s="26">
        <f>IF(AN121=15,L121,0)</f>
        <v>0</v>
      </c>
      <c r="AL121" s="26">
        <f>IF(AN121=21,L121,0)</f>
        <v>0</v>
      </c>
      <c r="AN121" s="43">
        <v>21</v>
      </c>
      <c r="AO121" s="43">
        <f>I121*1</f>
        <v>0</v>
      </c>
      <c r="AP121" s="43">
        <f>I121*(1-1)</f>
        <v>0</v>
      </c>
      <c r="AQ121" s="45" t="s">
        <v>7</v>
      </c>
      <c r="AV121" s="43">
        <f>AW121+AX121</f>
        <v>0</v>
      </c>
      <c r="AW121" s="43">
        <f>H121*AO121</f>
        <v>0</v>
      </c>
      <c r="AX121" s="43">
        <f>H121*AP121</f>
        <v>0</v>
      </c>
      <c r="AY121" s="46" t="s">
        <v>341</v>
      </c>
      <c r="AZ121" s="46" t="s">
        <v>349</v>
      </c>
      <c r="BA121" s="42" t="s">
        <v>351</v>
      </c>
      <c r="BC121" s="43">
        <f>AW121+AX121</f>
        <v>0</v>
      </c>
      <c r="BD121" s="43">
        <f>I121/(100-BE121)*100</f>
        <v>0</v>
      </c>
      <c r="BE121" s="43">
        <v>0</v>
      </c>
      <c r="BF121" s="43">
        <f>121</f>
        <v>121</v>
      </c>
      <c r="BH121" s="26">
        <f>H121*AO121</f>
        <v>0</v>
      </c>
      <c r="BI121" s="26">
        <f>H121*AP121</f>
        <v>0</v>
      </c>
      <c r="BJ121" s="26">
        <f>H121*I121</f>
        <v>0</v>
      </c>
      <c r="BK121" s="26" t="s">
        <v>357</v>
      </c>
      <c r="BL121" s="43">
        <v>87</v>
      </c>
    </row>
    <row r="122" spans="1:14" ht="12.75">
      <c r="A122" s="5"/>
      <c r="C122" s="17" t="s">
        <v>251</v>
      </c>
      <c r="F122" s="19"/>
      <c r="H122" s="25">
        <v>19</v>
      </c>
      <c r="M122" s="37"/>
      <c r="N122" s="5"/>
    </row>
    <row r="123" spans="1:64" ht="12.75">
      <c r="A123" s="7" t="s">
        <v>46</v>
      </c>
      <c r="B123" s="15" t="s">
        <v>114</v>
      </c>
      <c r="C123" s="71" t="s">
        <v>252</v>
      </c>
      <c r="D123" s="72"/>
      <c r="E123" s="72"/>
      <c r="F123" s="72"/>
      <c r="G123" s="15" t="s">
        <v>308</v>
      </c>
      <c r="H123" s="26">
        <v>1</v>
      </c>
      <c r="I123" s="26">
        <v>0</v>
      </c>
      <c r="J123" s="26">
        <f>H123*AO123</f>
        <v>0</v>
      </c>
      <c r="K123" s="26">
        <f>H123*AP123</f>
        <v>0</v>
      </c>
      <c r="L123" s="26">
        <f>H123*I123</f>
        <v>0</v>
      </c>
      <c r="M123" s="39" t="s">
        <v>321</v>
      </c>
      <c r="N123" s="5"/>
      <c r="Z123" s="43">
        <f>IF(AQ123="5",BJ123,0)</f>
        <v>0</v>
      </c>
      <c r="AB123" s="43">
        <f>IF(AQ123="1",BH123,0)</f>
        <v>0</v>
      </c>
      <c r="AC123" s="43">
        <f>IF(AQ123="1",BI123,0)</f>
        <v>0</v>
      </c>
      <c r="AD123" s="43">
        <f>IF(AQ123="7",BH123,0)</f>
        <v>0</v>
      </c>
      <c r="AE123" s="43">
        <f>IF(AQ123="7",BI123,0)</f>
        <v>0</v>
      </c>
      <c r="AF123" s="43">
        <f>IF(AQ123="2",BH123,0)</f>
        <v>0</v>
      </c>
      <c r="AG123" s="43">
        <f>IF(AQ123="2",BI123,0)</f>
        <v>0</v>
      </c>
      <c r="AH123" s="43">
        <f>IF(AQ123="0",BJ123,0)</f>
        <v>0</v>
      </c>
      <c r="AI123" s="42"/>
      <c r="AJ123" s="26">
        <f>IF(AN123=0,L123,0)</f>
        <v>0</v>
      </c>
      <c r="AK123" s="26">
        <f>IF(AN123=15,L123,0)</f>
        <v>0</v>
      </c>
      <c r="AL123" s="26">
        <f>IF(AN123=21,L123,0)</f>
        <v>0</v>
      </c>
      <c r="AN123" s="43">
        <v>21</v>
      </c>
      <c r="AO123" s="43">
        <f>I123*1</f>
        <v>0</v>
      </c>
      <c r="AP123" s="43">
        <f>I123*(1-1)</f>
        <v>0</v>
      </c>
      <c r="AQ123" s="45" t="s">
        <v>7</v>
      </c>
      <c r="AV123" s="43">
        <f>AW123+AX123</f>
        <v>0</v>
      </c>
      <c r="AW123" s="43">
        <f>H123*AO123</f>
        <v>0</v>
      </c>
      <c r="AX123" s="43">
        <f>H123*AP123</f>
        <v>0</v>
      </c>
      <c r="AY123" s="46" t="s">
        <v>341</v>
      </c>
      <c r="AZ123" s="46" t="s">
        <v>349</v>
      </c>
      <c r="BA123" s="42" t="s">
        <v>351</v>
      </c>
      <c r="BC123" s="43">
        <f>AW123+AX123</f>
        <v>0</v>
      </c>
      <c r="BD123" s="43">
        <f>I123/(100-BE123)*100</f>
        <v>0</v>
      </c>
      <c r="BE123" s="43">
        <v>0</v>
      </c>
      <c r="BF123" s="43">
        <f>123</f>
        <v>123</v>
      </c>
      <c r="BH123" s="26">
        <f>H123*AO123</f>
        <v>0</v>
      </c>
      <c r="BI123" s="26">
        <f>H123*AP123</f>
        <v>0</v>
      </c>
      <c r="BJ123" s="26">
        <f>H123*I123</f>
        <v>0</v>
      </c>
      <c r="BK123" s="26" t="s">
        <v>357</v>
      </c>
      <c r="BL123" s="43">
        <v>87</v>
      </c>
    </row>
    <row r="124" spans="1:14" ht="12.75">
      <c r="A124" s="5"/>
      <c r="C124" s="17" t="s">
        <v>7</v>
      </c>
      <c r="F124" s="19"/>
      <c r="H124" s="25">
        <v>1</v>
      </c>
      <c r="M124" s="37"/>
      <c r="N124" s="5"/>
    </row>
    <row r="125" spans="1:64" ht="12.75">
      <c r="A125" s="7" t="s">
        <v>47</v>
      </c>
      <c r="B125" s="15" t="s">
        <v>115</v>
      </c>
      <c r="C125" s="71" t="s">
        <v>253</v>
      </c>
      <c r="D125" s="72"/>
      <c r="E125" s="72"/>
      <c r="F125" s="72"/>
      <c r="G125" s="15" t="s">
        <v>308</v>
      </c>
      <c r="H125" s="26">
        <v>2</v>
      </c>
      <c r="I125" s="26">
        <v>0</v>
      </c>
      <c r="J125" s="26">
        <f>H125*AO125</f>
        <v>0</v>
      </c>
      <c r="K125" s="26">
        <f>H125*AP125</f>
        <v>0</v>
      </c>
      <c r="L125" s="26">
        <f>H125*I125</f>
        <v>0</v>
      </c>
      <c r="M125" s="39" t="s">
        <v>321</v>
      </c>
      <c r="N125" s="5"/>
      <c r="Z125" s="43">
        <f>IF(AQ125="5",BJ125,0)</f>
        <v>0</v>
      </c>
      <c r="AB125" s="43">
        <f>IF(AQ125="1",BH125,0)</f>
        <v>0</v>
      </c>
      <c r="AC125" s="43">
        <f>IF(AQ125="1",BI125,0)</f>
        <v>0</v>
      </c>
      <c r="AD125" s="43">
        <f>IF(AQ125="7",BH125,0)</f>
        <v>0</v>
      </c>
      <c r="AE125" s="43">
        <f>IF(AQ125="7",BI125,0)</f>
        <v>0</v>
      </c>
      <c r="AF125" s="43">
        <f>IF(AQ125="2",BH125,0)</f>
        <v>0</v>
      </c>
      <c r="AG125" s="43">
        <f>IF(AQ125="2",BI125,0)</f>
        <v>0</v>
      </c>
      <c r="AH125" s="43">
        <f>IF(AQ125="0",BJ125,0)</f>
        <v>0</v>
      </c>
      <c r="AI125" s="42"/>
      <c r="AJ125" s="26">
        <f>IF(AN125=0,L125,0)</f>
        <v>0</v>
      </c>
      <c r="AK125" s="26">
        <f>IF(AN125=15,L125,0)</f>
        <v>0</v>
      </c>
      <c r="AL125" s="26">
        <f>IF(AN125=21,L125,0)</f>
        <v>0</v>
      </c>
      <c r="AN125" s="43">
        <v>21</v>
      </c>
      <c r="AO125" s="43">
        <f>I125*1</f>
        <v>0</v>
      </c>
      <c r="AP125" s="43">
        <f>I125*(1-1)</f>
        <v>0</v>
      </c>
      <c r="AQ125" s="45" t="s">
        <v>7</v>
      </c>
      <c r="AV125" s="43">
        <f>AW125+AX125</f>
        <v>0</v>
      </c>
      <c r="AW125" s="43">
        <f>H125*AO125</f>
        <v>0</v>
      </c>
      <c r="AX125" s="43">
        <f>H125*AP125</f>
        <v>0</v>
      </c>
      <c r="AY125" s="46" t="s">
        <v>341</v>
      </c>
      <c r="AZ125" s="46" t="s">
        <v>349</v>
      </c>
      <c r="BA125" s="42" t="s">
        <v>351</v>
      </c>
      <c r="BC125" s="43">
        <f>AW125+AX125</f>
        <v>0</v>
      </c>
      <c r="BD125" s="43">
        <f>I125/(100-BE125)*100</f>
        <v>0</v>
      </c>
      <c r="BE125" s="43">
        <v>0</v>
      </c>
      <c r="BF125" s="43">
        <f>125</f>
        <v>125</v>
      </c>
      <c r="BH125" s="26">
        <f>H125*AO125</f>
        <v>0</v>
      </c>
      <c r="BI125" s="26">
        <f>H125*AP125</f>
        <v>0</v>
      </c>
      <c r="BJ125" s="26">
        <f>H125*I125</f>
        <v>0</v>
      </c>
      <c r="BK125" s="26" t="s">
        <v>357</v>
      </c>
      <c r="BL125" s="43">
        <v>87</v>
      </c>
    </row>
    <row r="126" spans="1:14" ht="12.75">
      <c r="A126" s="5"/>
      <c r="C126" s="17" t="s">
        <v>8</v>
      </c>
      <c r="F126" s="19"/>
      <c r="H126" s="25">
        <v>2</v>
      </c>
      <c r="M126" s="37"/>
      <c r="N126" s="5"/>
    </row>
    <row r="127" spans="1:64" ht="12.75">
      <c r="A127" s="4" t="s">
        <v>48</v>
      </c>
      <c r="B127" s="13" t="s">
        <v>116</v>
      </c>
      <c r="C127" s="69" t="s">
        <v>254</v>
      </c>
      <c r="D127" s="70"/>
      <c r="E127" s="70"/>
      <c r="F127" s="70"/>
      <c r="G127" s="13" t="s">
        <v>308</v>
      </c>
      <c r="H127" s="24">
        <v>1</v>
      </c>
      <c r="I127" s="24">
        <v>0</v>
      </c>
      <c r="J127" s="24">
        <f>H127*AO127</f>
        <v>0</v>
      </c>
      <c r="K127" s="24">
        <f>H127*AP127</f>
        <v>0</v>
      </c>
      <c r="L127" s="24">
        <f>H127*I127</f>
        <v>0</v>
      </c>
      <c r="M127" s="36"/>
      <c r="N127" s="5"/>
      <c r="Z127" s="43">
        <f>IF(AQ127="5",BJ127,0)</f>
        <v>0</v>
      </c>
      <c r="AB127" s="43">
        <f>IF(AQ127="1",BH127,0)</f>
        <v>0</v>
      </c>
      <c r="AC127" s="43">
        <f>IF(AQ127="1",BI127,0)</f>
        <v>0</v>
      </c>
      <c r="AD127" s="43">
        <f>IF(AQ127="7",BH127,0)</f>
        <v>0</v>
      </c>
      <c r="AE127" s="43">
        <f>IF(AQ127="7",BI127,0)</f>
        <v>0</v>
      </c>
      <c r="AF127" s="43">
        <f>IF(AQ127="2",BH127,0)</f>
        <v>0</v>
      </c>
      <c r="AG127" s="43">
        <f>IF(AQ127="2",BI127,0)</f>
        <v>0</v>
      </c>
      <c r="AH127" s="43">
        <f>IF(AQ127="0",BJ127,0)</f>
        <v>0</v>
      </c>
      <c r="AI127" s="42"/>
      <c r="AJ127" s="24">
        <f>IF(AN127=0,L127,0)</f>
        <v>0</v>
      </c>
      <c r="AK127" s="24">
        <f>IF(AN127=15,L127,0)</f>
        <v>0</v>
      </c>
      <c r="AL127" s="24">
        <f>IF(AN127=21,L127,0)</f>
        <v>0</v>
      </c>
      <c r="AN127" s="43">
        <v>21</v>
      </c>
      <c r="AO127" s="43">
        <f>I127*0.14286</f>
        <v>0</v>
      </c>
      <c r="AP127" s="43">
        <f>I127*(1-0.14286)</f>
        <v>0</v>
      </c>
      <c r="AQ127" s="44" t="s">
        <v>7</v>
      </c>
      <c r="AV127" s="43">
        <f>AW127+AX127</f>
        <v>0</v>
      </c>
      <c r="AW127" s="43">
        <f>H127*AO127</f>
        <v>0</v>
      </c>
      <c r="AX127" s="43">
        <f>H127*AP127</f>
        <v>0</v>
      </c>
      <c r="AY127" s="46" t="s">
        <v>341</v>
      </c>
      <c r="AZ127" s="46" t="s">
        <v>349</v>
      </c>
      <c r="BA127" s="42" t="s">
        <v>351</v>
      </c>
      <c r="BC127" s="43">
        <f>AW127+AX127</f>
        <v>0</v>
      </c>
      <c r="BD127" s="43">
        <f>I127/(100-BE127)*100</f>
        <v>0</v>
      </c>
      <c r="BE127" s="43">
        <v>0</v>
      </c>
      <c r="BF127" s="43">
        <f>127</f>
        <v>127</v>
      </c>
      <c r="BH127" s="24">
        <f>H127*AO127</f>
        <v>0</v>
      </c>
      <c r="BI127" s="24">
        <f>H127*AP127</f>
        <v>0</v>
      </c>
      <c r="BJ127" s="24">
        <f>H127*I127</f>
        <v>0</v>
      </c>
      <c r="BK127" s="24" t="s">
        <v>356</v>
      </c>
      <c r="BL127" s="43">
        <v>87</v>
      </c>
    </row>
    <row r="128" spans="1:14" ht="12.75">
      <c r="A128" s="5"/>
      <c r="C128" s="17" t="s">
        <v>7</v>
      </c>
      <c r="F128" s="19"/>
      <c r="H128" s="25">
        <v>1</v>
      </c>
      <c r="M128" s="37"/>
      <c r="N128" s="5"/>
    </row>
    <row r="129" spans="1:64" ht="12.75">
      <c r="A129" s="4" t="s">
        <v>49</v>
      </c>
      <c r="B129" s="13" t="s">
        <v>117</v>
      </c>
      <c r="C129" s="69" t="s">
        <v>255</v>
      </c>
      <c r="D129" s="70"/>
      <c r="E129" s="70"/>
      <c r="F129" s="70"/>
      <c r="G129" s="13" t="s">
        <v>305</v>
      </c>
      <c r="H129" s="24">
        <v>100.36</v>
      </c>
      <c r="I129" s="24">
        <v>0</v>
      </c>
      <c r="J129" s="24">
        <f>H129*AO129</f>
        <v>0</v>
      </c>
      <c r="K129" s="24">
        <f>H129*AP129</f>
        <v>0</v>
      </c>
      <c r="L129" s="24">
        <f>H129*I129</f>
        <v>0</v>
      </c>
      <c r="M129" s="36" t="s">
        <v>321</v>
      </c>
      <c r="N129" s="5"/>
      <c r="Z129" s="43">
        <f>IF(AQ129="5",BJ129,0)</f>
        <v>0</v>
      </c>
      <c r="AB129" s="43">
        <f>IF(AQ129="1",BH129,0)</f>
        <v>0</v>
      </c>
      <c r="AC129" s="43">
        <f>IF(AQ129="1",BI129,0)</f>
        <v>0</v>
      </c>
      <c r="AD129" s="43">
        <f>IF(AQ129="7",BH129,0)</f>
        <v>0</v>
      </c>
      <c r="AE129" s="43">
        <f>IF(AQ129="7",BI129,0)</f>
        <v>0</v>
      </c>
      <c r="AF129" s="43">
        <f>IF(AQ129="2",BH129,0)</f>
        <v>0</v>
      </c>
      <c r="AG129" s="43">
        <f>IF(AQ129="2",BI129,0)</f>
        <v>0</v>
      </c>
      <c r="AH129" s="43">
        <f>IF(AQ129="0",BJ129,0)</f>
        <v>0</v>
      </c>
      <c r="AI129" s="42"/>
      <c r="AJ129" s="24">
        <f>IF(AN129=0,L129,0)</f>
        <v>0</v>
      </c>
      <c r="AK129" s="24">
        <f>IF(AN129=15,L129,0)</f>
        <v>0</v>
      </c>
      <c r="AL129" s="24">
        <f>IF(AN129=21,L129,0)</f>
        <v>0</v>
      </c>
      <c r="AN129" s="43">
        <v>21</v>
      </c>
      <c r="AO129" s="43">
        <f>I129*0</f>
        <v>0</v>
      </c>
      <c r="AP129" s="43">
        <f>I129*(1-0)</f>
        <v>0</v>
      </c>
      <c r="AQ129" s="44" t="s">
        <v>7</v>
      </c>
      <c r="AV129" s="43">
        <f>AW129+AX129</f>
        <v>0</v>
      </c>
      <c r="AW129" s="43">
        <f>H129*AO129</f>
        <v>0</v>
      </c>
      <c r="AX129" s="43">
        <f>H129*AP129</f>
        <v>0</v>
      </c>
      <c r="AY129" s="46" t="s">
        <v>341</v>
      </c>
      <c r="AZ129" s="46" t="s">
        <v>349</v>
      </c>
      <c r="BA129" s="42" t="s">
        <v>351</v>
      </c>
      <c r="BC129" s="43">
        <f>AW129+AX129</f>
        <v>0</v>
      </c>
      <c r="BD129" s="43">
        <f>I129/(100-BE129)*100</f>
        <v>0</v>
      </c>
      <c r="BE129" s="43">
        <v>0</v>
      </c>
      <c r="BF129" s="43">
        <f>129</f>
        <v>129</v>
      </c>
      <c r="BH129" s="24">
        <f>H129*AO129</f>
        <v>0</v>
      </c>
      <c r="BI129" s="24">
        <f>H129*AP129</f>
        <v>0</v>
      </c>
      <c r="BJ129" s="24">
        <f>H129*I129</f>
        <v>0</v>
      </c>
      <c r="BK129" s="24" t="s">
        <v>356</v>
      </c>
      <c r="BL129" s="43">
        <v>87</v>
      </c>
    </row>
    <row r="130" spans="1:14" ht="12.75">
      <c r="A130" s="5"/>
      <c r="C130" s="17" t="s">
        <v>256</v>
      </c>
      <c r="F130" s="19"/>
      <c r="H130" s="25">
        <v>100.36</v>
      </c>
      <c r="M130" s="37"/>
      <c r="N130" s="5"/>
    </row>
    <row r="131" spans="1:64" ht="12.75">
      <c r="A131" s="7" t="s">
        <v>50</v>
      </c>
      <c r="B131" s="15" t="s">
        <v>118</v>
      </c>
      <c r="C131" s="71" t="s">
        <v>257</v>
      </c>
      <c r="D131" s="72"/>
      <c r="E131" s="72"/>
      <c r="F131" s="72"/>
      <c r="G131" s="15" t="s">
        <v>305</v>
      </c>
      <c r="H131" s="26">
        <v>101</v>
      </c>
      <c r="I131" s="26">
        <v>0</v>
      </c>
      <c r="J131" s="26">
        <f>H131*AO131</f>
        <v>0</v>
      </c>
      <c r="K131" s="26">
        <f>H131*AP131</f>
        <v>0</v>
      </c>
      <c r="L131" s="26">
        <f>H131*I131</f>
        <v>0</v>
      </c>
      <c r="M131" s="39" t="s">
        <v>321</v>
      </c>
      <c r="N131" s="5"/>
      <c r="Z131" s="43">
        <f>IF(AQ131="5",BJ131,0)</f>
        <v>0</v>
      </c>
      <c r="AB131" s="43">
        <f>IF(AQ131="1",BH131,0)</f>
        <v>0</v>
      </c>
      <c r="AC131" s="43">
        <f>IF(AQ131="1",BI131,0)</f>
        <v>0</v>
      </c>
      <c r="AD131" s="43">
        <f>IF(AQ131="7",BH131,0)</f>
        <v>0</v>
      </c>
      <c r="AE131" s="43">
        <f>IF(AQ131="7",BI131,0)</f>
        <v>0</v>
      </c>
      <c r="AF131" s="43">
        <f>IF(AQ131="2",BH131,0)</f>
        <v>0</v>
      </c>
      <c r="AG131" s="43">
        <f>IF(AQ131="2",BI131,0)</f>
        <v>0</v>
      </c>
      <c r="AH131" s="43">
        <f>IF(AQ131="0",BJ131,0)</f>
        <v>0</v>
      </c>
      <c r="AI131" s="42"/>
      <c r="AJ131" s="26">
        <f>IF(AN131=0,L131,0)</f>
        <v>0</v>
      </c>
      <c r="AK131" s="26">
        <f>IF(AN131=15,L131,0)</f>
        <v>0</v>
      </c>
      <c r="AL131" s="26">
        <f>IF(AN131=21,L131,0)</f>
        <v>0</v>
      </c>
      <c r="AN131" s="43">
        <v>21</v>
      </c>
      <c r="AO131" s="43">
        <f>I131*1</f>
        <v>0</v>
      </c>
      <c r="AP131" s="43">
        <f>I131*(1-1)</f>
        <v>0</v>
      </c>
      <c r="AQ131" s="45" t="s">
        <v>7</v>
      </c>
      <c r="AV131" s="43">
        <f>AW131+AX131</f>
        <v>0</v>
      </c>
      <c r="AW131" s="43">
        <f>H131*AO131</f>
        <v>0</v>
      </c>
      <c r="AX131" s="43">
        <f>H131*AP131</f>
        <v>0</v>
      </c>
      <c r="AY131" s="46" t="s">
        <v>341</v>
      </c>
      <c r="AZ131" s="46" t="s">
        <v>349</v>
      </c>
      <c r="BA131" s="42" t="s">
        <v>351</v>
      </c>
      <c r="BC131" s="43">
        <f>AW131+AX131</f>
        <v>0</v>
      </c>
      <c r="BD131" s="43">
        <f>I131/(100-BE131)*100</f>
        <v>0</v>
      </c>
      <c r="BE131" s="43">
        <v>0</v>
      </c>
      <c r="BF131" s="43">
        <f>131</f>
        <v>131</v>
      </c>
      <c r="BH131" s="26">
        <f>H131*AO131</f>
        <v>0</v>
      </c>
      <c r="BI131" s="26">
        <f>H131*AP131</f>
        <v>0</v>
      </c>
      <c r="BJ131" s="26">
        <f>H131*I131</f>
        <v>0</v>
      </c>
      <c r="BK131" s="26" t="s">
        <v>357</v>
      </c>
      <c r="BL131" s="43">
        <v>87</v>
      </c>
    </row>
    <row r="132" spans="1:14" ht="12.75">
      <c r="A132" s="5"/>
      <c r="C132" s="17" t="s">
        <v>258</v>
      </c>
      <c r="F132" s="19"/>
      <c r="H132" s="25">
        <v>101</v>
      </c>
      <c r="M132" s="37"/>
      <c r="N132" s="5"/>
    </row>
    <row r="133" spans="1:47" ht="12.75">
      <c r="A133" s="6"/>
      <c r="B133" s="14" t="s">
        <v>119</v>
      </c>
      <c r="C133" s="75" t="s">
        <v>259</v>
      </c>
      <c r="D133" s="76"/>
      <c r="E133" s="76"/>
      <c r="F133" s="76"/>
      <c r="G133" s="22" t="s">
        <v>6</v>
      </c>
      <c r="H133" s="22" t="s">
        <v>6</v>
      </c>
      <c r="I133" s="22" t="s">
        <v>6</v>
      </c>
      <c r="J133" s="49">
        <f>SUM(J134:J164)</f>
        <v>0</v>
      </c>
      <c r="K133" s="49">
        <f>SUM(K134:K164)</f>
        <v>0</v>
      </c>
      <c r="L133" s="49">
        <f>SUM(L134:L164)</f>
        <v>0</v>
      </c>
      <c r="M133" s="38"/>
      <c r="N133" s="5"/>
      <c r="AI133" s="42"/>
      <c r="AS133" s="49">
        <f>SUM(AJ134:AJ164)</f>
        <v>0</v>
      </c>
      <c r="AT133" s="49">
        <f>SUM(AK134:AK164)</f>
        <v>0</v>
      </c>
      <c r="AU133" s="49">
        <f>SUM(AL134:AL164)</f>
        <v>0</v>
      </c>
    </row>
    <row r="134" spans="1:64" ht="12.75">
      <c r="A134" s="4" t="s">
        <v>51</v>
      </c>
      <c r="B134" s="66" t="s">
        <v>120</v>
      </c>
      <c r="C134" s="69" t="s">
        <v>260</v>
      </c>
      <c r="D134" s="70"/>
      <c r="E134" s="70"/>
      <c r="F134" s="70"/>
      <c r="G134" s="13" t="s">
        <v>308</v>
      </c>
      <c r="H134" s="24">
        <v>1</v>
      </c>
      <c r="I134" s="24">
        <v>0</v>
      </c>
      <c r="J134" s="24">
        <f>H134*AO134</f>
        <v>0</v>
      </c>
      <c r="K134" s="24">
        <f>H134*AP134</f>
        <v>0</v>
      </c>
      <c r="L134" s="24">
        <f>H134*I134</f>
        <v>0</v>
      </c>
      <c r="M134" s="36" t="s">
        <v>321</v>
      </c>
      <c r="N134" s="5"/>
      <c r="Z134" s="43">
        <f>IF(AQ134="5",BJ134,0)</f>
        <v>0</v>
      </c>
      <c r="AB134" s="43">
        <f>IF(AQ134="1",BH134,0)</f>
        <v>0</v>
      </c>
      <c r="AC134" s="43">
        <f>IF(AQ134="1",BI134,0)</f>
        <v>0</v>
      </c>
      <c r="AD134" s="43">
        <f>IF(AQ134="7",BH134,0)</f>
        <v>0</v>
      </c>
      <c r="AE134" s="43">
        <f>IF(AQ134="7",BI134,0)</f>
        <v>0</v>
      </c>
      <c r="AF134" s="43">
        <f>IF(AQ134="2",BH134,0)</f>
        <v>0</v>
      </c>
      <c r="AG134" s="43">
        <f>IF(AQ134="2",BI134,0)</f>
        <v>0</v>
      </c>
      <c r="AH134" s="43">
        <f>IF(AQ134="0",BJ134,0)</f>
        <v>0</v>
      </c>
      <c r="AI134" s="42"/>
      <c r="AJ134" s="24">
        <f>IF(AN134=0,L134,0)</f>
        <v>0</v>
      </c>
      <c r="AK134" s="24">
        <f>IF(AN134=15,L134,0)</f>
        <v>0</v>
      </c>
      <c r="AL134" s="24">
        <f>IF(AN134=21,L134,0)</f>
        <v>0</v>
      </c>
      <c r="AN134" s="43">
        <v>21</v>
      </c>
      <c r="AO134" s="43">
        <f>I134*0.940800921814845</f>
        <v>0</v>
      </c>
      <c r="AP134" s="43">
        <f>I134*(1-0.940800921814845)</f>
        <v>0</v>
      </c>
      <c r="AQ134" s="44" t="s">
        <v>7</v>
      </c>
      <c r="AV134" s="43">
        <f>AW134+AX134</f>
        <v>0</v>
      </c>
      <c r="AW134" s="43">
        <f>H134*AO134</f>
        <v>0</v>
      </c>
      <c r="AX134" s="43">
        <f>H134*AP134</f>
        <v>0</v>
      </c>
      <c r="AY134" s="46" t="s">
        <v>342</v>
      </c>
      <c r="AZ134" s="46" t="s">
        <v>349</v>
      </c>
      <c r="BA134" s="42" t="s">
        <v>351</v>
      </c>
      <c r="BC134" s="43">
        <f>AW134+AX134</f>
        <v>0</v>
      </c>
      <c r="BD134" s="43">
        <f>I134/(100-BE134)*100</f>
        <v>0</v>
      </c>
      <c r="BE134" s="43">
        <v>0</v>
      </c>
      <c r="BF134" s="43">
        <f>134</f>
        <v>134</v>
      </c>
      <c r="BH134" s="24">
        <f>H134*AO134</f>
        <v>0</v>
      </c>
      <c r="BI134" s="24">
        <f>H134*AP134</f>
        <v>0</v>
      </c>
      <c r="BJ134" s="24">
        <f>H134*I134</f>
        <v>0</v>
      </c>
      <c r="BK134" s="24" t="s">
        <v>356</v>
      </c>
      <c r="BL134" s="43">
        <v>89</v>
      </c>
    </row>
    <row r="135" spans="1:14" ht="12.75">
      <c r="A135" s="5"/>
      <c r="C135" s="17" t="s">
        <v>261</v>
      </c>
      <c r="F135" s="19"/>
      <c r="H135" s="25">
        <v>1</v>
      </c>
      <c r="M135" s="37"/>
      <c r="N135" s="5"/>
    </row>
    <row r="136" spans="1:64" ht="12.75">
      <c r="A136" s="4" t="s">
        <v>52</v>
      </c>
      <c r="B136" s="13" t="s">
        <v>121</v>
      </c>
      <c r="C136" s="69" t="s">
        <v>262</v>
      </c>
      <c r="D136" s="70"/>
      <c r="E136" s="70"/>
      <c r="F136" s="70"/>
      <c r="G136" s="13" t="s">
        <v>308</v>
      </c>
      <c r="H136" s="24">
        <v>3</v>
      </c>
      <c r="I136" s="24">
        <v>0</v>
      </c>
      <c r="J136" s="24">
        <f>H136*AO136</f>
        <v>0</v>
      </c>
      <c r="K136" s="24">
        <f>H136*AP136</f>
        <v>0</v>
      </c>
      <c r="L136" s="24">
        <f>H136*I136</f>
        <v>0</v>
      </c>
      <c r="M136" s="36"/>
      <c r="N136" s="5"/>
      <c r="Z136" s="43">
        <f>IF(AQ136="5",BJ136,0)</f>
        <v>0</v>
      </c>
      <c r="AB136" s="43">
        <f>IF(AQ136="1",BH136,0)</f>
        <v>0</v>
      </c>
      <c r="AC136" s="43">
        <f>IF(AQ136="1",BI136,0)</f>
        <v>0</v>
      </c>
      <c r="AD136" s="43">
        <f>IF(AQ136="7",BH136,0)</f>
        <v>0</v>
      </c>
      <c r="AE136" s="43">
        <f>IF(AQ136="7",BI136,0)</f>
        <v>0</v>
      </c>
      <c r="AF136" s="43">
        <f>IF(AQ136="2",BH136,0)</f>
        <v>0</v>
      </c>
      <c r="AG136" s="43">
        <f>IF(AQ136="2",BI136,0)</f>
        <v>0</v>
      </c>
      <c r="AH136" s="43">
        <f>IF(AQ136="0",BJ136,0)</f>
        <v>0</v>
      </c>
      <c r="AI136" s="42"/>
      <c r="AJ136" s="24">
        <f>IF(AN136=0,L136,0)</f>
        <v>0</v>
      </c>
      <c r="AK136" s="24">
        <f>IF(AN136=15,L136,0)</f>
        <v>0</v>
      </c>
      <c r="AL136" s="24">
        <f>IF(AN136=21,L136,0)</f>
        <v>0</v>
      </c>
      <c r="AN136" s="43">
        <v>21</v>
      </c>
      <c r="AO136" s="43">
        <f>I136*0.8333335</f>
        <v>0</v>
      </c>
      <c r="AP136" s="43">
        <f>I136*(1-0.8333335)</f>
        <v>0</v>
      </c>
      <c r="AQ136" s="44" t="s">
        <v>7</v>
      </c>
      <c r="AV136" s="43">
        <f>AW136+AX136</f>
        <v>0</v>
      </c>
      <c r="AW136" s="43">
        <f>H136*AO136</f>
        <v>0</v>
      </c>
      <c r="AX136" s="43">
        <f>H136*AP136</f>
        <v>0</v>
      </c>
      <c r="AY136" s="46" t="s">
        <v>342</v>
      </c>
      <c r="AZ136" s="46" t="s">
        <v>349</v>
      </c>
      <c r="BA136" s="42" t="s">
        <v>351</v>
      </c>
      <c r="BC136" s="43">
        <f>AW136+AX136</f>
        <v>0</v>
      </c>
      <c r="BD136" s="43">
        <f>I136/(100-BE136)*100</f>
        <v>0</v>
      </c>
      <c r="BE136" s="43">
        <v>0</v>
      </c>
      <c r="BF136" s="43">
        <f>136</f>
        <v>136</v>
      </c>
      <c r="BH136" s="24">
        <f>H136*AO136</f>
        <v>0</v>
      </c>
      <c r="BI136" s="24">
        <f>H136*AP136</f>
        <v>0</v>
      </c>
      <c r="BJ136" s="24">
        <f>H136*I136</f>
        <v>0</v>
      </c>
      <c r="BK136" s="24" t="s">
        <v>356</v>
      </c>
      <c r="BL136" s="43">
        <v>89</v>
      </c>
    </row>
    <row r="137" spans="1:14" ht="12.75">
      <c r="A137" s="5"/>
      <c r="C137" s="17" t="s">
        <v>263</v>
      </c>
      <c r="F137" s="19"/>
      <c r="H137" s="25">
        <v>3</v>
      </c>
      <c r="M137" s="37"/>
      <c r="N137" s="5"/>
    </row>
    <row r="138" spans="1:64" ht="12.75">
      <c r="A138" s="4" t="s">
        <v>53</v>
      </c>
      <c r="B138" s="13" t="s">
        <v>122</v>
      </c>
      <c r="C138" s="69" t="s">
        <v>264</v>
      </c>
      <c r="D138" s="70"/>
      <c r="E138" s="70"/>
      <c r="F138" s="70"/>
      <c r="G138" s="13" t="s">
        <v>308</v>
      </c>
      <c r="H138" s="24">
        <v>1</v>
      </c>
      <c r="I138" s="24">
        <v>0</v>
      </c>
      <c r="J138" s="24">
        <f>H138*AO138</f>
        <v>0</v>
      </c>
      <c r="K138" s="24">
        <f>H138*AP138</f>
        <v>0</v>
      </c>
      <c r="L138" s="24">
        <f>H138*I138</f>
        <v>0</v>
      </c>
      <c r="M138" s="36"/>
      <c r="N138" s="5"/>
      <c r="Z138" s="43">
        <f>IF(AQ138="5",BJ138,0)</f>
        <v>0</v>
      </c>
      <c r="AB138" s="43">
        <f>IF(AQ138="1",BH138,0)</f>
        <v>0</v>
      </c>
      <c r="AC138" s="43">
        <f>IF(AQ138="1",BI138,0)</f>
        <v>0</v>
      </c>
      <c r="AD138" s="43">
        <f>IF(AQ138="7",BH138,0)</f>
        <v>0</v>
      </c>
      <c r="AE138" s="43">
        <f>IF(AQ138="7",BI138,0)</f>
        <v>0</v>
      </c>
      <c r="AF138" s="43">
        <f>IF(AQ138="2",BH138,0)</f>
        <v>0</v>
      </c>
      <c r="AG138" s="43">
        <f>IF(AQ138="2",BI138,0)</f>
        <v>0</v>
      </c>
      <c r="AH138" s="43">
        <f>IF(AQ138="0",BJ138,0)</f>
        <v>0</v>
      </c>
      <c r="AI138" s="42"/>
      <c r="AJ138" s="24">
        <f>IF(AN138=0,L138,0)</f>
        <v>0</v>
      </c>
      <c r="AK138" s="24">
        <f>IF(AN138=15,L138,0)</f>
        <v>0</v>
      </c>
      <c r="AL138" s="24">
        <f>IF(AN138=21,L138,0)</f>
        <v>0</v>
      </c>
      <c r="AN138" s="43">
        <v>21</v>
      </c>
      <c r="AO138" s="43">
        <f>I138*0.714285714285714</f>
        <v>0</v>
      </c>
      <c r="AP138" s="43">
        <f>I138*(1-0.714285714285714)</f>
        <v>0</v>
      </c>
      <c r="AQ138" s="44" t="s">
        <v>7</v>
      </c>
      <c r="AV138" s="43">
        <f>AW138+AX138</f>
        <v>0</v>
      </c>
      <c r="AW138" s="43">
        <f>H138*AO138</f>
        <v>0</v>
      </c>
      <c r="AX138" s="43">
        <f>H138*AP138</f>
        <v>0</v>
      </c>
      <c r="AY138" s="46" t="s">
        <v>342</v>
      </c>
      <c r="AZ138" s="46" t="s">
        <v>349</v>
      </c>
      <c r="BA138" s="42" t="s">
        <v>351</v>
      </c>
      <c r="BC138" s="43">
        <f>AW138+AX138</f>
        <v>0</v>
      </c>
      <c r="BD138" s="43">
        <f>I138/(100-BE138)*100</f>
        <v>0</v>
      </c>
      <c r="BE138" s="43">
        <v>0</v>
      </c>
      <c r="BF138" s="43">
        <f>138</f>
        <v>138</v>
      </c>
      <c r="BH138" s="24">
        <f>H138*AO138</f>
        <v>0</v>
      </c>
      <c r="BI138" s="24">
        <f>H138*AP138</f>
        <v>0</v>
      </c>
      <c r="BJ138" s="24">
        <f>H138*I138</f>
        <v>0</v>
      </c>
      <c r="BK138" s="24" t="s">
        <v>356</v>
      </c>
      <c r="BL138" s="43">
        <v>89</v>
      </c>
    </row>
    <row r="139" spans="1:14" ht="12.75">
      <c r="A139" s="5"/>
      <c r="C139" s="17" t="s">
        <v>265</v>
      </c>
      <c r="F139" s="19"/>
      <c r="H139" s="25">
        <v>1</v>
      </c>
      <c r="M139" s="37"/>
      <c r="N139" s="5"/>
    </row>
    <row r="140" spans="1:64" ht="12.75">
      <c r="A140" s="4" t="s">
        <v>54</v>
      </c>
      <c r="B140" s="13" t="s">
        <v>123</v>
      </c>
      <c r="C140" s="69" t="s">
        <v>266</v>
      </c>
      <c r="D140" s="70"/>
      <c r="E140" s="70"/>
      <c r="F140" s="70"/>
      <c r="G140" s="13" t="s">
        <v>308</v>
      </c>
      <c r="H140" s="24">
        <v>1</v>
      </c>
      <c r="I140" s="24">
        <v>0</v>
      </c>
      <c r="J140" s="24">
        <f>H140*AO140</f>
        <v>0</v>
      </c>
      <c r="K140" s="24">
        <f>H140*AP140</f>
        <v>0</v>
      </c>
      <c r="L140" s="24">
        <f>H140*I140</f>
        <v>0</v>
      </c>
      <c r="M140" s="36" t="s">
        <v>321</v>
      </c>
      <c r="N140" s="5"/>
      <c r="Z140" s="43">
        <f>IF(AQ140="5",BJ140,0)</f>
        <v>0</v>
      </c>
      <c r="AB140" s="43">
        <f>IF(AQ140="1",BH140,0)</f>
        <v>0</v>
      </c>
      <c r="AC140" s="43">
        <f>IF(AQ140="1",BI140,0)</f>
        <v>0</v>
      </c>
      <c r="AD140" s="43">
        <f>IF(AQ140="7",BH140,0)</f>
        <v>0</v>
      </c>
      <c r="AE140" s="43">
        <f>IF(AQ140="7",BI140,0)</f>
        <v>0</v>
      </c>
      <c r="AF140" s="43">
        <f>IF(AQ140="2",BH140,0)</f>
        <v>0</v>
      </c>
      <c r="AG140" s="43">
        <f>IF(AQ140="2",BI140,0)</f>
        <v>0</v>
      </c>
      <c r="AH140" s="43">
        <f>IF(AQ140="0",BJ140,0)</f>
        <v>0</v>
      </c>
      <c r="AI140" s="42"/>
      <c r="AJ140" s="24">
        <f>IF(AN140=0,L140,0)</f>
        <v>0</v>
      </c>
      <c r="AK140" s="24">
        <f>IF(AN140=15,L140,0)</f>
        <v>0</v>
      </c>
      <c r="AL140" s="24">
        <f>IF(AN140=21,L140,0)</f>
        <v>0</v>
      </c>
      <c r="AN140" s="43">
        <v>21</v>
      </c>
      <c r="AO140" s="43">
        <f>I140*0</f>
        <v>0</v>
      </c>
      <c r="AP140" s="43">
        <f>I140*(1-0)</f>
        <v>0</v>
      </c>
      <c r="AQ140" s="44" t="s">
        <v>8</v>
      </c>
      <c r="AV140" s="43">
        <f>AW140+AX140</f>
        <v>0</v>
      </c>
      <c r="AW140" s="43">
        <f>H140*AO140</f>
        <v>0</v>
      </c>
      <c r="AX140" s="43">
        <f>H140*AP140</f>
        <v>0</v>
      </c>
      <c r="AY140" s="46" t="s">
        <v>342</v>
      </c>
      <c r="AZ140" s="46" t="s">
        <v>349</v>
      </c>
      <c r="BA140" s="42" t="s">
        <v>351</v>
      </c>
      <c r="BC140" s="43">
        <f>AW140+AX140</f>
        <v>0</v>
      </c>
      <c r="BD140" s="43">
        <f>I140/(100-BE140)*100</f>
        <v>0</v>
      </c>
      <c r="BE140" s="43">
        <v>0</v>
      </c>
      <c r="BF140" s="43">
        <f>140</f>
        <v>140</v>
      </c>
      <c r="BH140" s="24">
        <f>H140*AO140</f>
        <v>0</v>
      </c>
      <c r="BI140" s="24">
        <f>H140*AP140</f>
        <v>0</v>
      </c>
      <c r="BJ140" s="24">
        <f>H140*I140</f>
        <v>0</v>
      </c>
      <c r="BK140" s="24" t="s">
        <v>356</v>
      </c>
      <c r="BL140" s="43">
        <v>89</v>
      </c>
    </row>
    <row r="141" spans="1:14" ht="12.75">
      <c r="A141" s="5"/>
      <c r="C141" s="17" t="s">
        <v>7</v>
      </c>
      <c r="F141" s="19"/>
      <c r="H141" s="25">
        <v>1</v>
      </c>
      <c r="M141" s="37"/>
      <c r="N141" s="5"/>
    </row>
    <row r="142" spans="1:64" ht="12.75">
      <c r="A142" s="7" t="s">
        <v>55</v>
      </c>
      <c r="B142" s="15" t="s">
        <v>124</v>
      </c>
      <c r="C142" s="71" t="s">
        <v>267</v>
      </c>
      <c r="D142" s="72"/>
      <c r="E142" s="72"/>
      <c r="F142" s="72"/>
      <c r="G142" s="15" t="s">
        <v>308</v>
      </c>
      <c r="H142" s="26">
        <v>1</v>
      </c>
      <c r="I142" s="26">
        <v>0</v>
      </c>
      <c r="J142" s="26">
        <f>H142*AO142</f>
        <v>0</v>
      </c>
      <c r="K142" s="26">
        <f>H142*AP142</f>
        <v>0</v>
      </c>
      <c r="L142" s="26">
        <f>H142*I142</f>
        <v>0</v>
      </c>
      <c r="M142" s="39" t="s">
        <v>321</v>
      </c>
      <c r="N142" s="5"/>
      <c r="Z142" s="43">
        <f>IF(AQ142="5",BJ142,0)</f>
        <v>0</v>
      </c>
      <c r="AB142" s="43">
        <f>IF(AQ142="1",BH142,0)</f>
        <v>0</v>
      </c>
      <c r="AC142" s="43">
        <f>IF(AQ142="1",BI142,0)</f>
        <v>0</v>
      </c>
      <c r="AD142" s="43">
        <f>IF(AQ142="7",BH142,0)</f>
        <v>0</v>
      </c>
      <c r="AE142" s="43">
        <f>IF(AQ142="7",BI142,0)</f>
        <v>0</v>
      </c>
      <c r="AF142" s="43">
        <f>IF(AQ142="2",BH142,0)</f>
        <v>0</v>
      </c>
      <c r="AG142" s="43">
        <f>IF(AQ142="2",BI142,0)</f>
        <v>0</v>
      </c>
      <c r="AH142" s="43">
        <f>IF(AQ142="0",BJ142,0)</f>
        <v>0</v>
      </c>
      <c r="AI142" s="42"/>
      <c r="AJ142" s="26">
        <f>IF(AN142=0,L142,0)</f>
        <v>0</v>
      </c>
      <c r="AK142" s="26">
        <f>IF(AN142=15,L142,0)</f>
        <v>0</v>
      </c>
      <c r="AL142" s="26">
        <f>IF(AN142=21,L142,0)</f>
        <v>0</v>
      </c>
      <c r="AN142" s="43">
        <v>21</v>
      </c>
      <c r="AO142" s="43">
        <f>I142*1</f>
        <v>0</v>
      </c>
      <c r="AP142" s="43">
        <f>I142*(1-1)</f>
        <v>0</v>
      </c>
      <c r="AQ142" s="45" t="s">
        <v>7</v>
      </c>
      <c r="AV142" s="43">
        <f>AW142+AX142</f>
        <v>0</v>
      </c>
      <c r="AW142" s="43">
        <f>H142*AO142</f>
        <v>0</v>
      </c>
      <c r="AX142" s="43">
        <f>H142*AP142</f>
        <v>0</v>
      </c>
      <c r="AY142" s="46" t="s">
        <v>342</v>
      </c>
      <c r="AZ142" s="46" t="s">
        <v>349</v>
      </c>
      <c r="BA142" s="42" t="s">
        <v>351</v>
      </c>
      <c r="BC142" s="43">
        <f>AW142+AX142</f>
        <v>0</v>
      </c>
      <c r="BD142" s="43">
        <f>I142/(100-BE142)*100</f>
        <v>0</v>
      </c>
      <c r="BE142" s="43">
        <v>0</v>
      </c>
      <c r="BF142" s="43">
        <f>142</f>
        <v>142</v>
      </c>
      <c r="BH142" s="26">
        <f>H142*AO142</f>
        <v>0</v>
      </c>
      <c r="BI142" s="26">
        <f>H142*AP142</f>
        <v>0</v>
      </c>
      <c r="BJ142" s="26">
        <f>H142*I142</f>
        <v>0</v>
      </c>
      <c r="BK142" s="26" t="s">
        <v>357</v>
      </c>
      <c r="BL142" s="43">
        <v>89</v>
      </c>
    </row>
    <row r="143" spans="1:14" ht="12.75">
      <c r="A143" s="5"/>
      <c r="C143" s="17" t="s">
        <v>7</v>
      </c>
      <c r="F143" s="19"/>
      <c r="H143" s="25">
        <v>1</v>
      </c>
      <c r="M143" s="37"/>
      <c r="N143" s="5"/>
    </row>
    <row r="144" spans="1:64" ht="12.75">
      <c r="A144" s="4" t="s">
        <v>56</v>
      </c>
      <c r="B144" s="13" t="s">
        <v>125</v>
      </c>
      <c r="C144" s="69" t="s">
        <v>268</v>
      </c>
      <c r="D144" s="70"/>
      <c r="E144" s="70"/>
      <c r="F144" s="70"/>
      <c r="G144" s="13" t="s">
        <v>308</v>
      </c>
      <c r="H144" s="24">
        <v>1</v>
      </c>
      <c r="I144" s="24">
        <v>0</v>
      </c>
      <c r="J144" s="24">
        <f>H144*AO144</f>
        <v>0</v>
      </c>
      <c r="K144" s="24">
        <f>H144*AP144</f>
        <v>0</v>
      </c>
      <c r="L144" s="24">
        <f>H144*I144</f>
        <v>0</v>
      </c>
      <c r="M144" s="36" t="s">
        <v>321</v>
      </c>
      <c r="N144" s="5"/>
      <c r="Z144" s="43">
        <f>IF(AQ144="5",BJ144,0)</f>
        <v>0</v>
      </c>
      <c r="AB144" s="43">
        <f>IF(AQ144="1",BH144,0)</f>
        <v>0</v>
      </c>
      <c r="AC144" s="43">
        <f>IF(AQ144="1",BI144,0)</f>
        <v>0</v>
      </c>
      <c r="AD144" s="43">
        <f>IF(AQ144="7",BH144,0)</f>
        <v>0</v>
      </c>
      <c r="AE144" s="43">
        <f>IF(AQ144="7",BI144,0)</f>
        <v>0</v>
      </c>
      <c r="AF144" s="43">
        <f>IF(AQ144="2",BH144,0)</f>
        <v>0</v>
      </c>
      <c r="AG144" s="43">
        <f>IF(AQ144="2",BI144,0)</f>
        <v>0</v>
      </c>
      <c r="AH144" s="43">
        <f>IF(AQ144="0",BJ144,0)</f>
        <v>0</v>
      </c>
      <c r="AI144" s="42"/>
      <c r="AJ144" s="24">
        <f>IF(AN144=0,L144,0)</f>
        <v>0</v>
      </c>
      <c r="AK144" s="24">
        <f>IF(AN144=15,L144,0)</f>
        <v>0</v>
      </c>
      <c r="AL144" s="24">
        <f>IF(AN144=21,L144,0)</f>
        <v>0</v>
      </c>
      <c r="AN144" s="43">
        <v>21</v>
      </c>
      <c r="AO144" s="43">
        <f>I144*0</f>
        <v>0</v>
      </c>
      <c r="AP144" s="43">
        <f>I144*(1-0)</f>
        <v>0</v>
      </c>
      <c r="AQ144" s="44" t="s">
        <v>7</v>
      </c>
      <c r="AV144" s="43">
        <f>AW144+AX144</f>
        <v>0</v>
      </c>
      <c r="AW144" s="43">
        <f>H144*AO144</f>
        <v>0</v>
      </c>
      <c r="AX144" s="43">
        <f>H144*AP144</f>
        <v>0</v>
      </c>
      <c r="AY144" s="46" t="s">
        <v>342</v>
      </c>
      <c r="AZ144" s="46" t="s">
        <v>349</v>
      </c>
      <c r="BA144" s="42" t="s">
        <v>351</v>
      </c>
      <c r="BC144" s="43">
        <f>AW144+AX144</f>
        <v>0</v>
      </c>
      <c r="BD144" s="43">
        <f>I144/(100-BE144)*100</f>
        <v>0</v>
      </c>
      <c r="BE144" s="43">
        <v>0</v>
      </c>
      <c r="BF144" s="43">
        <f>144</f>
        <v>144</v>
      </c>
      <c r="BH144" s="24">
        <f>H144*AO144</f>
        <v>0</v>
      </c>
      <c r="BI144" s="24">
        <f>H144*AP144</f>
        <v>0</v>
      </c>
      <c r="BJ144" s="24">
        <f>H144*I144</f>
        <v>0</v>
      </c>
      <c r="BK144" s="24" t="s">
        <v>356</v>
      </c>
      <c r="BL144" s="43">
        <v>89</v>
      </c>
    </row>
    <row r="145" spans="1:14" ht="12.75">
      <c r="A145" s="5"/>
      <c r="C145" s="17" t="s">
        <v>7</v>
      </c>
      <c r="F145" s="19"/>
      <c r="H145" s="25">
        <v>1</v>
      </c>
      <c r="M145" s="37"/>
      <c r="N145" s="5"/>
    </row>
    <row r="146" spans="1:64" ht="12.75">
      <c r="A146" s="7" t="s">
        <v>57</v>
      </c>
      <c r="B146" s="15" t="s">
        <v>126</v>
      </c>
      <c r="C146" s="71" t="s">
        <v>269</v>
      </c>
      <c r="D146" s="72"/>
      <c r="E146" s="72"/>
      <c r="F146" s="72"/>
      <c r="G146" s="15" t="s">
        <v>308</v>
      </c>
      <c r="H146" s="26">
        <v>1</v>
      </c>
      <c r="I146" s="26">
        <v>0</v>
      </c>
      <c r="J146" s="26">
        <f>H146*AO146</f>
        <v>0</v>
      </c>
      <c r="K146" s="26">
        <f>H146*AP146</f>
        <v>0</v>
      </c>
      <c r="L146" s="26">
        <f>H146*I146</f>
        <v>0</v>
      </c>
      <c r="M146" s="39"/>
      <c r="N146" s="5"/>
      <c r="Z146" s="43">
        <f>IF(AQ146="5",BJ146,0)</f>
        <v>0</v>
      </c>
      <c r="AB146" s="43">
        <f>IF(AQ146="1",BH146,0)</f>
        <v>0</v>
      </c>
      <c r="AC146" s="43">
        <f>IF(AQ146="1",BI146,0)</f>
        <v>0</v>
      </c>
      <c r="AD146" s="43">
        <f>IF(AQ146="7",BH146,0)</f>
        <v>0</v>
      </c>
      <c r="AE146" s="43">
        <f>IF(AQ146="7",BI146,0)</f>
        <v>0</v>
      </c>
      <c r="AF146" s="43">
        <f>IF(AQ146="2",BH146,0)</f>
        <v>0</v>
      </c>
      <c r="AG146" s="43">
        <f>IF(AQ146="2",BI146,0)</f>
        <v>0</v>
      </c>
      <c r="AH146" s="43">
        <f>IF(AQ146="0",BJ146,0)</f>
        <v>0</v>
      </c>
      <c r="AI146" s="42"/>
      <c r="AJ146" s="26">
        <f>IF(AN146=0,L146,0)</f>
        <v>0</v>
      </c>
      <c r="AK146" s="26">
        <f>IF(AN146=15,L146,0)</f>
        <v>0</v>
      </c>
      <c r="AL146" s="26">
        <f>IF(AN146=21,L146,0)</f>
        <v>0</v>
      </c>
      <c r="AN146" s="43">
        <v>21</v>
      </c>
      <c r="AO146" s="43">
        <f>I146*1</f>
        <v>0</v>
      </c>
      <c r="AP146" s="43">
        <f>I146*(1-1)</f>
        <v>0</v>
      </c>
      <c r="AQ146" s="45" t="s">
        <v>7</v>
      </c>
      <c r="AV146" s="43">
        <f>AW146+AX146</f>
        <v>0</v>
      </c>
      <c r="AW146" s="43">
        <f>H146*AO146</f>
        <v>0</v>
      </c>
      <c r="AX146" s="43">
        <f>H146*AP146</f>
        <v>0</v>
      </c>
      <c r="AY146" s="46" t="s">
        <v>342</v>
      </c>
      <c r="AZ146" s="46" t="s">
        <v>349</v>
      </c>
      <c r="BA146" s="42" t="s">
        <v>351</v>
      </c>
      <c r="BC146" s="43">
        <f>AW146+AX146</f>
        <v>0</v>
      </c>
      <c r="BD146" s="43">
        <f>I146/(100-BE146)*100</f>
        <v>0</v>
      </c>
      <c r="BE146" s="43">
        <v>0</v>
      </c>
      <c r="BF146" s="43">
        <f>146</f>
        <v>146</v>
      </c>
      <c r="BH146" s="26">
        <f>H146*AO146</f>
        <v>0</v>
      </c>
      <c r="BI146" s="26">
        <f>H146*AP146</f>
        <v>0</v>
      </c>
      <c r="BJ146" s="26">
        <f>H146*I146</f>
        <v>0</v>
      </c>
      <c r="BK146" s="26" t="s">
        <v>357</v>
      </c>
      <c r="BL146" s="43">
        <v>89</v>
      </c>
    </row>
    <row r="147" spans="1:14" ht="12.75">
      <c r="A147" s="5"/>
      <c r="C147" s="17" t="s">
        <v>7</v>
      </c>
      <c r="F147" s="19"/>
      <c r="H147" s="25">
        <v>1</v>
      </c>
      <c r="M147" s="37"/>
      <c r="N147" s="5"/>
    </row>
    <row r="148" spans="1:64" ht="12.75">
      <c r="A148" s="4" t="s">
        <v>58</v>
      </c>
      <c r="B148" s="13" t="s">
        <v>127</v>
      </c>
      <c r="C148" s="69" t="s">
        <v>270</v>
      </c>
      <c r="D148" s="70"/>
      <c r="E148" s="70"/>
      <c r="F148" s="70"/>
      <c r="G148" s="13" t="s">
        <v>308</v>
      </c>
      <c r="H148" s="24">
        <v>1</v>
      </c>
      <c r="I148" s="24">
        <v>0</v>
      </c>
      <c r="J148" s="24">
        <f>H148*AO148</f>
        <v>0</v>
      </c>
      <c r="K148" s="24">
        <f>H148*AP148</f>
        <v>0</v>
      </c>
      <c r="L148" s="24">
        <f>H148*I148</f>
        <v>0</v>
      </c>
      <c r="M148" s="36" t="s">
        <v>321</v>
      </c>
      <c r="N148" s="5"/>
      <c r="Z148" s="43">
        <f>IF(AQ148="5",BJ148,0)</f>
        <v>0</v>
      </c>
      <c r="AB148" s="43">
        <f>IF(AQ148="1",BH148,0)</f>
        <v>0</v>
      </c>
      <c r="AC148" s="43">
        <f>IF(AQ148="1",BI148,0)</f>
        <v>0</v>
      </c>
      <c r="AD148" s="43">
        <f>IF(AQ148="7",BH148,0)</f>
        <v>0</v>
      </c>
      <c r="AE148" s="43">
        <f>IF(AQ148="7",BI148,0)</f>
        <v>0</v>
      </c>
      <c r="AF148" s="43">
        <f>IF(AQ148="2",BH148,0)</f>
        <v>0</v>
      </c>
      <c r="AG148" s="43">
        <f>IF(AQ148="2",BI148,0)</f>
        <v>0</v>
      </c>
      <c r="AH148" s="43">
        <f>IF(AQ148="0",BJ148,0)</f>
        <v>0</v>
      </c>
      <c r="AI148" s="42"/>
      <c r="AJ148" s="24">
        <f>IF(AN148=0,L148,0)</f>
        <v>0</v>
      </c>
      <c r="AK148" s="24">
        <f>IF(AN148=15,L148,0)</f>
        <v>0</v>
      </c>
      <c r="AL148" s="24">
        <f>IF(AN148=21,L148,0)</f>
        <v>0</v>
      </c>
      <c r="AN148" s="43">
        <v>21</v>
      </c>
      <c r="AO148" s="43">
        <f>I148*0.109263219434145</f>
        <v>0</v>
      </c>
      <c r="AP148" s="43">
        <f>I148*(1-0.109263219434145)</f>
        <v>0</v>
      </c>
      <c r="AQ148" s="44" t="s">
        <v>7</v>
      </c>
      <c r="AV148" s="43">
        <f>AW148+AX148</f>
        <v>0</v>
      </c>
      <c r="AW148" s="43">
        <f>H148*AO148</f>
        <v>0</v>
      </c>
      <c r="AX148" s="43">
        <f>H148*AP148</f>
        <v>0</v>
      </c>
      <c r="AY148" s="46" t="s">
        <v>342</v>
      </c>
      <c r="AZ148" s="46" t="s">
        <v>349</v>
      </c>
      <c r="BA148" s="42" t="s">
        <v>351</v>
      </c>
      <c r="BC148" s="43">
        <f>AW148+AX148</f>
        <v>0</v>
      </c>
      <c r="BD148" s="43">
        <f>I148/(100-BE148)*100</f>
        <v>0</v>
      </c>
      <c r="BE148" s="43">
        <v>0</v>
      </c>
      <c r="BF148" s="43">
        <f>148</f>
        <v>148</v>
      </c>
      <c r="BH148" s="24">
        <f>H148*AO148</f>
        <v>0</v>
      </c>
      <c r="BI148" s="24">
        <f>H148*AP148</f>
        <v>0</v>
      </c>
      <c r="BJ148" s="24">
        <f>H148*I148</f>
        <v>0</v>
      </c>
      <c r="BK148" s="24" t="s">
        <v>356</v>
      </c>
      <c r="BL148" s="43">
        <v>89</v>
      </c>
    </row>
    <row r="149" spans="1:14" ht="12.75">
      <c r="A149" s="5"/>
      <c r="C149" s="17" t="s">
        <v>7</v>
      </c>
      <c r="F149" s="19"/>
      <c r="H149" s="25">
        <v>1</v>
      </c>
      <c r="M149" s="37"/>
      <c r="N149" s="5"/>
    </row>
    <row r="150" spans="1:64" ht="12.75">
      <c r="A150" s="7" t="s">
        <v>59</v>
      </c>
      <c r="B150" s="15" t="s">
        <v>128</v>
      </c>
      <c r="C150" s="71" t="s">
        <v>271</v>
      </c>
      <c r="D150" s="72"/>
      <c r="E150" s="72"/>
      <c r="F150" s="72"/>
      <c r="G150" s="15" t="s">
        <v>308</v>
      </c>
      <c r="H150" s="26">
        <v>1</v>
      </c>
      <c r="I150" s="26">
        <v>0</v>
      </c>
      <c r="J150" s="26">
        <f>H150*AO150</f>
        <v>0</v>
      </c>
      <c r="K150" s="26">
        <f>H150*AP150</f>
        <v>0</v>
      </c>
      <c r="L150" s="26">
        <f>H150*I150</f>
        <v>0</v>
      </c>
      <c r="M150" s="39" t="s">
        <v>321</v>
      </c>
      <c r="N150" s="5"/>
      <c r="Z150" s="43">
        <f>IF(AQ150="5",BJ150,0)</f>
        <v>0</v>
      </c>
      <c r="AB150" s="43">
        <f>IF(AQ150="1",BH150,0)</f>
        <v>0</v>
      </c>
      <c r="AC150" s="43">
        <f>IF(AQ150="1",BI150,0)</f>
        <v>0</v>
      </c>
      <c r="AD150" s="43">
        <f>IF(AQ150="7",BH150,0)</f>
        <v>0</v>
      </c>
      <c r="AE150" s="43">
        <f>IF(AQ150="7",BI150,0)</f>
        <v>0</v>
      </c>
      <c r="AF150" s="43">
        <f>IF(AQ150="2",BH150,0)</f>
        <v>0</v>
      </c>
      <c r="AG150" s="43">
        <f>IF(AQ150="2",BI150,0)</f>
        <v>0</v>
      </c>
      <c r="AH150" s="43">
        <f>IF(AQ150="0",BJ150,0)</f>
        <v>0</v>
      </c>
      <c r="AI150" s="42"/>
      <c r="AJ150" s="26">
        <f>IF(AN150=0,L150,0)</f>
        <v>0</v>
      </c>
      <c r="AK150" s="26">
        <f>IF(AN150=15,L150,0)</f>
        <v>0</v>
      </c>
      <c r="AL150" s="26">
        <f>IF(AN150=21,L150,0)</f>
        <v>0</v>
      </c>
      <c r="AN150" s="43">
        <v>21</v>
      </c>
      <c r="AO150" s="43">
        <f>I150*1</f>
        <v>0</v>
      </c>
      <c r="AP150" s="43">
        <f>I150*(1-1)</f>
        <v>0</v>
      </c>
      <c r="AQ150" s="45" t="s">
        <v>7</v>
      </c>
      <c r="AV150" s="43">
        <f>AW150+AX150</f>
        <v>0</v>
      </c>
      <c r="AW150" s="43">
        <f>H150*AO150</f>
        <v>0</v>
      </c>
      <c r="AX150" s="43">
        <f>H150*AP150</f>
        <v>0</v>
      </c>
      <c r="AY150" s="46" t="s">
        <v>342</v>
      </c>
      <c r="AZ150" s="46" t="s">
        <v>349</v>
      </c>
      <c r="BA150" s="42" t="s">
        <v>351</v>
      </c>
      <c r="BC150" s="43">
        <f>AW150+AX150</f>
        <v>0</v>
      </c>
      <c r="BD150" s="43">
        <f>I150/(100-BE150)*100</f>
        <v>0</v>
      </c>
      <c r="BE150" s="43">
        <v>0</v>
      </c>
      <c r="BF150" s="43">
        <f>150</f>
        <v>150</v>
      </c>
      <c r="BH150" s="26">
        <f>H150*AO150</f>
        <v>0</v>
      </c>
      <c r="BI150" s="26">
        <f>H150*AP150</f>
        <v>0</v>
      </c>
      <c r="BJ150" s="26">
        <f>H150*I150</f>
        <v>0</v>
      </c>
      <c r="BK150" s="26" t="s">
        <v>357</v>
      </c>
      <c r="BL150" s="43">
        <v>89</v>
      </c>
    </row>
    <row r="151" spans="1:14" ht="12.75">
      <c r="A151" s="5"/>
      <c r="C151" s="17" t="s">
        <v>7</v>
      </c>
      <c r="F151" s="19"/>
      <c r="H151" s="25">
        <v>1</v>
      </c>
      <c r="M151" s="37"/>
      <c r="N151" s="5"/>
    </row>
    <row r="152" spans="1:64" ht="12.75">
      <c r="A152" s="4" t="s">
        <v>60</v>
      </c>
      <c r="B152" s="13" t="s">
        <v>129</v>
      </c>
      <c r="C152" s="69" t="s">
        <v>272</v>
      </c>
      <c r="D152" s="70"/>
      <c r="E152" s="70"/>
      <c r="F152" s="70"/>
      <c r="G152" s="13" t="s">
        <v>308</v>
      </c>
      <c r="H152" s="24">
        <v>1</v>
      </c>
      <c r="I152" s="24">
        <v>0</v>
      </c>
      <c r="J152" s="24">
        <f>H152*AO152</f>
        <v>0</v>
      </c>
      <c r="K152" s="24">
        <f>H152*AP152</f>
        <v>0</v>
      </c>
      <c r="L152" s="24">
        <f>H152*I152</f>
        <v>0</v>
      </c>
      <c r="M152" s="36" t="s">
        <v>321</v>
      </c>
      <c r="N152" s="5"/>
      <c r="Z152" s="43">
        <f>IF(AQ152="5",BJ152,0)</f>
        <v>0</v>
      </c>
      <c r="AB152" s="43">
        <f>IF(AQ152="1",BH152,0)</f>
        <v>0</v>
      </c>
      <c r="AC152" s="43">
        <f>IF(AQ152="1",BI152,0)</f>
        <v>0</v>
      </c>
      <c r="AD152" s="43">
        <f>IF(AQ152="7",BH152,0)</f>
        <v>0</v>
      </c>
      <c r="AE152" s="43">
        <f>IF(AQ152="7",BI152,0)</f>
        <v>0</v>
      </c>
      <c r="AF152" s="43">
        <f>IF(AQ152="2",BH152,0)</f>
        <v>0</v>
      </c>
      <c r="AG152" s="43">
        <f>IF(AQ152="2",BI152,0)</f>
        <v>0</v>
      </c>
      <c r="AH152" s="43">
        <f>IF(AQ152="0",BJ152,0)</f>
        <v>0</v>
      </c>
      <c r="AI152" s="42"/>
      <c r="AJ152" s="24">
        <f>IF(AN152=0,L152,0)</f>
        <v>0</v>
      </c>
      <c r="AK152" s="24">
        <f>IF(AN152=15,L152,0)</f>
        <v>0</v>
      </c>
      <c r="AL152" s="24">
        <f>IF(AN152=21,L152,0)</f>
        <v>0</v>
      </c>
      <c r="AN152" s="43">
        <v>21</v>
      </c>
      <c r="AO152" s="43">
        <f>I152*0</f>
        <v>0</v>
      </c>
      <c r="AP152" s="43">
        <f>I152*(1-0)</f>
        <v>0</v>
      </c>
      <c r="AQ152" s="44" t="s">
        <v>7</v>
      </c>
      <c r="AV152" s="43">
        <f>AW152+AX152</f>
        <v>0</v>
      </c>
      <c r="AW152" s="43">
        <f>H152*AO152</f>
        <v>0</v>
      </c>
      <c r="AX152" s="43">
        <f>H152*AP152</f>
        <v>0</v>
      </c>
      <c r="AY152" s="46" t="s">
        <v>342</v>
      </c>
      <c r="AZ152" s="46" t="s">
        <v>349</v>
      </c>
      <c r="BA152" s="42" t="s">
        <v>351</v>
      </c>
      <c r="BC152" s="43">
        <f>AW152+AX152</f>
        <v>0</v>
      </c>
      <c r="BD152" s="43">
        <f>I152/(100-BE152)*100</f>
        <v>0</v>
      </c>
      <c r="BE152" s="43">
        <v>0</v>
      </c>
      <c r="BF152" s="43">
        <f>152</f>
        <v>152</v>
      </c>
      <c r="BH152" s="24">
        <f>H152*AO152</f>
        <v>0</v>
      </c>
      <c r="BI152" s="24">
        <f>H152*AP152</f>
        <v>0</v>
      </c>
      <c r="BJ152" s="24">
        <f>H152*I152</f>
        <v>0</v>
      </c>
      <c r="BK152" s="24" t="s">
        <v>356</v>
      </c>
      <c r="BL152" s="43">
        <v>89</v>
      </c>
    </row>
    <row r="153" spans="1:14" ht="12.75">
      <c r="A153" s="5"/>
      <c r="C153" s="17" t="s">
        <v>7</v>
      </c>
      <c r="F153" s="19"/>
      <c r="H153" s="25">
        <v>1</v>
      </c>
      <c r="M153" s="37"/>
      <c r="N153" s="5"/>
    </row>
    <row r="154" spans="1:64" ht="12.75">
      <c r="A154" s="7" t="s">
        <v>61</v>
      </c>
      <c r="B154" s="15" t="s">
        <v>130</v>
      </c>
      <c r="C154" s="71" t="s">
        <v>273</v>
      </c>
      <c r="D154" s="72"/>
      <c r="E154" s="72"/>
      <c r="F154" s="72"/>
      <c r="G154" s="15" t="s">
        <v>308</v>
      </c>
      <c r="H154" s="26">
        <v>1</v>
      </c>
      <c r="I154" s="26">
        <v>0</v>
      </c>
      <c r="J154" s="26">
        <f>H154*AO154</f>
        <v>0</v>
      </c>
      <c r="K154" s="26">
        <f>H154*AP154</f>
        <v>0</v>
      </c>
      <c r="L154" s="26">
        <f>H154*I154</f>
        <v>0</v>
      </c>
      <c r="M154" s="39" t="s">
        <v>321</v>
      </c>
      <c r="N154" s="5"/>
      <c r="Z154" s="43">
        <f>IF(AQ154="5",BJ154,0)</f>
        <v>0</v>
      </c>
      <c r="AB154" s="43">
        <f>IF(AQ154="1",BH154,0)</f>
        <v>0</v>
      </c>
      <c r="AC154" s="43">
        <f>IF(AQ154="1",BI154,0)</f>
        <v>0</v>
      </c>
      <c r="AD154" s="43">
        <f>IF(AQ154="7",BH154,0)</f>
        <v>0</v>
      </c>
      <c r="AE154" s="43">
        <f>IF(AQ154="7",BI154,0)</f>
        <v>0</v>
      </c>
      <c r="AF154" s="43">
        <f>IF(AQ154="2",BH154,0)</f>
        <v>0</v>
      </c>
      <c r="AG154" s="43">
        <f>IF(AQ154="2",BI154,0)</f>
        <v>0</v>
      </c>
      <c r="AH154" s="43">
        <f>IF(AQ154="0",BJ154,0)</f>
        <v>0</v>
      </c>
      <c r="AI154" s="42"/>
      <c r="AJ154" s="26">
        <f>IF(AN154=0,L154,0)</f>
        <v>0</v>
      </c>
      <c r="AK154" s="26">
        <f>IF(AN154=15,L154,0)</f>
        <v>0</v>
      </c>
      <c r="AL154" s="26">
        <f>IF(AN154=21,L154,0)</f>
        <v>0</v>
      </c>
      <c r="AN154" s="43">
        <v>21</v>
      </c>
      <c r="AO154" s="43">
        <f>I154*1</f>
        <v>0</v>
      </c>
      <c r="AP154" s="43">
        <f>I154*(1-1)</f>
        <v>0</v>
      </c>
      <c r="AQ154" s="45" t="s">
        <v>7</v>
      </c>
      <c r="AV154" s="43">
        <f>AW154+AX154</f>
        <v>0</v>
      </c>
      <c r="AW154" s="43">
        <f>H154*AO154</f>
        <v>0</v>
      </c>
      <c r="AX154" s="43">
        <f>H154*AP154</f>
        <v>0</v>
      </c>
      <c r="AY154" s="46" t="s">
        <v>342</v>
      </c>
      <c r="AZ154" s="46" t="s">
        <v>349</v>
      </c>
      <c r="BA154" s="42" t="s">
        <v>351</v>
      </c>
      <c r="BC154" s="43">
        <f>AW154+AX154</f>
        <v>0</v>
      </c>
      <c r="BD154" s="43">
        <f>I154/(100-BE154)*100</f>
        <v>0</v>
      </c>
      <c r="BE154" s="43">
        <v>0</v>
      </c>
      <c r="BF154" s="43">
        <f>154</f>
        <v>154</v>
      </c>
      <c r="BH154" s="26">
        <f>H154*AO154</f>
        <v>0</v>
      </c>
      <c r="BI154" s="26">
        <f>H154*AP154</f>
        <v>0</v>
      </c>
      <c r="BJ154" s="26">
        <f>H154*I154</f>
        <v>0</v>
      </c>
      <c r="BK154" s="26" t="s">
        <v>357</v>
      </c>
      <c r="BL154" s="43">
        <v>89</v>
      </c>
    </row>
    <row r="155" spans="1:14" ht="12.75">
      <c r="A155" s="5"/>
      <c r="C155" s="17" t="s">
        <v>7</v>
      </c>
      <c r="F155" s="19"/>
      <c r="H155" s="25">
        <v>1</v>
      </c>
      <c r="M155" s="37"/>
      <c r="N155" s="5"/>
    </row>
    <row r="156" spans="1:64" ht="12.75">
      <c r="A156" s="4" t="s">
        <v>62</v>
      </c>
      <c r="B156" s="13" t="s">
        <v>131</v>
      </c>
      <c r="C156" s="69" t="s">
        <v>274</v>
      </c>
      <c r="D156" s="70"/>
      <c r="E156" s="70"/>
      <c r="F156" s="70"/>
      <c r="G156" s="13" t="s">
        <v>308</v>
      </c>
      <c r="H156" s="24">
        <v>1</v>
      </c>
      <c r="I156" s="24">
        <v>0</v>
      </c>
      <c r="J156" s="24">
        <f>H156*AO156</f>
        <v>0</v>
      </c>
      <c r="K156" s="24">
        <f>H156*AP156</f>
        <v>0</v>
      </c>
      <c r="L156" s="24">
        <f>H156*I156</f>
        <v>0</v>
      </c>
      <c r="M156" s="36" t="s">
        <v>321</v>
      </c>
      <c r="N156" s="5"/>
      <c r="Z156" s="43">
        <f>IF(AQ156="5",BJ156,0)</f>
        <v>0</v>
      </c>
      <c r="AB156" s="43">
        <f>IF(AQ156="1",BH156,0)</f>
        <v>0</v>
      </c>
      <c r="AC156" s="43">
        <f>IF(AQ156="1",BI156,0)</f>
        <v>0</v>
      </c>
      <c r="AD156" s="43">
        <f>IF(AQ156="7",BH156,0)</f>
        <v>0</v>
      </c>
      <c r="AE156" s="43">
        <f>IF(AQ156="7",BI156,0)</f>
        <v>0</v>
      </c>
      <c r="AF156" s="43">
        <f>IF(AQ156="2",BH156,0)</f>
        <v>0</v>
      </c>
      <c r="AG156" s="43">
        <f>IF(AQ156="2",BI156,0)</f>
        <v>0</v>
      </c>
      <c r="AH156" s="43">
        <f>IF(AQ156="0",BJ156,0)</f>
        <v>0</v>
      </c>
      <c r="AI156" s="42"/>
      <c r="AJ156" s="24">
        <f>IF(AN156=0,L156,0)</f>
        <v>0</v>
      </c>
      <c r="AK156" s="24">
        <f>IF(AN156=15,L156,0)</f>
        <v>0</v>
      </c>
      <c r="AL156" s="24">
        <f>IF(AN156=21,L156,0)</f>
        <v>0</v>
      </c>
      <c r="AN156" s="43">
        <v>21</v>
      </c>
      <c r="AO156" s="43">
        <f>I156*0.356969306292458</f>
        <v>0</v>
      </c>
      <c r="AP156" s="43">
        <f>I156*(1-0.356969306292458)</f>
        <v>0</v>
      </c>
      <c r="AQ156" s="44" t="s">
        <v>7</v>
      </c>
      <c r="AV156" s="43">
        <f>AW156+AX156</f>
        <v>0</v>
      </c>
      <c r="AW156" s="43">
        <f>H156*AO156</f>
        <v>0</v>
      </c>
      <c r="AX156" s="43">
        <f>H156*AP156</f>
        <v>0</v>
      </c>
      <c r="AY156" s="46" t="s">
        <v>342</v>
      </c>
      <c r="AZ156" s="46" t="s">
        <v>349</v>
      </c>
      <c r="BA156" s="42" t="s">
        <v>351</v>
      </c>
      <c r="BC156" s="43">
        <f>AW156+AX156</f>
        <v>0</v>
      </c>
      <c r="BD156" s="43">
        <f>I156/(100-BE156)*100</f>
        <v>0</v>
      </c>
      <c r="BE156" s="43">
        <v>0</v>
      </c>
      <c r="BF156" s="43">
        <f>156</f>
        <v>156</v>
      </c>
      <c r="BH156" s="24">
        <f>H156*AO156</f>
        <v>0</v>
      </c>
      <c r="BI156" s="24">
        <f>H156*AP156</f>
        <v>0</v>
      </c>
      <c r="BJ156" s="24">
        <f>H156*I156</f>
        <v>0</v>
      </c>
      <c r="BK156" s="24" t="s">
        <v>356</v>
      </c>
      <c r="BL156" s="43">
        <v>89</v>
      </c>
    </row>
    <row r="157" spans="1:14" ht="12.75">
      <c r="A157" s="5"/>
      <c r="C157" s="17" t="s">
        <v>7</v>
      </c>
      <c r="F157" s="19"/>
      <c r="H157" s="25">
        <v>1</v>
      </c>
      <c r="M157" s="37"/>
      <c r="N157" s="5"/>
    </row>
    <row r="158" spans="1:64" ht="12.75">
      <c r="A158" s="7" t="s">
        <v>63</v>
      </c>
      <c r="B158" s="15" t="s">
        <v>132</v>
      </c>
      <c r="C158" s="71" t="s">
        <v>275</v>
      </c>
      <c r="D158" s="72"/>
      <c r="E158" s="72"/>
      <c r="F158" s="72"/>
      <c r="G158" s="15" t="s">
        <v>308</v>
      </c>
      <c r="H158" s="26">
        <v>1</v>
      </c>
      <c r="I158" s="26">
        <v>0</v>
      </c>
      <c r="J158" s="26">
        <f>H158*AO158</f>
        <v>0</v>
      </c>
      <c r="K158" s="26">
        <f>H158*AP158</f>
        <v>0</v>
      </c>
      <c r="L158" s="26">
        <f>H158*I158</f>
        <v>0</v>
      </c>
      <c r="M158" s="39" t="s">
        <v>321</v>
      </c>
      <c r="N158" s="5"/>
      <c r="Z158" s="43">
        <f>IF(AQ158="5",BJ158,0)</f>
        <v>0</v>
      </c>
      <c r="AB158" s="43">
        <f>IF(AQ158="1",BH158,0)</f>
        <v>0</v>
      </c>
      <c r="AC158" s="43">
        <f>IF(AQ158="1",BI158,0)</f>
        <v>0</v>
      </c>
      <c r="AD158" s="43">
        <f>IF(AQ158="7",BH158,0)</f>
        <v>0</v>
      </c>
      <c r="AE158" s="43">
        <f>IF(AQ158="7",BI158,0)</f>
        <v>0</v>
      </c>
      <c r="AF158" s="43">
        <f>IF(AQ158="2",BH158,0)</f>
        <v>0</v>
      </c>
      <c r="AG158" s="43">
        <f>IF(AQ158="2",BI158,0)</f>
        <v>0</v>
      </c>
      <c r="AH158" s="43">
        <f>IF(AQ158="0",BJ158,0)</f>
        <v>0</v>
      </c>
      <c r="AI158" s="42"/>
      <c r="AJ158" s="26">
        <f>IF(AN158=0,L158,0)</f>
        <v>0</v>
      </c>
      <c r="AK158" s="26">
        <f>IF(AN158=15,L158,0)</f>
        <v>0</v>
      </c>
      <c r="AL158" s="26">
        <f>IF(AN158=21,L158,0)</f>
        <v>0</v>
      </c>
      <c r="AN158" s="43">
        <v>21</v>
      </c>
      <c r="AO158" s="43">
        <f>I158*1</f>
        <v>0</v>
      </c>
      <c r="AP158" s="43">
        <f>I158*(1-1)</f>
        <v>0</v>
      </c>
      <c r="AQ158" s="45" t="s">
        <v>7</v>
      </c>
      <c r="AV158" s="43">
        <f>AW158+AX158</f>
        <v>0</v>
      </c>
      <c r="AW158" s="43">
        <f>H158*AO158</f>
        <v>0</v>
      </c>
      <c r="AX158" s="43">
        <f>H158*AP158</f>
        <v>0</v>
      </c>
      <c r="AY158" s="46" t="s">
        <v>342</v>
      </c>
      <c r="AZ158" s="46" t="s">
        <v>349</v>
      </c>
      <c r="BA158" s="42" t="s">
        <v>351</v>
      </c>
      <c r="BC158" s="43">
        <f>AW158+AX158</f>
        <v>0</v>
      </c>
      <c r="BD158" s="43">
        <f>I158/(100-BE158)*100</f>
        <v>0</v>
      </c>
      <c r="BE158" s="43">
        <v>0</v>
      </c>
      <c r="BF158" s="43">
        <f>158</f>
        <v>158</v>
      </c>
      <c r="BH158" s="26">
        <f>H158*AO158</f>
        <v>0</v>
      </c>
      <c r="BI158" s="26">
        <f>H158*AP158</f>
        <v>0</v>
      </c>
      <c r="BJ158" s="26">
        <f>H158*I158</f>
        <v>0</v>
      </c>
      <c r="BK158" s="26" t="s">
        <v>357</v>
      </c>
      <c r="BL158" s="43">
        <v>89</v>
      </c>
    </row>
    <row r="159" spans="1:14" ht="12.75">
      <c r="A159" s="5"/>
      <c r="C159" s="17" t="s">
        <v>7</v>
      </c>
      <c r="F159" s="19"/>
      <c r="H159" s="25">
        <v>1</v>
      </c>
      <c r="M159" s="37"/>
      <c r="N159" s="5"/>
    </row>
    <row r="160" spans="1:64" ht="12.75">
      <c r="A160" s="4" t="s">
        <v>64</v>
      </c>
      <c r="B160" s="13" t="s">
        <v>133</v>
      </c>
      <c r="C160" s="69" t="s">
        <v>276</v>
      </c>
      <c r="D160" s="70"/>
      <c r="E160" s="70"/>
      <c r="F160" s="70"/>
      <c r="G160" s="13" t="s">
        <v>305</v>
      </c>
      <c r="H160" s="24">
        <v>7</v>
      </c>
      <c r="I160" s="24">
        <v>0</v>
      </c>
      <c r="J160" s="24">
        <f>H160*AO160</f>
        <v>0</v>
      </c>
      <c r="K160" s="24">
        <f>H160*AP160</f>
        <v>0</v>
      </c>
      <c r="L160" s="24">
        <f>H160*I160</f>
        <v>0</v>
      </c>
      <c r="M160" s="36" t="s">
        <v>321</v>
      </c>
      <c r="N160" s="5"/>
      <c r="Z160" s="43">
        <f>IF(AQ160="5",BJ160,0)</f>
        <v>0</v>
      </c>
      <c r="AB160" s="43">
        <f>IF(AQ160="1",BH160,0)</f>
        <v>0</v>
      </c>
      <c r="AC160" s="43">
        <f>IF(AQ160="1",BI160,0)</f>
        <v>0</v>
      </c>
      <c r="AD160" s="43">
        <f>IF(AQ160="7",BH160,0)</f>
        <v>0</v>
      </c>
      <c r="AE160" s="43">
        <f>IF(AQ160="7",BI160,0)</f>
        <v>0</v>
      </c>
      <c r="AF160" s="43">
        <f>IF(AQ160="2",BH160,0)</f>
        <v>0</v>
      </c>
      <c r="AG160" s="43">
        <f>IF(AQ160="2",BI160,0)</f>
        <v>0</v>
      </c>
      <c r="AH160" s="43">
        <f>IF(AQ160="0",BJ160,0)</f>
        <v>0</v>
      </c>
      <c r="AI160" s="42"/>
      <c r="AJ160" s="24">
        <f>IF(AN160=0,L160,0)</f>
        <v>0</v>
      </c>
      <c r="AK160" s="24">
        <f>IF(AN160=15,L160,0)</f>
        <v>0</v>
      </c>
      <c r="AL160" s="24">
        <f>IF(AN160=21,L160,0)</f>
        <v>0</v>
      </c>
      <c r="AN160" s="43">
        <v>21</v>
      </c>
      <c r="AO160" s="43">
        <f>I160*0.023694602896007</f>
        <v>0</v>
      </c>
      <c r="AP160" s="43">
        <f>I160*(1-0.023694602896007)</f>
        <v>0</v>
      </c>
      <c r="AQ160" s="44" t="s">
        <v>7</v>
      </c>
      <c r="AV160" s="43">
        <f>AW160+AX160</f>
        <v>0</v>
      </c>
      <c r="AW160" s="43">
        <f>H160*AO160</f>
        <v>0</v>
      </c>
      <c r="AX160" s="43">
        <f>H160*AP160</f>
        <v>0</v>
      </c>
      <c r="AY160" s="46" t="s">
        <v>342</v>
      </c>
      <c r="AZ160" s="46" t="s">
        <v>349</v>
      </c>
      <c r="BA160" s="42" t="s">
        <v>351</v>
      </c>
      <c r="BC160" s="43">
        <f>AW160+AX160</f>
        <v>0</v>
      </c>
      <c r="BD160" s="43">
        <f>I160/(100-BE160)*100</f>
        <v>0</v>
      </c>
      <c r="BE160" s="43">
        <v>0</v>
      </c>
      <c r="BF160" s="43">
        <f>160</f>
        <v>160</v>
      </c>
      <c r="BH160" s="24">
        <f>H160*AO160</f>
        <v>0</v>
      </c>
      <c r="BI160" s="24">
        <f>H160*AP160</f>
        <v>0</v>
      </c>
      <c r="BJ160" s="24">
        <f>H160*I160</f>
        <v>0</v>
      </c>
      <c r="BK160" s="24" t="s">
        <v>356</v>
      </c>
      <c r="BL160" s="43">
        <v>89</v>
      </c>
    </row>
    <row r="161" spans="1:14" ht="12.75">
      <c r="A161" s="5"/>
      <c r="C161" s="17" t="s">
        <v>277</v>
      </c>
      <c r="F161" s="19"/>
      <c r="H161" s="25">
        <v>7</v>
      </c>
      <c r="M161" s="37"/>
      <c r="N161" s="5"/>
    </row>
    <row r="162" spans="1:64" ht="12.75">
      <c r="A162" s="4" t="s">
        <v>65</v>
      </c>
      <c r="B162" s="13" t="s">
        <v>134</v>
      </c>
      <c r="C162" s="69" t="s">
        <v>278</v>
      </c>
      <c r="D162" s="70"/>
      <c r="E162" s="70"/>
      <c r="F162" s="70"/>
      <c r="G162" s="13" t="s">
        <v>309</v>
      </c>
      <c r="H162" s="24">
        <v>1</v>
      </c>
      <c r="I162" s="24">
        <v>0</v>
      </c>
      <c r="J162" s="24">
        <f>H162*AO162</f>
        <v>0</v>
      </c>
      <c r="K162" s="24">
        <f>H162*AP162</f>
        <v>0</v>
      </c>
      <c r="L162" s="24">
        <f>H162*I162</f>
        <v>0</v>
      </c>
      <c r="M162" s="36" t="s">
        <v>321</v>
      </c>
      <c r="N162" s="5"/>
      <c r="Z162" s="43">
        <f>IF(AQ162="5",BJ162,0)</f>
        <v>0</v>
      </c>
      <c r="AB162" s="43">
        <f>IF(AQ162="1",BH162,0)</f>
        <v>0</v>
      </c>
      <c r="AC162" s="43">
        <f>IF(AQ162="1",BI162,0)</f>
        <v>0</v>
      </c>
      <c r="AD162" s="43">
        <f>IF(AQ162="7",BH162,0)</f>
        <v>0</v>
      </c>
      <c r="AE162" s="43">
        <f>IF(AQ162="7",BI162,0)</f>
        <v>0</v>
      </c>
      <c r="AF162" s="43">
        <f>IF(AQ162="2",BH162,0)</f>
        <v>0</v>
      </c>
      <c r="AG162" s="43">
        <f>IF(AQ162="2",BI162,0)</f>
        <v>0</v>
      </c>
      <c r="AH162" s="43">
        <f>IF(AQ162="0",BJ162,0)</f>
        <v>0</v>
      </c>
      <c r="AI162" s="42"/>
      <c r="AJ162" s="24">
        <f>IF(AN162=0,L162,0)</f>
        <v>0</v>
      </c>
      <c r="AK162" s="24">
        <f>IF(AN162=15,L162,0)</f>
        <v>0</v>
      </c>
      <c r="AL162" s="24">
        <f>IF(AN162=21,L162,0)</f>
        <v>0</v>
      </c>
      <c r="AN162" s="43">
        <v>21</v>
      </c>
      <c r="AO162" s="43">
        <f>I162*0.432235426008969</f>
        <v>0</v>
      </c>
      <c r="AP162" s="43">
        <f>I162*(1-0.432235426008969)</f>
        <v>0</v>
      </c>
      <c r="AQ162" s="44" t="s">
        <v>7</v>
      </c>
      <c r="AV162" s="43">
        <f>AW162+AX162</f>
        <v>0</v>
      </c>
      <c r="AW162" s="43">
        <f>H162*AO162</f>
        <v>0</v>
      </c>
      <c r="AX162" s="43">
        <f>H162*AP162</f>
        <v>0</v>
      </c>
      <c r="AY162" s="46" t="s">
        <v>342</v>
      </c>
      <c r="AZ162" s="46" t="s">
        <v>349</v>
      </c>
      <c r="BA162" s="42" t="s">
        <v>351</v>
      </c>
      <c r="BC162" s="43">
        <f>AW162+AX162</f>
        <v>0</v>
      </c>
      <c r="BD162" s="43">
        <f>I162/(100-BE162)*100</f>
        <v>0</v>
      </c>
      <c r="BE162" s="43">
        <v>0</v>
      </c>
      <c r="BF162" s="43">
        <f>162</f>
        <v>162</v>
      </c>
      <c r="BH162" s="24">
        <f>H162*AO162</f>
        <v>0</v>
      </c>
      <c r="BI162" s="24">
        <f>H162*AP162</f>
        <v>0</v>
      </c>
      <c r="BJ162" s="24">
        <f>H162*I162</f>
        <v>0</v>
      </c>
      <c r="BK162" s="24" t="s">
        <v>356</v>
      </c>
      <c r="BL162" s="43">
        <v>89</v>
      </c>
    </row>
    <row r="163" spans="1:14" ht="12.75">
      <c r="A163" s="5"/>
      <c r="C163" s="17" t="s">
        <v>7</v>
      </c>
      <c r="F163" s="19"/>
      <c r="H163" s="25">
        <v>1</v>
      </c>
      <c r="M163" s="37"/>
      <c r="N163" s="5"/>
    </row>
    <row r="164" spans="1:64" ht="12.75">
      <c r="A164" s="4" t="s">
        <v>66</v>
      </c>
      <c r="B164" s="13" t="s">
        <v>135</v>
      </c>
      <c r="C164" s="69" t="s">
        <v>279</v>
      </c>
      <c r="D164" s="70"/>
      <c r="E164" s="70"/>
      <c r="F164" s="70"/>
      <c r="G164" s="13" t="s">
        <v>305</v>
      </c>
      <c r="H164" s="24">
        <v>7</v>
      </c>
      <c r="I164" s="24">
        <v>0</v>
      </c>
      <c r="J164" s="24">
        <f>H164*AO164</f>
        <v>0</v>
      </c>
      <c r="K164" s="24">
        <f>H164*AP164</f>
        <v>0</v>
      </c>
      <c r="L164" s="24">
        <f>H164*I164</f>
        <v>0</v>
      </c>
      <c r="M164" s="36" t="s">
        <v>321</v>
      </c>
      <c r="N164" s="5"/>
      <c r="Z164" s="43">
        <f>IF(AQ164="5",BJ164,0)</f>
        <v>0</v>
      </c>
      <c r="AB164" s="43">
        <f>IF(AQ164="1",BH164,0)</f>
        <v>0</v>
      </c>
      <c r="AC164" s="43">
        <f>IF(AQ164="1",BI164,0)</f>
        <v>0</v>
      </c>
      <c r="AD164" s="43">
        <f>IF(AQ164="7",BH164,0)</f>
        <v>0</v>
      </c>
      <c r="AE164" s="43">
        <f>IF(AQ164="7",BI164,0)</f>
        <v>0</v>
      </c>
      <c r="AF164" s="43">
        <f>IF(AQ164="2",BH164,0)</f>
        <v>0</v>
      </c>
      <c r="AG164" s="43">
        <f>IF(AQ164="2",BI164,0)</f>
        <v>0</v>
      </c>
      <c r="AH164" s="43">
        <f>IF(AQ164="0",BJ164,0)</f>
        <v>0</v>
      </c>
      <c r="AI164" s="42"/>
      <c r="AJ164" s="24">
        <f>IF(AN164=0,L164,0)</f>
        <v>0</v>
      </c>
      <c r="AK164" s="24">
        <f>IF(AN164=15,L164,0)</f>
        <v>0</v>
      </c>
      <c r="AL164" s="24">
        <f>IF(AN164=21,L164,0)</f>
        <v>0</v>
      </c>
      <c r="AN164" s="43">
        <v>21</v>
      </c>
      <c r="AO164" s="43">
        <f>I164*0.00544041450777202</f>
        <v>0</v>
      </c>
      <c r="AP164" s="43">
        <f>I164*(1-0.00544041450777202)</f>
        <v>0</v>
      </c>
      <c r="AQ164" s="44" t="s">
        <v>7</v>
      </c>
      <c r="AV164" s="43">
        <f>AW164+AX164</f>
        <v>0</v>
      </c>
      <c r="AW164" s="43">
        <f>H164*AO164</f>
        <v>0</v>
      </c>
      <c r="AX164" s="43">
        <f>H164*AP164</f>
        <v>0</v>
      </c>
      <c r="AY164" s="46" t="s">
        <v>342</v>
      </c>
      <c r="AZ164" s="46" t="s">
        <v>349</v>
      </c>
      <c r="BA164" s="42" t="s">
        <v>351</v>
      </c>
      <c r="BC164" s="43">
        <f>AW164+AX164</f>
        <v>0</v>
      </c>
      <c r="BD164" s="43">
        <f>I164/(100-BE164)*100</f>
        <v>0</v>
      </c>
      <c r="BE164" s="43">
        <v>0</v>
      </c>
      <c r="BF164" s="43">
        <f>164</f>
        <v>164</v>
      </c>
      <c r="BH164" s="24">
        <f>H164*AO164</f>
        <v>0</v>
      </c>
      <c r="BI164" s="24">
        <f>H164*AP164</f>
        <v>0</v>
      </c>
      <c r="BJ164" s="24">
        <f>H164*I164</f>
        <v>0</v>
      </c>
      <c r="BK164" s="24" t="s">
        <v>356</v>
      </c>
      <c r="BL164" s="43">
        <v>89</v>
      </c>
    </row>
    <row r="165" spans="1:14" ht="12.75">
      <c r="A165" s="5"/>
      <c r="C165" s="17" t="s">
        <v>13</v>
      </c>
      <c r="F165" s="19"/>
      <c r="H165" s="25">
        <v>7</v>
      </c>
      <c r="M165" s="37"/>
      <c r="N165" s="5"/>
    </row>
    <row r="166" spans="1:47" ht="12.75">
      <c r="A166" s="6"/>
      <c r="B166" s="14" t="s">
        <v>136</v>
      </c>
      <c r="C166" s="75" t="s">
        <v>280</v>
      </c>
      <c r="D166" s="76"/>
      <c r="E166" s="76"/>
      <c r="F166" s="76"/>
      <c r="G166" s="22" t="s">
        <v>6</v>
      </c>
      <c r="H166" s="22" t="s">
        <v>6</v>
      </c>
      <c r="I166" s="22" t="s">
        <v>6</v>
      </c>
      <c r="J166" s="49">
        <f>SUM(J167:J167)</f>
        <v>0</v>
      </c>
      <c r="K166" s="49">
        <f>SUM(K167:K167)</f>
        <v>0</v>
      </c>
      <c r="L166" s="49">
        <f>SUM(L167:L167)</f>
        <v>0</v>
      </c>
      <c r="M166" s="38"/>
      <c r="N166" s="5"/>
      <c r="AI166" s="42"/>
      <c r="AS166" s="49">
        <f>SUM(AJ167:AJ167)</f>
        <v>0</v>
      </c>
      <c r="AT166" s="49">
        <f>SUM(AK167:AK167)</f>
        <v>0</v>
      </c>
      <c r="AU166" s="49">
        <f>SUM(AL167:AL167)</f>
        <v>0</v>
      </c>
    </row>
    <row r="167" spans="1:64" ht="12.75">
      <c r="A167" s="4" t="s">
        <v>67</v>
      </c>
      <c r="B167" s="67" t="s">
        <v>137</v>
      </c>
      <c r="C167" s="69" t="s">
        <v>281</v>
      </c>
      <c r="D167" s="70"/>
      <c r="E167" s="70"/>
      <c r="F167" s="70"/>
      <c r="G167" s="13" t="s">
        <v>310</v>
      </c>
      <c r="H167" s="24">
        <v>80.39858</v>
      </c>
      <c r="I167" s="24">
        <v>0</v>
      </c>
      <c r="J167" s="24">
        <f>H167*AO167</f>
        <v>0</v>
      </c>
      <c r="K167" s="24">
        <f>H167*AP167</f>
        <v>0</v>
      </c>
      <c r="L167" s="24">
        <f>H167*I167</f>
        <v>0</v>
      </c>
      <c r="M167" s="36" t="s">
        <v>321</v>
      </c>
      <c r="N167" s="5"/>
      <c r="Z167" s="43">
        <f>IF(AQ167="5",BJ167,0)</f>
        <v>0</v>
      </c>
      <c r="AB167" s="43">
        <f>IF(AQ167="1",BH167,0)</f>
        <v>0</v>
      </c>
      <c r="AC167" s="43">
        <f>IF(AQ167="1",BI167,0)</f>
        <v>0</v>
      </c>
      <c r="AD167" s="43">
        <f>IF(AQ167="7",BH167,0)</f>
        <v>0</v>
      </c>
      <c r="AE167" s="43">
        <f>IF(AQ167="7",BI167,0)</f>
        <v>0</v>
      </c>
      <c r="AF167" s="43">
        <f>IF(AQ167="2",BH167,0)</f>
        <v>0</v>
      </c>
      <c r="AG167" s="43">
        <f>IF(AQ167="2",BI167,0)</f>
        <v>0</v>
      </c>
      <c r="AH167" s="43">
        <f>IF(AQ167="0",BJ167,0)</f>
        <v>0</v>
      </c>
      <c r="AI167" s="42"/>
      <c r="AJ167" s="24">
        <f>IF(AN167=0,L167,0)</f>
        <v>0</v>
      </c>
      <c r="AK167" s="24">
        <f>IF(AN167=15,L167,0)</f>
        <v>0</v>
      </c>
      <c r="AL167" s="24">
        <f>IF(AN167=21,L167,0)</f>
        <v>0</v>
      </c>
      <c r="AN167" s="43">
        <v>21</v>
      </c>
      <c r="AO167" s="43">
        <f>I167*0</f>
        <v>0</v>
      </c>
      <c r="AP167" s="43">
        <f>I167*(1-0)</f>
        <v>0</v>
      </c>
      <c r="AQ167" s="44" t="s">
        <v>11</v>
      </c>
      <c r="AV167" s="43">
        <f>AW167+AX167</f>
        <v>0</v>
      </c>
      <c r="AW167" s="43">
        <f>H167*AO167</f>
        <v>0</v>
      </c>
      <c r="AX167" s="43">
        <f>H167*AP167</f>
        <v>0</v>
      </c>
      <c r="AY167" s="46" t="s">
        <v>343</v>
      </c>
      <c r="AZ167" s="46" t="s">
        <v>350</v>
      </c>
      <c r="BA167" s="42" t="s">
        <v>351</v>
      </c>
      <c r="BC167" s="43">
        <f>AW167+AX167</f>
        <v>0</v>
      </c>
      <c r="BD167" s="43">
        <f>I167/(100-BE167)*100</f>
        <v>0</v>
      </c>
      <c r="BE167" s="43">
        <v>0</v>
      </c>
      <c r="BF167" s="43">
        <f>167</f>
        <v>167</v>
      </c>
      <c r="BH167" s="24">
        <f>H167*AO167</f>
        <v>0</v>
      </c>
      <c r="BI167" s="24">
        <f>H167*AP167</f>
        <v>0</v>
      </c>
      <c r="BJ167" s="24">
        <f>H167*I167</f>
        <v>0</v>
      </c>
      <c r="BK167" s="24" t="s">
        <v>356</v>
      </c>
      <c r="BL167" s="43" t="s">
        <v>136</v>
      </c>
    </row>
    <row r="168" spans="1:14" ht="12.75">
      <c r="A168" s="5"/>
      <c r="C168" s="17" t="s">
        <v>282</v>
      </c>
      <c r="F168" s="19"/>
      <c r="H168" s="25">
        <v>80.39858</v>
      </c>
      <c r="M168" s="37"/>
      <c r="N168" s="5"/>
    </row>
    <row r="169" spans="1:47" ht="12.75">
      <c r="A169" s="6"/>
      <c r="B169" s="14" t="s">
        <v>138</v>
      </c>
      <c r="C169" s="75" t="s">
        <v>283</v>
      </c>
      <c r="D169" s="76"/>
      <c r="E169" s="76"/>
      <c r="F169" s="76"/>
      <c r="G169" s="22" t="s">
        <v>6</v>
      </c>
      <c r="H169" s="22" t="s">
        <v>6</v>
      </c>
      <c r="I169" s="22" t="s">
        <v>6</v>
      </c>
      <c r="J169" s="49">
        <f>SUM(J170:J177)</f>
        <v>0</v>
      </c>
      <c r="K169" s="49">
        <f>SUM(K170:K177)</f>
        <v>0</v>
      </c>
      <c r="L169" s="49">
        <f>SUM(L170:L177)</f>
        <v>0</v>
      </c>
      <c r="M169" s="38"/>
      <c r="N169" s="5"/>
      <c r="AI169" s="42"/>
      <c r="AS169" s="49">
        <f>SUM(AJ170:AJ177)</f>
        <v>0</v>
      </c>
      <c r="AT169" s="49">
        <f>SUM(AK170:AK177)</f>
        <v>0</v>
      </c>
      <c r="AU169" s="49">
        <f>SUM(AL170:AL177)</f>
        <v>0</v>
      </c>
    </row>
    <row r="170" spans="1:64" ht="12.75">
      <c r="A170" s="4" t="s">
        <v>68</v>
      </c>
      <c r="B170" s="13" t="s">
        <v>139</v>
      </c>
      <c r="C170" s="69" t="s">
        <v>284</v>
      </c>
      <c r="D170" s="70"/>
      <c r="E170" s="70"/>
      <c r="F170" s="70"/>
      <c r="G170" s="13" t="s">
        <v>308</v>
      </c>
      <c r="H170" s="24">
        <v>1</v>
      </c>
      <c r="I170" s="24">
        <v>0</v>
      </c>
      <c r="J170" s="24">
        <f>H170*AO170</f>
        <v>0</v>
      </c>
      <c r="K170" s="24">
        <f>H170*AP170</f>
        <v>0</v>
      </c>
      <c r="L170" s="24">
        <f>H170*I170</f>
        <v>0</v>
      </c>
      <c r="M170" s="36" t="s">
        <v>321</v>
      </c>
      <c r="N170" s="5"/>
      <c r="Z170" s="43">
        <f>IF(AQ170="5",BJ170,0)</f>
        <v>0</v>
      </c>
      <c r="AB170" s="43">
        <f>IF(AQ170="1",BH170,0)</f>
        <v>0</v>
      </c>
      <c r="AC170" s="43">
        <f>IF(AQ170="1",BI170,0)</f>
        <v>0</v>
      </c>
      <c r="AD170" s="43">
        <f>IF(AQ170="7",BH170,0)</f>
        <v>0</v>
      </c>
      <c r="AE170" s="43">
        <f>IF(AQ170="7",BI170,0)</f>
        <v>0</v>
      </c>
      <c r="AF170" s="43">
        <f>IF(AQ170="2",BH170,0)</f>
        <v>0</v>
      </c>
      <c r="AG170" s="43">
        <f>IF(AQ170="2",BI170,0)</f>
        <v>0</v>
      </c>
      <c r="AH170" s="43">
        <f>IF(AQ170="0",BJ170,0)</f>
        <v>0</v>
      </c>
      <c r="AI170" s="42"/>
      <c r="AJ170" s="24">
        <f>IF(AN170=0,L170,0)</f>
        <v>0</v>
      </c>
      <c r="AK170" s="24">
        <f>IF(AN170=15,L170,0)</f>
        <v>0</v>
      </c>
      <c r="AL170" s="24">
        <f>IF(AN170=21,L170,0)</f>
        <v>0</v>
      </c>
      <c r="AN170" s="43">
        <v>21</v>
      </c>
      <c r="AO170" s="43">
        <f>I170*0</f>
        <v>0</v>
      </c>
      <c r="AP170" s="43">
        <f>I170*(1-0)</f>
        <v>0</v>
      </c>
      <c r="AQ170" s="44" t="s">
        <v>8</v>
      </c>
      <c r="AV170" s="43">
        <f>AW170+AX170</f>
        <v>0</v>
      </c>
      <c r="AW170" s="43">
        <f>H170*AO170</f>
        <v>0</v>
      </c>
      <c r="AX170" s="43">
        <f>H170*AP170</f>
        <v>0</v>
      </c>
      <c r="AY170" s="46" t="s">
        <v>344</v>
      </c>
      <c r="AZ170" s="46" t="s">
        <v>350</v>
      </c>
      <c r="BA170" s="42" t="s">
        <v>351</v>
      </c>
      <c r="BC170" s="43">
        <f>AW170+AX170</f>
        <v>0</v>
      </c>
      <c r="BD170" s="43">
        <f>I170/(100-BE170)*100</f>
        <v>0</v>
      </c>
      <c r="BE170" s="43">
        <v>0</v>
      </c>
      <c r="BF170" s="43">
        <f>170</f>
        <v>170</v>
      </c>
      <c r="BH170" s="24">
        <f>H170*AO170</f>
        <v>0</v>
      </c>
      <c r="BI170" s="24">
        <f>H170*AP170</f>
        <v>0</v>
      </c>
      <c r="BJ170" s="24">
        <f>H170*I170</f>
        <v>0</v>
      </c>
      <c r="BK170" s="24" t="s">
        <v>356</v>
      </c>
      <c r="BL170" s="43" t="s">
        <v>138</v>
      </c>
    </row>
    <row r="171" spans="1:14" ht="12.75">
      <c r="A171" s="5"/>
      <c r="C171" s="17" t="s">
        <v>7</v>
      </c>
      <c r="F171" s="19"/>
      <c r="H171" s="25">
        <v>1</v>
      </c>
      <c r="M171" s="37"/>
      <c r="N171" s="5"/>
    </row>
    <row r="172" spans="1:64" ht="12.75">
      <c r="A172" s="7" t="s">
        <v>69</v>
      </c>
      <c r="B172" s="15" t="s">
        <v>140</v>
      </c>
      <c r="C172" s="71" t="s">
        <v>285</v>
      </c>
      <c r="D172" s="72"/>
      <c r="E172" s="72"/>
      <c r="F172" s="72"/>
      <c r="G172" s="15" t="s">
        <v>308</v>
      </c>
      <c r="H172" s="26">
        <v>1</v>
      </c>
      <c r="I172" s="26">
        <v>0</v>
      </c>
      <c r="J172" s="26">
        <f>H172*AO172</f>
        <v>0</v>
      </c>
      <c r="K172" s="26">
        <f>H172*AP172</f>
        <v>0</v>
      </c>
      <c r="L172" s="26">
        <f>H172*I172</f>
        <v>0</v>
      </c>
      <c r="M172" s="39" t="s">
        <v>321</v>
      </c>
      <c r="N172" s="5"/>
      <c r="Z172" s="43">
        <f>IF(AQ172="5",BJ172,0)</f>
        <v>0</v>
      </c>
      <c r="AB172" s="43">
        <f>IF(AQ172="1",BH172,0)</f>
        <v>0</v>
      </c>
      <c r="AC172" s="43">
        <f>IF(AQ172="1",BI172,0)</f>
        <v>0</v>
      </c>
      <c r="AD172" s="43">
        <f>IF(AQ172="7",BH172,0)</f>
        <v>0</v>
      </c>
      <c r="AE172" s="43">
        <f>IF(AQ172="7",BI172,0)</f>
        <v>0</v>
      </c>
      <c r="AF172" s="43">
        <f>IF(AQ172="2",BH172,0)</f>
        <v>0</v>
      </c>
      <c r="AG172" s="43">
        <f>IF(AQ172="2",BI172,0)</f>
        <v>0</v>
      </c>
      <c r="AH172" s="43">
        <f>IF(AQ172="0",BJ172,0)</f>
        <v>0</v>
      </c>
      <c r="AI172" s="42"/>
      <c r="AJ172" s="26">
        <f>IF(AN172=0,L172,0)</f>
        <v>0</v>
      </c>
      <c r="AK172" s="26">
        <f>IF(AN172=15,L172,0)</f>
        <v>0</v>
      </c>
      <c r="AL172" s="26">
        <f>IF(AN172=21,L172,0)</f>
        <v>0</v>
      </c>
      <c r="AN172" s="43">
        <v>21</v>
      </c>
      <c r="AO172" s="43">
        <f>I172*1</f>
        <v>0</v>
      </c>
      <c r="AP172" s="43">
        <f>I172*(1-1)</f>
        <v>0</v>
      </c>
      <c r="AQ172" s="45" t="s">
        <v>7</v>
      </c>
      <c r="AV172" s="43">
        <f>AW172+AX172</f>
        <v>0</v>
      </c>
      <c r="AW172" s="43">
        <f>H172*AO172</f>
        <v>0</v>
      </c>
      <c r="AX172" s="43">
        <f>H172*AP172</f>
        <v>0</v>
      </c>
      <c r="AY172" s="46" t="s">
        <v>344</v>
      </c>
      <c r="AZ172" s="46" t="s">
        <v>350</v>
      </c>
      <c r="BA172" s="42" t="s">
        <v>351</v>
      </c>
      <c r="BC172" s="43">
        <f>AW172+AX172</f>
        <v>0</v>
      </c>
      <c r="BD172" s="43">
        <f>I172/(100-BE172)*100</f>
        <v>0</v>
      </c>
      <c r="BE172" s="43">
        <v>0</v>
      </c>
      <c r="BF172" s="43">
        <f>172</f>
        <v>172</v>
      </c>
      <c r="BH172" s="26">
        <f>H172*AO172</f>
        <v>0</v>
      </c>
      <c r="BI172" s="26">
        <f>H172*AP172</f>
        <v>0</v>
      </c>
      <c r="BJ172" s="26">
        <f>H172*I172</f>
        <v>0</v>
      </c>
      <c r="BK172" s="26" t="s">
        <v>357</v>
      </c>
      <c r="BL172" s="43" t="s">
        <v>138</v>
      </c>
    </row>
    <row r="173" spans="1:14" ht="12.75">
      <c r="A173" s="5"/>
      <c r="C173" s="17" t="s">
        <v>7</v>
      </c>
      <c r="F173" s="19"/>
      <c r="H173" s="25">
        <v>1</v>
      </c>
      <c r="M173" s="37"/>
      <c r="N173" s="5"/>
    </row>
    <row r="174" spans="1:64" ht="12.75">
      <c r="A174" s="4" t="s">
        <v>70</v>
      </c>
      <c r="B174" s="13" t="s">
        <v>141</v>
      </c>
      <c r="C174" s="69" t="s">
        <v>286</v>
      </c>
      <c r="D174" s="70"/>
      <c r="E174" s="70"/>
      <c r="F174" s="70"/>
      <c r="G174" s="13" t="s">
        <v>305</v>
      </c>
      <c r="H174" s="24">
        <v>9</v>
      </c>
      <c r="I174" s="24">
        <v>0</v>
      </c>
      <c r="J174" s="24">
        <f>H174*AO174</f>
        <v>0</v>
      </c>
      <c r="K174" s="24">
        <f>H174*AP174</f>
        <v>0</v>
      </c>
      <c r="L174" s="24">
        <f>H174*I174</f>
        <v>0</v>
      </c>
      <c r="M174" s="36" t="s">
        <v>321</v>
      </c>
      <c r="N174" s="5"/>
      <c r="Z174" s="43">
        <f>IF(AQ174="5",BJ174,0)</f>
        <v>0</v>
      </c>
      <c r="AB174" s="43">
        <f>IF(AQ174="1",BH174,0)</f>
        <v>0</v>
      </c>
      <c r="AC174" s="43">
        <f>IF(AQ174="1",BI174,0)</f>
        <v>0</v>
      </c>
      <c r="AD174" s="43">
        <f>IF(AQ174="7",BH174,0)</f>
        <v>0</v>
      </c>
      <c r="AE174" s="43">
        <f>IF(AQ174="7",BI174,0)</f>
        <v>0</v>
      </c>
      <c r="AF174" s="43">
        <f>IF(AQ174="2",BH174,0)</f>
        <v>0</v>
      </c>
      <c r="AG174" s="43">
        <f>IF(AQ174="2",BI174,0)</f>
        <v>0</v>
      </c>
      <c r="AH174" s="43">
        <f>IF(AQ174="0",BJ174,0)</f>
        <v>0</v>
      </c>
      <c r="AI174" s="42"/>
      <c r="AJ174" s="24">
        <f>IF(AN174=0,L174,0)</f>
        <v>0</v>
      </c>
      <c r="AK174" s="24">
        <f>IF(AN174=15,L174,0)</f>
        <v>0</v>
      </c>
      <c r="AL174" s="24">
        <f>IF(AN174=21,L174,0)</f>
        <v>0</v>
      </c>
      <c r="AN174" s="43">
        <v>21</v>
      </c>
      <c r="AO174" s="43">
        <f>I174*0</f>
        <v>0</v>
      </c>
      <c r="AP174" s="43">
        <f>I174*(1-0)</f>
        <v>0</v>
      </c>
      <c r="AQ174" s="44" t="s">
        <v>8</v>
      </c>
      <c r="AV174" s="43">
        <f>AW174+AX174</f>
        <v>0</v>
      </c>
      <c r="AW174" s="43">
        <f>H174*AO174</f>
        <v>0</v>
      </c>
      <c r="AX174" s="43">
        <f>H174*AP174</f>
        <v>0</v>
      </c>
      <c r="AY174" s="46" t="s">
        <v>344</v>
      </c>
      <c r="AZ174" s="46" t="s">
        <v>350</v>
      </c>
      <c r="BA174" s="42" t="s">
        <v>351</v>
      </c>
      <c r="BC174" s="43">
        <f>AW174+AX174</f>
        <v>0</v>
      </c>
      <c r="BD174" s="43">
        <f>I174/(100-BE174)*100</f>
        <v>0</v>
      </c>
      <c r="BE174" s="43">
        <v>0</v>
      </c>
      <c r="BF174" s="43">
        <f>174</f>
        <v>174</v>
      </c>
      <c r="BH174" s="24">
        <f>H174*AO174</f>
        <v>0</v>
      </c>
      <c r="BI174" s="24">
        <f>H174*AP174</f>
        <v>0</v>
      </c>
      <c r="BJ174" s="24">
        <f>H174*I174</f>
        <v>0</v>
      </c>
      <c r="BK174" s="24" t="s">
        <v>356</v>
      </c>
      <c r="BL174" s="43" t="s">
        <v>138</v>
      </c>
    </row>
    <row r="175" spans="1:14" ht="12.75">
      <c r="A175" s="5"/>
      <c r="C175" s="17" t="s">
        <v>287</v>
      </c>
      <c r="F175" s="19"/>
      <c r="H175" s="25">
        <v>5</v>
      </c>
      <c r="M175" s="37"/>
      <c r="N175" s="5"/>
    </row>
    <row r="176" spans="1:14" ht="12.75">
      <c r="A176" s="5"/>
      <c r="C176" s="17" t="s">
        <v>288</v>
      </c>
      <c r="F176" s="19"/>
      <c r="H176" s="25">
        <v>4</v>
      </c>
      <c r="M176" s="37"/>
      <c r="N176" s="5"/>
    </row>
    <row r="177" spans="1:64" ht="12.75">
      <c r="A177" s="4" t="s">
        <v>71</v>
      </c>
      <c r="B177" s="13" t="s">
        <v>142</v>
      </c>
      <c r="C177" s="69" t="s">
        <v>289</v>
      </c>
      <c r="D177" s="70"/>
      <c r="E177" s="70"/>
      <c r="F177" s="70"/>
      <c r="G177" s="13" t="s">
        <v>305</v>
      </c>
      <c r="H177" s="24">
        <v>87</v>
      </c>
      <c r="I177" s="24">
        <v>0</v>
      </c>
      <c r="J177" s="24">
        <f>H177*AO177</f>
        <v>0</v>
      </c>
      <c r="K177" s="24">
        <f>H177*AP177</f>
        <v>0</v>
      </c>
      <c r="L177" s="24">
        <f>H177*I177</f>
        <v>0</v>
      </c>
      <c r="M177" s="36" t="s">
        <v>321</v>
      </c>
      <c r="N177" s="5"/>
      <c r="Z177" s="43">
        <f>IF(AQ177="5",BJ177,0)</f>
        <v>0</v>
      </c>
      <c r="AB177" s="43">
        <f>IF(AQ177="1",BH177,0)</f>
        <v>0</v>
      </c>
      <c r="AC177" s="43">
        <f>IF(AQ177="1",BI177,0)</f>
        <v>0</v>
      </c>
      <c r="AD177" s="43">
        <f>IF(AQ177="7",BH177,0)</f>
        <v>0</v>
      </c>
      <c r="AE177" s="43">
        <f>IF(AQ177="7",BI177,0)</f>
        <v>0</v>
      </c>
      <c r="AF177" s="43">
        <f>IF(AQ177="2",BH177,0)</f>
        <v>0</v>
      </c>
      <c r="AG177" s="43">
        <f>IF(AQ177="2",BI177,0)</f>
        <v>0</v>
      </c>
      <c r="AH177" s="43">
        <f>IF(AQ177="0",BJ177,0)</f>
        <v>0</v>
      </c>
      <c r="AI177" s="42"/>
      <c r="AJ177" s="24">
        <f>IF(AN177=0,L177,0)</f>
        <v>0</v>
      </c>
      <c r="AK177" s="24">
        <f>IF(AN177=15,L177,0)</f>
        <v>0</v>
      </c>
      <c r="AL177" s="24">
        <f>IF(AN177=21,L177,0)</f>
        <v>0</v>
      </c>
      <c r="AN177" s="43">
        <v>21</v>
      </c>
      <c r="AO177" s="43">
        <f>I177*0</f>
        <v>0</v>
      </c>
      <c r="AP177" s="43">
        <f>I177*(1-0)</f>
        <v>0</v>
      </c>
      <c r="AQ177" s="44" t="s">
        <v>8</v>
      </c>
      <c r="AV177" s="43">
        <f>AW177+AX177</f>
        <v>0</v>
      </c>
      <c r="AW177" s="43">
        <f>H177*AO177</f>
        <v>0</v>
      </c>
      <c r="AX177" s="43">
        <f>H177*AP177</f>
        <v>0</v>
      </c>
      <c r="AY177" s="46" t="s">
        <v>344</v>
      </c>
      <c r="AZ177" s="46" t="s">
        <v>350</v>
      </c>
      <c r="BA177" s="42" t="s">
        <v>351</v>
      </c>
      <c r="BC177" s="43">
        <f>AW177+AX177</f>
        <v>0</v>
      </c>
      <c r="BD177" s="43">
        <f>I177/(100-BE177)*100</f>
        <v>0</v>
      </c>
      <c r="BE177" s="43">
        <v>0</v>
      </c>
      <c r="BF177" s="43">
        <f>177</f>
        <v>177</v>
      </c>
      <c r="BH177" s="24">
        <f>H177*AO177</f>
        <v>0</v>
      </c>
      <c r="BI177" s="24">
        <f>H177*AP177</f>
        <v>0</v>
      </c>
      <c r="BJ177" s="24">
        <f>H177*I177</f>
        <v>0</v>
      </c>
      <c r="BK177" s="24" t="s">
        <v>356</v>
      </c>
      <c r="BL177" s="43" t="s">
        <v>138</v>
      </c>
    </row>
    <row r="178" spans="1:14" ht="12.75">
      <c r="A178" s="5"/>
      <c r="C178" s="17" t="s">
        <v>290</v>
      </c>
      <c r="F178" s="19"/>
      <c r="H178" s="25">
        <v>57</v>
      </c>
      <c r="M178" s="37"/>
      <c r="N178" s="5"/>
    </row>
    <row r="179" spans="1:14" ht="12.75">
      <c r="A179" s="8"/>
      <c r="B179" s="16"/>
      <c r="C179" s="18" t="s">
        <v>291</v>
      </c>
      <c r="D179" s="16"/>
      <c r="E179" s="16"/>
      <c r="F179" s="20"/>
      <c r="G179" s="16"/>
      <c r="H179" s="27">
        <v>30</v>
      </c>
      <c r="I179" s="16"/>
      <c r="J179" s="16"/>
      <c r="K179" s="16"/>
      <c r="L179" s="16"/>
      <c r="M179" s="40"/>
      <c r="N179" s="5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73" t="s">
        <v>316</v>
      </c>
      <c r="K180" s="74"/>
      <c r="L180" s="50">
        <f>L12+L17+L20+L38+L47+L59+L81+L84+L87+L95+L98+L133+L166+L169</f>
        <v>0</v>
      </c>
      <c r="M180" s="9"/>
    </row>
  </sheetData>
  <mergeCells count="108">
    <mergeCell ref="A4:B5"/>
    <mergeCell ref="C4:C5"/>
    <mergeCell ref="D4:D5"/>
    <mergeCell ref="E4:E5"/>
    <mergeCell ref="F4:F5"/>
    <mergeCell ref="G4:M5"/>
    <mergeCell ref="A1:M1"/>
    <mergeCell ref="A2:B3"/>
    <mergeCell ref="C2:C3"/>
    <mergeCell ref="D2:D3"/>
    <mergeCell ref="E2:E3"/>
    <mergeCell ref="F2:F3"/>
    <mergeCell ref="G2:M3"/>
    <mergeCell ref="A8:B9"/>
    <mergeCell ref="C8:C9"/>
    <mergeCell ref="D8:D9"/>
    <mergeCell ref="E8:E9"/>
    <mergeCell ref="F8:F9"/>
    <mergeCell ref="G8:M9"/>
    <mergeCell ref="A6:B7"/>
    <mergeCell ref="C6:C7"/>
    <mergeCell ref="D6:D7"/>
    <mergeCell ref="E6:E7"/>
    <mergeCell ref="F6:F7"/>
    <mergeCell ref="G6:M7"/>
    <mergeCell ref="C17:F17"/>
    <mergeCell ref="C18:F18"/>
    <mergeCell ref="C20:F20"/>
    <mergeCell ref="C21:F21"/>
    <mergeCell ref="C23:F23"/>
    <mergeCell ref="C25:F25"/>
    <mergeCell ref="C10:F10"/>
    <mergeCell ref="J10:L10"/>
    <mergeCell ref="C11:F11"/>
    <mergeCell ref="C12:F12"/>
    <mergeCell ref="C13:F13"/>
    <mergeCell ref="C15:F15"/>
    <mergeCell ref="C41:F41"/>
    <mergeCell ref="C43:F43"/>
    <mergeCell ref="C45:F45"/>
    <mergeCell ref="C47:F47"/>
    <mergeCell ref="C48:F48"/>
    <mergeCell ref="C52:F52"/>
    <mergeCell ref="C27:F27"/>
    <mergeCell ref="C29:F29"/>
    <mergeCell ref="C32:F32"/>
    <mergeCell ref="C36:F36"/>
    <mergeCell ref="C38:F38"/>
    <mergeCell ref="C39:F39"/>
    <mergeCell ref="C79:F79"/>
    <mergeCell ref="C81:F81"/>
    <mergeCell ref="C82:F82"/>
    <mergeCell ref="C84:F84"/>
    <mergeCell ref="C85:F85"/>
    <mergeCell ref="C87:F87"/>
    <mergeCell ref="C55:F55"/>
    <mergeCell ref="C57:F57"/>
    <mergeCell ref="C59:F59"/>
    <mergeCell ref="C60:F60"/>
    <mergeCell ref="C68:F68"/>
    <mergeCell ref="C77:F77"/>
    <mergeCell ref="C99:F99"/>
    <mergeCell ref="C101:F101"/>
    <mergeCell ref="C103:F103"/>
    <mergeCell ref="C105:F105"/>
    <mergeCell ref="C107:F107"/>
    <mergeCell ref="C109:F109"/>
    <mergeCell ref="C88:F88"/>
    <mergeCell ref="C91:F91"/>
    <mergeCell ref="C93:F93"/>
    <mergeCell ref="C95:F95"/>
    <mergeCell ref="C96:F96"/>
    <mergeCell ref="C98:F98"/>
    <mergeCell ref="C125:F125"/>
    <mergeCell ref="C127:F127"/>
    <mergeCell ref="C129:F129"/>
    <mergeCell ref="C131:F131"/>
    <mergeCell ref="C133:F133"/>
    <mergeCell ref="C134:F134"/>
    <mergeCell ref="C111:F111"/>
    <mergeCell ref="C113:F113"/>
    <mergeCell ref="C117:F117"/>
    <mergeCell ref="C119:F119"/>
    <mergeCell ref="C121:F121"/>
    <mergeCell ref="C123:F123"/>
    <mergeCell ref="C148:F148"/>
    <mergeCell ref="C150:F150"/>
    <mergeCell ref="C152:F152"/>
    <mergeCell ref="C154:F154"/>
    <mergeCell ref="C156:F156"/>
    <mergeCell ref="C158:F158"/>
    <mergeCell ref="C136:F136"/>
    <mergeCell ref="C138:F138"/>
    <mergeCell ref="C140:F140"/>
    <mergeCell ref="C142:F142"/>
    <mergeCell ref="C144:F144"/>
    <mergeCell ref="C146:F146"/>
    <mergeCell ref="C170:F170"/>
    <mergeCell ref="C172:F172"/>
    <mergeCell ref="C174:F174"/>
    <mergeCell ref="C177:F177"/>
    <mergeCell ref="J180:K180"/>
    <mergeCell ref="C160:F160"/>
    <mergeCell ref="C162:F162"/>
    <mergeCell ref="C164:F164"/>
    <mergeCell ref="C166:F166"/>
    <mergeCell ref="C167:F167"/>
    <mergeCell ref="C169:F169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5"/>
      <c r="B1" s="16"/>
      <c r="C1" s="130" t="s">
        <v>374</v>
      </c>
      <c r="D1" s="98"/>
      <c r="E1" s="98"/>
      <c r="F1" s="98"/>
      <c r="G1" s="98"/>
      <c r="H1" s="98"/>
      <c r="I1" s="98"/>
    </row>
    <row r="2" spans="1:10" ht="12.75">
      <c r="A2" s="99" t="s">
        <v>1</v>
      </c>
      <c r="B2" s="100"/>
      <c r="C2" s="101" t="str">
        <f>'Stavební rozpočet'!C2</f>
        <v>AREÁL HAMR - SBĚRNÝ DVŮR - dokumentace pro provedení stavby</v>
      </c>
      <c r="D2" s="74"/>
      <c r="E2" s="104" t="s">
        <v>297</v>
      </c>
      <c r="F2" s="104" t="str">
        <f>'Stavební rozpočet'!G2</f>
        <v> </v>
      </c>
      <c r="G2" s="100"/>
      <c r="H2" s="104" t="s">
        <v>399</v>
      </c>
      <c r="I2" s="131"/>
      <c r="J2" s="5"/>
    </row>
    <row r="3" spans="1:10" ht="25.7" customHeight="1">
      <c r="A3" s="96"/>
      <c r="B3" s="89"/>
      <c r="C3" s="102"/>
      <c r="D3" s="102"/>
      <c r="E3" s="89"/>
      <c r="F3" s="89"/>
      <c r="G3" s="89"/>
      <c r="H3" s="89"/>
      <c r="I3" s="94"/>
      <c r="J3" s="5"/>
    </row>
    <row r="4" spans="1:10" ht="12.75">
      <c r="A4" s="88" t="s">
        <v>2</v>
      </c>
      <c r="B4" s="89"/>
      <c r="C4" s="92" t="str">
        <f>'Stavební rozpočet'!C4</f>
        <v>SO 04 VODOVOD A KANALIZACE</v>
      </c>
      <c r="D4" s="89"/>
      <c r="E4" s="92" t="s">
        <v>298</v>
      </c>
      <c r="F4" s="92" t="str">
        <f>'Stavební rozpočet'!G4</f>
        <v> </v>
      </c>
      <c r="G4" s="89"/>
      <c r="H4" s="92" t="s">
        <v>399</v>
      </c>
      <c r="I4" s="127"/>
      <c r="J4" s="5"/>
    </row>
    <row r="5" spans="1:10" ht="12.75">
      <c r="A5" s="96"/>
      <c r="B5" s="89"/>
      <c r="C5" s="89"/>
      <c r="D5" s="89"/>
      <c r="E5" s="89"/>
      <c r="F5" s="89"/>
      <c r="G5" s="89"/>
      <c r="H5" s="89"/>
      <c r="I5" s="94"/>
      <c r="J5" s="5"/>
    </row>
    <row r="6" spans="1:10" ht="12.75">
      <c r="A6" s="88" t="s">
        <v>3</v>
      </c>
      <c r="B6" s="89"/>
      <c r="C6" s="92" t="str">
        <f>'Stavební rozpočet'!C6</f>
        <v>Hamr</v>
      </c>
      <c r="D6" s="89"/>
      <c r="E6" s="92" t="s">
        <v>299</v>
      </c>
      <c r="F6" s="92" t="str">
        <f>'Stavební rozpočet'!G6</f>
        <v> </v>
      </c>
      <c r="G6" s="89"/>
      <c r="H6" s="92" t="s">
        <v>399</v>
      </c>
      <c r="I6" s="127"/>
      <c r="J6" s="5"/>
    </row>
    <row r="7" spans="1:10" ht="12.75">
      <c r="A7" s="96"/>
      <c r="B7" s="89"/>
      <c r="C7" s="89"/>
      <c r="D7" s="89"/>
      <c r="E7" s="89"/>
      <c r="F7" s="89"/>
      <c r="G7" s="89"/>
      <c r="H7" s="89"/>
      <c r="I7" s="94"/>
      <c r="J7" s="5"/>
    </row>
    <row r="8" spans="1:10" ht="12.75">
      <c r="A8" s="88" t="s">
        <v>293</v>
      </c>
      <c r="B8" s="89"/>
      <c r="C8" s="92" t="str">
        <f>'Stavební rozpočet'!E4</f>
        <v xml:space="preserve"> </v>
      </c>
      <c r="D8" s="89"/>
      <c r="E8" s="92" t="s">
        <v>294</v>
      </c>
      <c r="F8" s="92" t="str">
        <f>'Stavební rozpočet'!E6</f>
        <v xml:space="preserve"> </v>
      </c>
      <c r="G8" s="89"/>
      <c r="H8" s="93" t="s">
        <v>400</v>
      </c>
      <c r="I8" s="127" t="s">
        <v>71</v>
      </c>
      <c r="J8" s="5"/>
    </row>
    <row r="9" spans="1:10" ht="12.75">
      <c r="A9" s="96"/>
      <c r="B9" s="89"/>
      <c r="C9" s="89"/>
      <c r="D9" s="89"/>
      <c r="E9" s="89"/>
      <c r="F9" s="89"/>
      <c r="G9" s="89"/>
      <c r="H9" s="89"/>
      <c r="I9" s="94"/>
      <c r="J9" s="5"/>
    </row>
    <row r="10" spans="1:10" ht="12.75">
      <c r="A10" s="88" t="s">
        <v>4</v>
      </c>
      <c r="B10" s="89"/>
      <c r="C10" s="92" t="str">
        <f>'Stavební rozpočet'!C8</f>
        <v xml:space="preserve"> </v>
      </c>
      <c r="D10" s="89"/>
      <c r="E10" s="92" t="s">
        <v>300</v>
      </c>
      <c r="F10" s="92" t="str">
        <f>'Stavební rozpočet'!G8</f>
        <v>Kamila Možná, 604833924</v>
      </c>
      <c r="G10" s="89"/>
      <c r="H10" s="93" t="s">
        <v>401</v>
      </c>
      <c r="I10" s="125" t="str">
        <f>'Stavební rozpočet'!E8</f>
        <v>19.09.2022</v>
      </c>
      <c r="J10" s="5"/>
    </row>
    <row r="11" spans="1:10" ht="12.75">
      <c r="A11" s="128"/>
      <c r="B11" s="129"/>
      <c r="C11" s="129"/>
      <c r="D11" s="129"/>
      <c r="E11" s="129"/>
      <c r="F11" s="129"/>
      <c r="G11" s="129"/>
      <c r="H11" s="129"/>
      <c r="I11" s="126"/>
      <c r="J11" s="5"/>
    </row>
    <row r="12" spans="1:9" ht="23.45" customHeight="1">
      <c r="A12" s="121" t="s">
        <v>359</v>
      </c>
      <c r="B12" s="122"/>
      <c r="C12" s="122"/>
      <c r="D12" s="122"/>
      <c r="E12" s="122"/>
      <c r="F12" s="122"/>
      <c r="G12" s="122"/>
      <c r="H12" s="122"/>
      <c r="I12" s="122"/>
    </row>
    <row r="13" spans="1:10" ht="26.45" customHeight="1">
      <c r="A13" s="51" t="s">
        <v>360</v>
      </c>
      <c r="B13" s="123" t="s">
        <v>372</v>
      </c>
      <c r="C13" s="124"/>
      <c r="D13" s="51" t="s">
        <v>375</v>
      </c>
      <c r="E13" s="123" t="s">
        <v>384</v>
      </c>
      <c r="F13" s="124"/>
      <c r="G13" s="51" t="s">
        <v>385</v>
      </c>
      <c r="H13" s="123" t="s">
        <v>402</v>
      </c>
      <c r="I13" s="124"/>
      <c r="J13" s="5"/>
    </row>
    <row r="14" spans="1:10" ht="15.2" customHeight="1">
      <c r="A14" s="52" t="s">
        <v>361</v>
      </c>
      <c r="B14" s="56" t="s">
        <v>373</v>
      </c>
      <c r="C14" s="59">
        <f>SUM('Stavební rozpočet'!AB12:AB179)</f>
        <v>0</v>
      </c>
      <c r="D14" s="119" t="s">
        <v>376</v>
      </c>
      <c r="E14" s="120"/>
      <c r="F14" s="59">
        <v>0</v>
      </c>
      <c r="G14" s="119" t="s">
        <v>386</v>
      </c>
      <c r="H14" s="120"/>
      <c r="I14" s="60" t="s">
        <v>74</v>
      </c>
      <c r="J14" s="5"/>
    </row>
    <row r="15" spans="1:10" ht="15.2" customHeight="1">
      <c r="A15" s="53"/>
      <c r="B15" s="56" t="s">
        <v>317</v>
      </c>
      <c r="C15" s="59">
        <f>SUM('Stavební rozpočet'!AC12:AC179)</f>
        <v>0</v>
      </c>
      <c r="D15" s="119" t="s">
        <v>377</v>
      </c>
      <c r="E15" s="120"/>
      <c r="F15" s="59">
        <v>0</v>
      </c>
      <c r="G15" s="119" t="s">
        <v>387</v>
      </c>
      <c r="H15" s="120"/>
      <c r="I15" s="60" t="s">
        <v>74</v>
      </c>
      <c r="J15" s="5"/>
    </row>
    <row r="16" spans="1:10" ht="15.2" customHeight="1">
      <c r="A16" s="52" t="s">
        <v>362</v>
      </c>
      <c r="B16" s="56" t="s">
        <v>373</v>
      </c>
      <c r="C16" s="59">
        <f>SUM('Stavební rozpočet'!AD12:AD179)</f>
        <v>0</v>
      </c>
      <c r="D16" s="119" t="s">
        <v>378</v>
      </c>
      <c r="E16" s="120"/>
      <c r="F16" s="59">
        <v>0</v>
      </c>
      <c r="G16" s="119" t="s">
        <v>388</v>
      </c>
      <c r="H16" s="120"/>
      <c r="I16" s="60" t="s">
        <v>74</v>
      </c>
      <c r="J16" s="5"/>
    </row>
    <row r="17" spans="1:10" ht="15.2" customHeight="1">
      <c r="A17" s="53"/>
      <c r="B17" s="56" t="s">
        <v>317</v>
      </c>
      <c r="C17" s="59">
        <f>SUM('Stavební rozpočet'!AE12:AE179)</f>
        <v>0</v>
      </c>
      <c r="D17" s="119"/>
      <c r="E17" s="120"/>
      <c r="F17" s="60"/>
      <c r="G17" s="119" t="s">
        <v>389</v>
      </c>
      <c r="H17" s="120"/>
      <c r="I17" s="60" t="s">
        <v>74</v>
      </c>
      <c r="J17" s="5"/>
    </row>
    <row r="18" spans="1:10" ht="15.2" customHeight="1">
      <c r="A18" s="52" t="s">
        <v>363</v>
      </c>
      <c r="B18" s="56" t="s">
        <v>373</v>
      </c>
      <c r="C18" s="59">
        <f>SUM('Stavební rozpočet'!AF12:AF179)</f>
        <v>0</v>
      </c>
      <c r="D18" s="119"/>
      <c r="E18" s="120"/>
      <c r="F18" s="60"/>
      <c r="G18" s="119" t="s">
        <v>390</v>
      </c>
      <c r="H18" s="120"/>
      <c r="I18" s="60" t="s">
        <v>74</v>
      </c>
      <c r="J18" s="5"/>
    </row>
    <row r="19" spans="1:10" ht="15.2" customHeight="1">
      <c r="A19" s="53"/>
      <c r="B19" s="56" t="s">
        <v>317</v>
      </c>
      <c r="C19" s="59">
        <f>SUM('Stavební rozpočet'!AG12:AG179)</f>
        <v>0</v>
      </c>
      <c r="D19" s="119"/>
      <c r="E19" s="120"/>
      <c r="F19" s="60"/>
      <c r="G19" s="119" t="s">
        <v>391</v>
      </c>
      <c r="H19" s="120"/>
      <c r="I19" s="60" t="s">
        <v>74</v>
      </c>
      <c r="J19" s="5"/>
    </row>
    <row r="20" spans="1:10" ht="15.2" customHeight="1">
      <c r="A20" s="117" t="s">
        <v>364</v>
      </c>
      <c r="B20" s="118"/>
      <c r="C20" s="59">
        <f>SUM('Stavební rozpočet'!AH12:AH179)</f>
        <v>0</v>
      </c>
      <c r="D20" s="119"/>
      <c r="E20" s="120"/>
      <c r="F20" s="60"/>
      <c r="G20" s="119"/>
      <c r="H20" s="120"/>
      <c r="I20" s="60"/>
      <c r="J20" s="5"/>
    </row>
    <row r="21" spans="1:10" ht="15.2" customHeight="1">
      <c r="A21" s="117" t="s">
        <v>365</v>
      </c>
      <c r="B21" s="118"/>
      <c r="C21" s="59">
        <f>SUM('Stavební rozpočet'!Z12:Z179)</f>
        <v>0</v>
      </c>
      <c r="D21" s="119"/>
      <c r="E21" s="120"/>
      <c r="F21" s="60"/>
      <c r="G21" s="119"/>
      <c r="H21" s="120"/>
      <c r="I21" s="60"/>
      <c r="J21" s="5"/>
    </row>
    <row r="22" spans="1:10" ht="16.7" customHeight="1">
      <c r="A22" s="117" t="s">
        <v>366</v>
      </c>
      <c r="B22" s="118"/>
      <c r="C22" s="59">
        <f>SUM(C14:C21)</f>
        <v>0</v>
      </c>
      <c r="D22" s="117" t="s">
        <v>379</v>
      </c>
      <c r="E22" s="118"/>
      <c r="F22" s="59">
        <f>SUM(F14:F21)</f>
        <v>0</v>
      </c>
      <c r="G22" s="117" t="s">
        <v>392</v>
      </c>
      <c r="H22" s="118"/>
      <c r="I22" s="59">
        <f>SUM(I14:I21)</f>
        <v>0</v>
      </c>
      <c r="J22" s="5"/>
    </row>
    <row r="23" spans="1:10" ht="15.2" customHeight="1">
      <c r="A23" s="9"/>
      <c r="B23" s="9"/>
      <c r="C23" s="58"/>
      <c r="D23" s="117" t="s">
        <v>380</v>
      </c>
      <c r="E23" s="118"/>
      <c r="F23" s="61">
        <v>0</v>
      </c>
      <c r="G23" s="117" t="s">
        <v>393</v>
      </c>
      <c r="H23" s="118"/>
      <c r="I23" s="59">
        <v>0</v>
      </c>
      <c r="J23" s="5"/>
    </row>
    <row r="24" spans="4:9" ht="15.2" customHeight="1">
      <c r="D24" s="9"/>
      <c r="E24" s="9"/>
      <c r="F24" s="62"/>
      <c r="G24" s="117" t="s">
        <v>394</v>
      </c>
      <c r="H24" s="118"/>
      <c r="I24" s="63"/>
    </row>
    <row r="25" spans="6:10" ht="15.2" customHeight="1">
      <c r="F25" s="37"/>
      <c r="G25" s="117" t="s">
        <v>395</v>
      </c>
      <c r="H25" s="118"/>
      <c r="I25" s="59">
        <v>0</v>
      </c>
      <c r="J25" s="5"/>
    </row>
    <row r="26" spans="1:9" ht="12.75">
      <c r="A26" s="16"/>
      <c r="B26" s="16"/>
      <c r="C26" s="16"/>
      <c r="G26" s="9"/>
      <c r="H26" s="9"/>
      <c r="I26" s="9"/>
    </row>
    <row r="27" spans="1:9" ht="15.2" customHeight="1">
      <c r="A27" s="112" t="s">
        <v>367</v>
      </c>
      <c r="B27" s="113"/>
      <c r="C27" s="64">
        <f>SUM('Stavební rozpočet'!AJ12:AJ179)</f>
        <v>0</v>
      </c>
      <c r="D27" s="8"/>
      <c r="E27" s="16"/>
      <c r="F27" s="16"/>
      <c r="G27" s="16"/>
      <c r="H27" s="16"/>
      <c r="I27" s="16"/>
    </row>
    <row r="28" spans="1:10" ht="15.2" customHeight="1">
      <c r="A28" s="112" t="s">
        <v>368</v>
      </c>
      <c r="B28" s="113"/>
      <c r="C28" s="64">
        <f>SUM('Stavební rozpočet'!AK12:AK179)</f>
        <v>0</v>
      </c>
      <c r="D28" s="112" t="s">
        <v>381</v>
      </c>
      <c r="E28" s="113"/>
      <c r="F28" s="64">
        <f>ROUND(C28*(15/100),2)</f>
        <v>0</v>
      </c>
      <c r="G28" s="112" t="s">
        <v>396</v>
      </c>
      <c r="H28" s="113"/>
      <c r="I28" s="64">
        <f>SUM(C27:C29)</f>
        <v>0</v>
      </c>
      <c r="J28" s="5"/>
    </row>
    <row r="29" spans="1:10" ht="15.2" customHeight="1">
      <c r="A29" s="112" t="s">
        <v>369</v>
      </c>
      <c r="B29" s="113"/>
      <c r="C29" s="64">
        <f>SUM('Stavební rozpočet'!AL12:AL179)+(F22+I22+F23+I23+I24+I25)</f>
        <v>0</v>
      </c>
      <c r="D29" s="112" t="s">
        <v>382</v>
      </c>
      <c r="E29" s="113"/>
      <c r="F29" s="64">
        <f>ROUND(C29*(21/100),2)</f>
        <v>0</v>
      </c>
      <c r="G29" s="112" t="s">
        <v>397</v>
      </c>
      <c r="H29" s="113"/>
      <c r="I29" s="64">
        <f>SUM(F28:F29)+I28</f>
        <v>0</v>
      </c>
      <c r="J29" s="5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>
      <c r="A31" s="114" t="s">
        <v>370</v>
      </c>
      <c r="B31" s="115"/>
      <c r="C31" s="116"/>
      <c r="D31" s="114" t="s">
        <v>383</v>
      </c>
      <c r="E31" s="115"/>
      <c r="F31" s="116"/>
      <c r="G31" s="114" t="s">
        <v>398</v>
      </c>
      <c r="H31" s="115"/>
      <c r="I31" s="116"/>
      <c r="J31" s="41"/>
    </row>
    <row r="32" spans="1:10" ht="14.4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41"/>
    </row>
    <row r="33" spans="1:10" ht="14.4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41"/>
    </row>
    <row r="34" spans="1:10" ht="14.4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41"/>
    </row>
    <row r="35" spans="1:10" ht="14.45" customHeight="1">
      <c r="A35" s="109" t="s">
        <v>371</v>
      </c>
      <c r="B35" s="110"/>
      <c r="C35" s="111"/>
      <c r="D35" s="109" t="s">
        <v>371</v>
      </c>
      <c r="E35" s="110"/>
      <c r="F35" s="111"/>
      <c r="G35" s="109" t="s">
        <v>371</v>
      </c>
      <c r="H35" s="110"/>
      <c r="I35" s="111"/>
      <c r="J35" s="41"/>
    </row>
    <row r="36" spans="1:9" ht="11.25" customHeight="1">
      <c r="A36" s="55" t="s">
        <v>72</v>
      </c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92"/>
      <c r="B37" s="89"/>
      <c r="C37" s="89"/>
      <c r="D37" s="89"/>
      <c r="E37" s="89"/>
      <c r="F37" s="89"/>
      <c r="G37" s="89"/>
      <c r="H37" s="89"/>
      <c r="I37" s="8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Blovska Jitka</cp:lastModifiedBy>
  <dcterms:created xsi:type="dcterms:W3CDTF">2022-09-19T11:32:21Z</dcterms:created>
  <dcterms:modified xsi:type="dcterms:W3CDTF">2022-09-22T12:21:22Z</dcterms:modified>
  <cp:category/>
  <cp:version/>
  <cp:contentType/>
  <cp:contentStatus/>
</cp:coreProperties>
</file>