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Stavební rozpočet" sheetId="1" r:id="rId1"/>
    <sheet name="Krycí list rozpočtu" sheetId="2" r:id="rId2"/>
  </sheets>
  <definedNames/>
  <calcPr calcId="191029"/>
  <extLst/>
</workbook>
</file>

<file path=xl/sharedStrings.xml><?xml version="1.0" encoding="utf-8"?>
<sst xmlns="http://schemas.openxmlformats.org/spreadsheetml/2006/main" count="410" uniqueCount="215">
  <si>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</si>
  <si>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</si>
  <si>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</si>
  <si>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</si>
  <si>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</si>
  <si>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</si>
  <si>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</si>
  <si>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</si>
  <si>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</si>
  <si>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</si>
  <si>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</si>
  <si>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</si>
  <si>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</si>
  <si>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</si>
  <si>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</si>
  <si>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</si>
  <si>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</si>
  <si>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</si>
  <si>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</si>
  <si>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</si>
  <si>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</si>
  <si>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</si>
  <si>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</si>
  <si>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</si>
  <si>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</si>
  <si>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</si>
  <si>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</si>
  <si>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Poznámka:</t>
  </si>
  <si>
    <t>Kód</t>
  </si>
  <si>
    <t>0</t>
  </si>
  <si>
    <t>001unimobuňkyVD</t>
  </si>
  <si>
    <t>139600013RA0</t>
  </si>
  <si>
    <t>161101101R00</t>
  </si>
  <si>
    <t>167101101R00</t>
  </si>
  <si>
    <t>162301102R00</t>
  </si>
  <si>
    <t>162701109R00</t>
  </si>
  <si>
    <t>171201201R00</t>
  </si>
  <si>
    <t>199000002R00</t>
  </si>
  <si>
    <t>27</t>
  </si>
  <si>
    <t>275313621R00</t>
  </si>
  <si>
    <t>275351215R00</t>
  </si>
  <si>
    <t>275351216R00</t>
  </si>
  <si>
    <t>38</t>
  </si>
  <si>
    <t>380320040RA0</t>
  </si>
  <si>
    <t>380361001R00</t>
  </si>
  <si>
    <t>63</t>
  </si>
  <si>
    <t>631317120T00</t>
  </si>
  <si>
    <t>96</t>
  </si>
  <si>
    <t>965042231RT2</t>
  </si>
  <si>
    <t>H01</t>
  </si>
  <si>
    <t>998012021R00</t>
  </si>
  <si>
    <t>S</t>
  </si>
  <si>
    <t>979087113R00</t>
  </si>
  <si>
    <t>979081111R00</t>
  </si>
  <si>
    <t>979081121R00</t>
  </si>
  <si>
    <t>979990103R00</t>
  </si>
  <si>
    <t>AREÁL HAMR - SBĚRNÝ DVŮR - dokumentace pro provedení stavby</t>
  </si>
  <si>
    <t>SO 01 PROVOZNÍ OBJEKT A ZÁZEMÍ OBSLUHY</t>
  </si>
  <si>
    <t>Hamr</t>
  </si>
  <si>
    <t>Zkrácený popis</t>
  </si>
  <si>
    <t>Rozměry</t>
  </si>
  <si>
    <t>Všeobecné konstrukce a práce</t>
  </si>
  <si>
    <t>Dodávka a montáž modulového systému Unimobuněk vč. kompletního vybavení</t>
  </si>
  <si>
    <t>2;dodávka a montáž v rozsahu dle výkresu číslo D.1.1.1-1;</t>
  </si>
  <si>
    <t>cena obsahuje: dodávku modulárního stavebního systému, manipulace: nakládka+vykládka</t>
  </si>
  <si>
    <t>doprava na místo určení, montáž kontejnerů, ekologický poplatek</t>
  </si>
  <si>
    <t>montáž a dodávku klimatizace</t>
  </si>
  <si>
    <t>Hloubené vykopávky</t>
  </si>
  <si>
    <t>Ruční výkop</t>
  </si>
  <si>
    <t>0,6*0,6*0,65*9;patky;</t>
  </si>
  <si>
    <t>0,6*0,6*0,65;šachta;</t>
  </si>
  <si>
    <t>Přemístění výkopku</t>
  </si>
  <si>
    <t>Svislé přemístění výkopku z hor.1-4 do 2,5 m</t>
  </si>
  <si>
    <t>2,34;viz výkop;</t>
  </si>
  <si>
    <t>Nakládání výkopku z hor.1-4 v množství do 100 m3</t>
  </si>
  <si>
    <t>Vodorovné přemístění výkopku z hor.1-4 do 1000 m</t>
  </si>
  <si>
    <t>Příplatek k vod. přemístění hor.1-4 za další 1 km</t>
  </si>
  <si>
    <t>2,34*19;viz výkop-odvoz celkem do 20km;</t>
  </si>
  <si>
    <t>Konstrukce ze zemin</t>
  </si>
  <si>
    <t>Uložení sypaniny na skládku</t>
  </si>
  <si>
    <t xml:space="preserve">Poplatek za skládku zeminy </t>
  </si>
  <si>
    <t>Základy</t>
  </si>
  <si>
    <t>Beton základových patek prostý C 20/25</t>
  </si>
  <si>
    <t>0,6*0,6*0,9*9;patky;</t>
  </si>
  <si>
    <t>Bednění stěn základových patek - zřízení</t>
  </si>
  <si>
    <t>0,6*4*0,1*9;patky nad terénem;</t>
  </si>
  <si>
    <t>Bednění stěn základových patek - odstranění</t>
  </si>
  <si>
    <t>2,16;viz bednění;</t>
  </si>
  <si>
    <t>Různé kompletní konstrukce nedělitelné do stav. dílů</t>
  </si>
  <si>
    <t>Kompletní konstrukce ze železobetonu C 20/25 - šachta</t>
  </si>
  <si>
    <t>0,6*0,6*0,15;podlaha;</t>
  </si>
  <si>
    <t>(0,6+0,3)*2*0,75*0,15;stěny;</t>
  </si>
  <si>
    <t>Výztuž kompletních konstrukcí z oceli</t>
  </si>
  <si>
    <t>0,6*0,6*8*2/1000;podlaha;</t>
  </si>
  <si>
    <t>(0,6*0,75*4+0,3*0,75*4)*8/1000;stěny;</t>
  </si>
  <si>
    <t>Podlahy a podlahové konstrukce</t>
  </si>
  <si>
    <t xml:space="preserve">Řezání hl. 0-200 mm, beton prostý </t>
  </si>
  <si>
    <t>0,6*4*9;pro patky;</t>
  </si>
  <si>
    <t>0,6*4;pro šachtu;</t>
  </si>
  <si>
    <t>Bourání konstrukcí</t>
  </si>
  <si>
    <t>Bourání mazanin betonových tl. nad 10 cm, pl. 4 m2</t>
  </si>
  <si>
    <t>0,6*0,6*0,15*9</t>
  </si>
  <si>
    <t>Budovy občanské výstavby</t>
  </si>
  <si>
    <t>Přesun hmot pro konstrukce monolitické výšky do 6 m</t>
  </si>
  <si>
    <t>8,25895</t>
  </si>
  <si>
    <t>Přesuny sutí</t>
  </si>
  <si>
    <t>Nakládání vybour.hmot na doprav.prostředky</t>
  </si>
  <si>
    <t>1,0692</t>
  </si>
  <si>
    <t>Odvoz suti a vybour. hmot na skládku do 1 km</t>
  </si>
  <si>
    <t>Příplatek k odvozu za každý další 1 km</t>
  </si>
  <si>
    <t>1,0692*19;odvoz celkem do 20km;</t>
  </si>
  <si>
    <t>Poplatek za uložení suti - beton, skupina odpadu 170101</t>
  </si>
  <si>
    <t>Doba výstavby:</t>
  </si>
  <si>
    <t>Začátek výstavby:</t>
  </si>
  <si>
    <t>Konec výstavby:</t>
  </si>
  <si>
    <t>Zpracováno dne:</t>
  </si>
  <si>
    <t>19.09.2022</t>
  </si>
  <si>
    <t>Objednatel:</t>
  </si>
  <si>
    <t>Projektant:</t>
  </si>
  <si>
    <t>Zhotovitel:</t>
  </si>
  <si>
    <t>Zpracoval:</t>
  </si>
  <si>
    <t>MJ</t>
  </si>
  <si>
    <t>kus</t>
  </si>
  <si>
    <t>m3</t>
  </si>
  <si>
    <t>m2</t>
  </si>
  <si>
    <t>t</t>
  </si>
  <si>
    <t>m</t>
  </si>
  <si>
    <t>Množství</t>
  </si>
  <si>
    <t> </t>
  </si>
  <si>
    <t>Kamila Možná, 604833924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</si>
  <si>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</si>
  <si>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</si>
  <si>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</si>
  <si>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</si>
  <si>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</si>
  <si>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</si>
  <si>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</si>
  <si>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</si>
  <si>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</si>
  <si>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</si>
  <si>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</si>
  <si>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</si>
  <si>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</si>
  <si>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</si>
  <si>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</si>
  <si>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</si>
  <si>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</si>
  <si>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</si>
  <si>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</si>
  <si>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</si>
  <si>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13_</t>
  </si>
  <si>
    <t>16_</t>
  </si>
  <si>
    <t>17_</t>
  </si>
  <si>
    <t>27_</t>
  </si>
  <si>
    <t>38_</t>
  </si>
  <si>
    <t>63_</t>
  </si>
  <si>
    <t>96_</t>
  </si>
  <si>
    <t>H01_</t>
  </si>
  <si>
    <t>S_</t>
  </si>
  <si>
    <t>1_</t>
  </si>
  <si>
    <t>2_</t>
  </si>
  <si>
    <t>3_</t>
  </si>
  <si>
    <t>6_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</si>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</sst>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7" fillId="2" borderId="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7" fillId="2" borderId="18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7" fillId="2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9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9" fontId="11" fillId="3" borderId="22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3" fillId="0" borderId="22" xfId="0" applyNumberFormat="1" applyFont="1" applyFill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 applyProtection="1">
      <alignment horizontal="right" vertical="center"/>
      <protection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2" fillId="3" borderId="28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7" fillId="2" borderId="9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3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2" fillId="3" borderId="27" xfId="0" applyNumberFormat="1" applyFont="1" applyFill="1" applyBorder="1" applyAlignment="1" applyProtection="1">
      <alignment horizontal="left" vertical="center"/>
      <protection/>
    </xf>
    <xf numFmtId="0" fontId="12" fillId="3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69"/>
  <sheetViews>
    <sheetView tabSelected="1" workbookViewId="0" topLeftCell="A1">
      <pane ySplit="11" topLeftCell="A33" activePane="bottomLeft" state="frozen"/>
      <selection pane="bottomLeft" activeCell="C82" sqref="C82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6.28125" style="0" customWidth="1"/>
    <col min="4" max="4" width="10.42187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12.75">
      <c r="A2" s="90" t="s">
        <v>1</v>
      </c>
      <c r="B2" s="91"/>
      <c r="C2" s="92" t="s">
        <v>56</v>
      </c>
      <c r="D2" s="94" t="s">
        <v>112</v>
      </c>
      <c r="E2" s="91"/>
      <c r="F2" s="94" t="s">
        <v>6</v>
      </c>
      <c r="G2" s="95" t="s">
        <v>117</v>
      </c>
      <c r="H2" s="91"/>
      <c r="I2" s="94" t="s">
        <v>128</v>
      </c>
      <c r="J2" s="91"/>
      <c r="K2" s="91"/>
      <c r="L2" s="91"/>
      <c r="M2" s="96"/>
      <c r="N2" s="5"/>
    </row>
    <row r="3" spans="1:14" ht="12.75">
      <c r="A3" s="87"/>
      <c r="B3" s="67"/>
      <c r="C3" s="93"/>
      <c r="D3" s="67"/>
      <c r="E3" s="67"/>
      <c r="F3" s="67"/>
      <c r="G3" s="67"/>
      <c r="H3" s="67"/>
      <c r="I3" s="67"/>
      <c r="J3" s="67"/>
      <c r="K3" s="67"/>
      <c r="L3" s="67"/>
      <c r="M3" s="85"/>
      <c r="N3" s="5"/>
    </row>
    <row r="4" spans="1:14" ht="12.75">
      <c r="A4" s="81" t="s">
        <v>2</v>
      </c>
      <c r="B4" s="67"/>
      <c r="C4" s="66" t="s">
        <v>57</v>
      </c>
      <c r="D4" s="84" t="s">
        <v>113</v>
      </c>
      <c r="E4" s="67"/>
      <c r="F4" s="84" t="s">
        <v>6</v>
      </c>
      <c r="G4" s="66" t="s">
        <v>118</v>
      </c>
      <c r="H4" s="67"/>
      <c r="I4" s="84" t="s">
        <v>128</v>
      </c>
      <c r="J4" s="67"/>
      <c r="K4" s="67"/>
      <c r="L4" s="67"/>
      <c r="M4" s="85"/>
      <c r="N4" s="5"/>
    </row>
    <row r="5" spans="1:14" ht="12.75">
      <c r="A5" s="8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85"/>
      <c r="N5" s="5"/>
    </row>
    <row r="6" spans="1:14" ht="12.75">
      <c r="A6" s="81" t="s">
        <v>3</v>
      </c>
      <c r="B6" s="67"/>
      <c r="C6" s="66" t="s">
        <v>58</v>
      </c>
      <c r="D6" s="84" t="s">
        <v>114</v>
      </c>
      <c r="E6" s="67"/>
      <c r="F6" s="84" t="s">
        <v>6</v>
      </c>
      <c r="G6" s="66" t="s">
        <v>119</v>
      </c>
      <c r="H6" s="67"/>
      <c r="I6" s="84" t="s">
        <v>128</v>
      </c>
      <c r="J6" s="67"/>
      <c r="K6" s="67"/>
      <c r="L6" s="67"/>
      <c r="M6" s="85"/>
      <c r="N6" s="5"/>
    </row>
    <row r="7" spans="1:14" ht="12.75">
      <c r="A7" s="8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85"/>
      <c r="N7" s="5"/>
    </row>
    <row r="8" spans="1:14" ht="12.75">
      <c r="A8" s="81" t="s">
        <v>4</v>
      </c>
      <c r="B8" s="67"/>
      <c r="C8" s="66" t="s">
        <v>6</v>
      </c>
      <c r="D8" s="84" t="s">
        <v>115</v>
      </c>
      <c r="E8" s="67"/>
      <c r="F8" s="84" t="s">
        <v>116</v>
      </c>
      <c r="G8" s="66" t="s">
        <v>120</v>
      </c>
      <c r="H8" s="67"/>
      <c r="I8" s="66" t="s">
        <v>129</v>
      </c>
      <c r="J8" s="67"/>
      <c r="K8" s="67"/>
      <c r="L8" s="67"/>
      <c r="M8" s="85"/>
      <c r="N8" s="5"/>
    </row>
    <row r="9" spans="1:14" ht="12.7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6"/>
      <c r="N9" s="5"/>
    </row>
    <row r="10" spans="1:64" ht="12.75">
      <c r="A10" s="1" t="s">
        <v>5</v>
      </c>
      <c r="B10" s="9" t="s">
        <v>28</v>
      </c>
      <c r="C10" s="70" t="s">
        <v>59</v>
      </c>
      <c r="D10" s="71"/>
      <c r="E10" s="71"/>
      <c r="F10" s="72"/>
      <c r="G10" s="9" t="s">
        <v>121</v>
      </c>
      <c r="H10" s="21" t="s">
        <v>127</v>
      </c>
      <c r="I10" s="25" t="s">
        <v>130</v>
      </c>
      <c r="J10" s="73" t="s">
        <v>132</v>
      </c>
      <c r="K10" s="74"/>
      <c r="L10" s="75"/>
      <c r="M10" s="30" t="s">
        <v>137</v>
      </c>
      <c r="N10" s="37"/>
      <c r="BK10" s="38" t="s">
        <v>168</v>
      </c>
      <c r="BL10" s="42" t="s">
        <v>170</v>
      </c>
    </row>
    <row r="11" spans="1:62" ht="12.75">
      <c r="A11" s="2" t="s">
        <v>6</v>
      </c>
      <c r="B11" s="10" t="s">
        <v>6</v>
      </c>
      <c r="C11" s="76" t="s">
        <v>60</v>
      </c>
      <c r="D11" s="77"/>
      <c r="E11" s="77"/>
      <c r="F11" s="78"/>
      <c r="G11" s="10" t="s">
        <v>6</v>
      </c>
      <c r="H11" s="10" t="s">
        <v>6</v>
      </c>
      <c r="I11" s="26" t="s">
        <v>131</v>
      </c>
      <c r="J11" s="27" t="s">
        <v>133</v>
      </c>
      <c r="K11" s="28" t="s">
        <v>135</v>
      </c>
      <c r="L11" s="29" t="s">
        <v>136</v>
      </c>
      <c r="M11" s="31" t="s">
        <v>138</v>
      </c>
      <c r="N11" s="37"/>
      <c r="Z11" s="38" t="s">
        <v>140</v>
      </c>
      <c r="AA11" s="38" t="s">
        <v>141</v>
      </c>
      <c r="AB11" s="38" t="s">
        <v>142</v>
      </c>
      <c r="AC11" s="38" t="s">
        <v>143</v>
      </c>
      <c r="AD11" s="38" t="s">
        <v>144</v>
      </c>
      <c r="AE11" s="38" t="s">
        <v>145</v>
      </c>
      <c r="AF11" s="38" t="s">
        <v>146</v>
      </c>
      <c r="AG11" s="38" t="s">
        <v>147</v>
      </c>
      <c r="AH11" s="38" t="s">
        <v>148</v>
      </c>
      <c r="BH11" s="38" t="s">
        <v>165</v>
      </c>
      <c r="BI11" s="38" t="s">
        <v>166</v>
      </c>
      <c r="BJ11" s="38" t="s">
        <v>167</v>
      </c>
    </row>
    <row r="12" spans="1:47" ht="12.75">
      <c r="A12" s="3"/>
      <c r="B12" s="11" t="s">
        <v>29</v>
      </c>
      <c r="C12" s="79" t="s">
        <v>61</v>
      </c>
      <c r="D12" s="80"/>
      <c r="E12" s="80"/>
      <c r="F12" s="80"/>
      <c r="G12" s="19" t="s">
        <v>6</v>
      </c>
      <c r="H12" s="19" t="s">
        <v>6</v>
      </c>
      <c r="I12" s="19" t="s">
        <v>6</v>
      </c>
      <c r="J12" s="43">
        <f>SUM(J13:J13)</f>
        <v>0</v>
      </c>
      <c r="K12" s="43">
        <f>SUM(K13:K13)</f>
        <v>0</v>
      </c>
      <c r="L12" s="43">
        <f>SUM(L13:L13)</f>
        <v>0</v>
      </c>
      <c r="M12" s="32"/>
      <c r="N12" s="5"/>
      <c r="AI12" s="38"/>
      <c r="AS12" s="44">
        <f>SUM(AJ13:AJ13)</f>
        <v>0</v>
      </c>
      <c r="AT12" s="44">
        <f>SUM(AK13:AK13)</f>
        <v>0</v>
      </c>
      <c r="AU12" s="44">
        <f>SUM(AL13:AL13)</f>
        <v>0</v>
      </c>
    </row>
    <row r="13" spans="1:64" ht="12.75">
      <c r="A13" s="4" t="s">
        <v>7</v>
      </c>
      <c r="B13" s="12" t="s">
        <v>30</v>
      </c>
      <c r="C13" s="62" t="s">
        <v>62</v>
      </c>
      <c r="D13" s="63"/>
      <c r="E13" s="63"/>
      <c r="F13" s="63"/>
      <c r="G13" s="12" t="s">
        <v>122</v>
      </c>
      <c r="H13" s="22">
        <v>2</v>
      </c>
      <c r="I13" s="22">
        <v>0</v>
      </c>
      <c r="J13" s="22">
        <f>H13*AO13</f>
        <v>0</v>
      </c>
      <c r="K13" s="22">
        <f>H13*AP13</f>
        <v>0</v>
      </c>
      <c r="L13" s="22">
        <f>H13*I13</f>
        <v>0</v>
      </c>
      <c r="M13" s="33"/>
      <c r="N13" s="5"/>
      <c r="Z13" s="39">
        <f>IF(AQ13="5",BJ13,0)</f>
        <v>0</v>
      </c>
      <c r="AB13" s="39">
        <f>IF(AQ13="1",BH13,0)</f>
        <v>0</v>
      </c>
      <c r="AC13" s="39">
        <f>IF(AQ13="1",BI13,0)</f>
        <v>0</v>
      </c>
      <c r="AD13" s="39">
        <f>IF(AQ13="7",BH13,0)</f>
        <v>0</v>
      </c>
      <c r="AE13" s="39">
        <f>IF(AQ13="7",BI13,0)</f>
        <v>0</v>
      </c>
      <c r="AF13" s="39">
        <f>IF(AQ13="2",BH13,0)</f>
        <v>0</v>
      </c>
      <c r="AG13" s="39">
        <f>IF(AQ13="2",BI13,0)</f>
        <v>0</v>
      </c>
      <c r="AH13" s="39">
        <f>IF(AQ13="0",BJ13,0)</f>
        <v>0</v>
      </c>
      <c r="AI13" s="38"/>
      <c r="AJ13" s="22">
        <f>IF(AN13=0,L13,0)</f>
        <v>0</v>
      </c>
      <c r="AK13" s="22">
        <f>IF(AN13=15,L13,0)</f>
        <v>0</v>
      </c>
      <c r="AL13" s="22">
        <f>IF(AN13=21,L13,0)</f>
        <v>0</v>
      </c>
      <c r="AN13" s="39">
        <v>21</v>
      </c>
      <c r="AO13" s="39">
        <f>I13*0.909090909090909</f>
        <v>0</v>
      </c>
      <c r="AP13" s="39">
        <f>I13*(1-0.909090909090909)</f>
        <v>0</v>
      </c>
      <c r="AQ13" s="40" t="s">
        <v>7</v>
      </c>
      <c r="AV13" s="39">
        <f>AW13+AX13</f>
        <v>0</v>
      </c>
      <c r="AW13" s="39">
        <f>H13*AO13</f>
        <v>0</v>
      </c>
      <c r="AX13" s="39">
        <f>H13*AP13</f>
        <v>0</v>
      </c>
      <c r="AY13" s="41" t="s">
        <v>149</v>
      </c>
      <c r="AZ13" s="41" t="s">
        <v>149</v>
      </c>
      <c r="BA13" s="38" t="s">
        <v>164</v>
      </c>
      <c r="BC13" s="39">
        <f>AW13+AX13</f>
        <v>0</v>
      </c>
      <c r="BD13" s="39">
        <f>I13/(100-BE13)*100</f>
        <v>0</v>
      </c>
      <c r="BE13" s="39">
        <v>0</v>
      </c>
      <c r="BF13" s="39">
        <f>13</f>
        <v>13</v>
      </c>
      <c r="BH13" s="22">
        <f>H13*AO13</f>
        <v>0</v>
      </c>
      <c r="BI13" s="22">
        <f>H13*AP13</f>
        <v>0</v>
      </c>
      <c r="BJ13" s="22">
        <f>H13*I13</f>
        <v>0</v>
      </c>
      <c r="BK13" s="22" t="s">
        <v>169</v>
      </c>
      <c r="BL13" s="39">
        <v>0</v>
      </c>
    </row>
    <row r="14" spans="1:14" ht="12.75">
      <c r="A14" s="5"/>
      <c r="C14" s="15" t="s">
        <v>63</v>
      </c>
      <c r="F14" s="17"/>
      <c r="H14" s="23">
        <v>2</v>
      </c>
      <c r="M14" s="34"/>
      <c r="N14" s="5"/>
    </row>
    <row r="15" spans="1:14" ht="12.75">
      <c r="A15" s="5"/>
      <c r="C15" s="15" t="s">
        <v>64</v>
      </c>
      <c r="F15" s="17"/>
      <c r="H15" s="23">
        <v>0</v>
      </c>
      <c r="M15" s="34"/>
      <c r="N15" s="5"/>
    </row>
    <row r="16" spans="1:14" ht="12.75">
      <c r="A16" s="5"/>
      <c r="C16" s="15" t="s">
        <v>65</v>
      </c>
      <c r="F16" s="17"/>
      <c r="H16" s="23">
        <v>0</v>
      </c>
      <c r="M16" s="34"/>
      <c r="N16" s="5"/>
    </row>
    <row r="17" spans="1:14" ht="12.75">
      <c r="A17" s="5"/>
      <c r="C17" s="15" t="s">
        <v>66</v>
      </c>
      <c r="F17" s="17"/>
      <c r="H17" s="23">
        <v>0</v>
      </c>
      <c r="M17" s="34"/>
      <c r="N17" s="5"/>
    </row>
    <row r="18" spans="1:47" ht="12.75">
      <c r="A18" s="6"/>
      <c r="B18" s="13" t="s">
        <v>19</v>
      </c>
      <c r="C18" s="68" t="s">
        <v>67</v>
      </c>
      <c r="D18" s="69"/>
      <c r="E18" s="69"/>
      <c r="F18" s="69"/>
      <c r="G18" s="20" t="s">
        <v>6</v>
      </c>
      <c r="H18" s="20" t="s">
        <v>6</v>
      </c>
      <c r="I18" s="20" t="s">
        <v>6</v>
      </c>
      <c r="J18" s="44">
        <f>SUM(J19:J19)</f>
        <v>0</v>
      </c>
      <c r="K18" s="44">
        <f>SUM(K19:K19)</f>
        <v>0</v>
      </c>
      <c r="L18" s="44">
        <f>SUM(L19:L19)</f>
        <v>0</v>
      </c>
      <c r="M18" s="35"/>
      <c r="N18" s="5"/>
      <c r="AI18" s="38"/>
      <c r="AS18" s="44">
        <f>SUM(AJ19:AJ19)</f>
        <v>0</v>
      </c>
      <c r="AT18" s="44">
        <f>SUM(AK19:AK19)</f>
        <v>0</v>
      </c>
      <c r="AU18" s="44">
        <f>SUM(AL19:AL19)</f>
        <v>0</v>
      </c>
    </row>
    <row r="19" spans="1:64" ht="12.75">
      <c r="A19" s="4" t="s">
        <v>8</v>
      </c>
      <c r="B19" s="61" t="s">
        <v>31</v>
      </c>
      <c r="C19" s="62" t="s">
        <v>68</v>
      </c>
      <c r="D19" s="63"/>
      <c r="E19" s="63"/>
      <c r="F19" s="63"/>
      <c r="G19" s="12" t="s">
        <v>123</v>
      </c>
      <c r="H19" s="22">
        <v>2.34</v>
      </c>
      <c r="I19" s="22">
        <v>0</v>
      </c>
      <c r="J19" s="22">
        <f>H19*AO19</f>
        <v>0</v>
      </c>
      <c r="K19" s="22">
        <f>H19*AP19</f>
        <v>0</v>
      </c>
      <c r="L19" s="22">
        <f>H19*I19</f>
        <v>0</v>
      </c>
      <c r="M19" s="33" t="s">
        <v>139</v>
      </c>
      <c r="N19" s="5"/>
      <c r="Z19" s="39">
        <f>IF(AQ19="5",BJ19,0)</f>
        <v>0</v>
      </c>
      <c r="AB19" s="39">
        <f>IF(AQ19="1",BH19,0)</f>
        <v>0</v>
      </c>
      <c r="AC19" s="39">
        <f>IF(AQ19="1",BI19,0)</f>
        <v>0</v>
      </c>
      <c r="AD19" s="39">
        <f>IF(AQ19="7",BH19,0)</f>
        <v>0</v>
      </c>
      <c r="AE19" s="39">
        <f>IF(AQ19="7",BI19,0)</f>
        <v>0</v>
      </c>
      <c r="AF19" s="39">
        <f>IF(AQ19="2",BH19,0)</f>
        <v>0</v>
      </c>
      <c r="AG19" s="39">
        <f>IF(AQ19="2",BI19,0)</f>
        <v>0</v>
      </c>
      <c r="AH19" s="39">
        <f>IF(AQ19="0",BJ19,0)</f>
        <v>0</v>
      </c>
      <c r="AI19" s="38"/>
      <c r="AJ19" s="22">
        <f>IF(AN19=0,L19,0)</f>
        <v>0</v>
      </c>
      <c r="AK19" s="22">
        <f>IF(AN19=15,L19,0)</f>
        <v>0</v>
      </c>
      <c r="AL19" s="22">
        <f>IF(AN19=21,L19,0)</f>
        <v>0</v>
      </c>
      <c r="AN19" s="39">
        <v>21</v>
      </c>
      <c r="AO19" s="39">
        <f>I19*0</f>
        <v>0</v>
      </c>
      <c r="AP19" s="39">
        <f>I19*(1-0)</f>
        <v>0</v>
      </c>
      <c r="AQ19" s="40" t="s">
        <v>7</v>
      </c>
      <c r="AV19" s="39">
        <f>AW19+AX19</f>
        <v>0</v>
      </c>
      <c r="AW19" s="39">
        <f>H19*AO19</f>
        <v>0</v>
      </c>
      <c r="AX19" s="39">
        <f>H19*AP19</f>
        <v>0</v>
      </c>
      <c r="AY19" s="41" t="s">
        <v>150</v>
      </c>
      <c r="AZ19" s="41" t="s">
        <v>159</v>
      </c>
      <c r="BA19" s="38" t="s">
        <v>164</v>
      </c>
      <c r="BC19" s="39">
        <f>AW19+AX19</f>
        <v>0</v>
      </c>
      <c r="BD19" s="39">
        <f>I19/(100-BE19)*100</f>
        <v>0</v>
      </c>
      <c r="BE19" s="39">
        <v>0</v>
      </c>
      <c r="BF19" s="39">
        <f>19</f>
        <v>19</v>
      </c>
      <c r="BH19" s="22">
        <f>H19*AO19</f>
        <v>0</v>
      </c>
      <c r="BI19" s="22">
        <f>H19*AP19</f>
        <v>0</v>
      </c>
      <c r="BJ19" s="22">
        <f>H19*I19</f>
        <v>0</v>
      </c>
      <c r="BK19" s="22" t="s">
        <v>169</v>
      </c>
      <c r="BL19" s="39">
        <v>13</v>
      </c>
    </row>
    <row r="20" spans="1:14" ht="12.75">
      <c r="A20" s="5"/>
      <c r="B20" s="123"/>
      <c r="C20" s="15" t="s">
        <v>69</v>
      </c>
      <c r="D20" s="123"/>
      <c r="E20" s="123"/>
      <c r="F20" s="17"/>
      <c r="H20" s="23">
        <v>2.106</v>
      </c>
      <c r="M20" s="34"/>
      <c r="N20" s="5"/>
    </row>
    <row r="21" spans="1:14" ht="12.75">
      <c r="A21" s="5"/>
      <c r="B21" s="123"/>
      <c r="C21" s="15" t="s">
        <v>70</v>
      </c>
      <c r="D21" s="123"/>
      <c r="E21" s="123"/>
      <c r="F21" s="17"/>
      <c r="H21" s="23">
        <v>0.234</v>
      </c>
      <c r="M21" s="34"/>
      <c r="N21" s="5"/>
    </row>
    <row r="22" spans="1:47" ht="12.75">
      <c r="A22" s="6"/>
      <c r="B22" s="124" t="s">
        <v>22</v>
      </c>
      <c r="C22" s="125" t="s">
        <v>71</v>
      </c>
      <c r="D22" s="126"/>
      <c r="E22" s="126"/>
      <c r="F22" s="126"/>
      <c r="G22" s="20" t="s">
        <v>6</v>
      </c>
      <c r="H22" s="20" t="s">
        <v>6</v>
      </c>
      <c r="I22" s="20" t="s">
        <v>6</v>
      </c>
      <c r="J22" s="44">
        <f>SUM(J23:J29)</f>
        <v>0</v>
      </c>
      <c r="K22" s="44">
        <f>SUM(K23:K29)</f>
        <v>0</v>
      </c>
      <c r="L22" s="44">
        <f>SUM(L23:L29)</f>
        <v>0</v>
      </c>
      <c r="M22" s="35"/>
      <c r="N22" s="5"/>
      <c r="AI22" s="38"/>
      <c r="AS22" s="44">
        <f>SUM(AJ23:AJ29)</f>
        <v>0</v>
      </c>
      <c r="AT22" s="44">
        <f>SUM(AK23:AK29)</f>
        <v>0</v>
      </c>
      <c r="AU22" s="44">
        <f>SUM(AL23:AL29)</f>
        <v>0</v>
      </c>
    </row>
    <row r="23" spans="1:64" ht="12.75">
      <c r="A23" s="4" t="s">
        <v>9</v>
      </c>
      <c r="B23" s="61" t="s">
        <v>32</v>
      </c>
      <c r="C23" s="62" t="s">
        <v>72</v>
      </c>
      <c r="D23" s="63"/>
      <c r="E23" s="63"/>
      <c r="F23" s="63"/>
      <c r="G23" s="12" t="s">
        <v>123</v>
      </c>
      <c r="H23" s="22">
        <v>2.34</v>
      </c>
      <c r="I23" s="22">
        <v>0</v>
      </c>
      <c r="J23" s="22">
        <f>H23*AO23</f>
        <v>0</v>
      </c>
      <c r="K23" s="22">
        <f>H23*AP23</f>
        <v>0</v>
      </c>
      <c r="L23" s="22">
        <f>H23*I23</f>
        <v>0</v>
      </c>
      <c r="M23" s="33" t="s">
        <v>139</v>
      </c>
      <c r="N23" s="5"/>
      <c r="Z23" s="39">
        <f>IF(AQ23="5",BJ23,0)</f>
        <v>0</v>
      </c>
      <c r="AB23" s="39">
        <f>IF(AQ23="1",BH23,0)</f>
        <v>0</v>
      </c>
      <c r="AC23" s="39">
        <f>IF(AQ23="1",BI23,0)</f>
        <v>0</v>
      </c>
      <c r="AD23" s="39">
        <f>IF(AQ23="7",BH23,0)</f>
        <v>0</v>
      </c>
      <c r="AE23" s="39">
        <f>IF(AQ23="7",BI23,0)</f>
        <v>0</v>
      </c>
      <c r="AF23" s="39">
        <f>IF(AQ23="2",BH23,0)</f>
        <v>0</v>
      </c>
      <c r="AG23" s="39">
        <f>IF(AQ23="2",BI23,0)</f>
        <v>0</v>
      </c>
      <c r="AH23" s="39">
        <f>IF(AQ23="0",BJ23,0)</f>
        <v>0</v>
      </c>
      <c r="AI23" s="38"/>
      <c r="AJ23" s="22">
        <f>IF(AN23=0,L23,0)</f>
        <v>0</v>
      </c>
      <c r="AK23" s="22">
        <f>IF(AN23=15,L23,0)</f>
        <v>0</v>
      </c>
      <c r="AL23" s="22">
        <f>IF(AN23=21,L23,0)</f>
        <v>0</v>
      </c>
      <c r="AN23" s="39">
        <v>21</v>
      </c>
      <c r="AO23" s="39">
        <f>I23*0</f>
        <v>0</v>
      </c>
      <c r="AP23" s="39">
        <f>I23*(1-0)</f>
        <v>0</v>
      </c>
      <c r="AQ23" s="40" t="s">
        <v>7</v>
      </c>
      <c r="AV23" s="39">
        <f>AW23+AX23</f>
        <v>0</v>
      </c>
      <c r="AW23" s="39">
        <f>H23*AO23</f>
        <v>0</v>
      </c>
      <c r="AX23" s="39">
        <f>H23*AP23</f>
        <v>0</v>
      </c>
      <c r="AY23" s="41" t="s">
        <v>151</v>
      </c>
      <c r="AZ23" s="41" t="s">
        <v>159</v>
      </c>
      <c r="BA23" s="38" t="s">
        <v>164</v>
      </c>
      <c r="BC23" s="39">
        <f>AW23+AX23</f>
        <v>0</v>
      </c>
      <c r="BD23" s="39">
        <f>I23/(100-BE23)*100</f>
        <v>0</v>
      </c>
      <c r="BE23" s="39">
        <v>0</v>
      </c>
      <c r="BF23" s="39">
        <f>23</f>
        <v>23</v>
      </c>
      <c r="BH23" s="22">
        <f>H23*AO23</f>
        <v>0</v>
      </c>
      <c r="BI23" s="22">
        <f>H23*AP23</f>
        <v>0</v>
      </c>
      <c r="BJ23" s="22">
        <f>H23*I23</f>
        <v>0</v>
      </c>
      <c r="BK23" s="22" t="s">
        <v>169</v>
      </c>
      <c r="BL23" s="39">
        <v>16</v>
      </c>
    </row>
    <row r="24" spans="1:14" ht="12.75">
      <c r="A24" s="5"/>
      <c r="B24" s="123"/>
      <c r="C24" s="15" t="s">
        <v>73</v>
      </c>
      <c r="D24" s="123"/>
      <c r="E24" s="123"/>
      <c r="F24" s="17"/>
      <c r="H24" s="23">
        <v>2.34</v>
      </c>
      <c r="M24" s="34"/>
      <c r="N24" s="5"/>
    </row>
    <row r="25" spans="1:64" ht="12.75">
      <c r="A25" s="4" t="s">
        <v>10</v>
      </c>
      <c r="B25" s="61" t="s">
        <v>33</v>
      </c>
      <c r="C25" s="62" t="s">
        <v>74</v>
      </c>
      <c r="D25" s="63"/>
      <c r="E25" s="63"/>
      <c r="F25" s="63"/>
      <c r="G25" s="12" t="s">
        <v>123</v>
      </c>
      <c r="H25" s="22">
        <v>2.34</v>
      </c>
      <c r="I25" s="22">
        <v>0</v>
      </c>
      <c r="J25" s="22">
        <f>H25*AO25</f>
        <v>0</v>
      </c>
      <c r="K25" s="22">
        <f>H25*AP25</f>
        <v>0</v>
      </c>
      <c r="L25" s="22">
        <f>H25*I25</f>
        <v>0</v>
      </c>
      <c r="M25" s="33" t="s">
        <v>139</v>
      </c>
      <c r="N25" s="5"/>
      <c r="Z25" s="39">
        <f>IF(AQ25="5",BJ25,0)</f>
        <v>0</v>
      </c>
      <c r="AB25" s="39">
        <f>IF(AQ25="1",BH25,0)</f>
        <v>0</v>
      </c>
      <c r="AC25" s="39">
        <f>IF(AQ25="1",BI25,0)</f>
        <v>0</v>
      </c>
      <c r="AD25" s="39">
        <f>IF(AQ25="7",BH25,0)</f>
        <v>0</v>
      </c>
      <c r="AE25" s="39">
        <f>IF(AQ25="7",BI25,0)</f>
        <v>0</v>
      </c>
      <c r="AF25" s="39">
        <f>IF(AQ25="2",BH25,0)</f>
        <v>0</v>
      </c>
      <c r="AG25" s="39">
        <f>IF(AQ25="2",BI25,0)</f>
        <v>0</v>
      </c>
      <c r="AH25" s="39">
        <f>IF(AQ25="0",BJ25,0)</f>
        <v>0</v>
      </c>
      <c r="AI25" s="38"/>
      <c r="AJ25" s="22">
        <f>IF(AN25=0,L25,0)</f>
        <v>0</v>
      </c>
      <c r="AK25" s="22">
        <f>IF(AN25=15,L25,0)</f>
        <v>0</v>
      </c>
      <c r="AL25" s="22">
        <f>IF(AN25=21,L25,0)</f>
        <v>0</v>
      </c>
      <c r="AN25" s="39">
        <v>21</v>
      </c>
      <c r="AO25" s="39">
        <f>I25*0</f>
        <v>0</v>
      </c>
      <c r="AP25" s="39">
        <f>I25*(1-0)</f>
        <v>0</v>
      </c>
      <c r="AQ25" s="40" t="s">
        <v>7</v>
      </c>
      <c r="AV25" s="39">
        <f>AW25+AX25</f>
        <v>0</v>
      </c>
      <c r="AW25" s="39">
        <f>H25*AO25</f>
        <v>0</v>
      </c>
      <c r="AX25" s="39">
        <f>H25*AP25</f>
        <v>0</v>
      </c>
      <c r="AY25" s="41" t="s">
        <v>151</v>
      </c>
      <c r="AZ25" s="41" t="s">
        <v>159</v>
      </c>
      <c r="BA25" s="38" t="s">
        <v>164</v>
      </c>
      <c r="BC25" s="39">
        <f>AW25+AX25</f>
        <v>0</v>
      </c>
      <c r="BD25" s="39">
        <f>I25/(100-BE25)*100</f>
        <v>0</v>
      </c>
      <c r="BE25" s="39">
        <v>0</v>
      </c>
      <c r="BF25" s="39">
        <f>25</f>
        <v>25</v>
      </c>
      <c r="BH25" s="22">
        <f>H25*AO25</f>
        <v>0</v>
      </c>
      <c r="BI25" s="22">
        <f>H25*AP25</f>
        <v>0</v>
      </c>
      <c r="BJ25" s="22">
        <f>H25*I25</f>
        <v>0</v>
      </c>
      <c r="BK25" s="22" t="s">
        <v>169</v>
      </c>
      <c r="BL25" s="39">
        <v>16</v>
      </c>
    </row>
    <row r="26" spans="1:14" ht="12.75">
      <c r="A26" s="5"/>
      <c r="B26" s="123"/>
      <c r="C26" s="15" t="s">
        <v>73</v>
      </c>
      <c r="D26" s="123"/>
      <c r="E26" s="123"/>
      <c r="F26" s="17"/>
      <c r="H26" s="23">
        <v>2.34</v>
      </c>
      <c r="M26" s="34"/>
      <c r="N26" s="5"/>
    </row>
    <row r="27" spans="1:64" ht="12.75">
      <c r="A27" s="4" t="s">
        <v>11</v>
      </c>
      <c r="B27" s="61" t="s">
        <v>34</v>
      </c>
      <c r="C27" s="62" t="s">
        <v>75</v>
      </c>
      <c r="D27" s="63"/>
      <c r="E27" s="63"/>
      <c r="F27" s="63"/>
      <c r="G27" s="12" t="s">
        <v>123</v>
      </c>
      <c r="H27" s="22">
        <v>2.34</v>
      </c>
      <c r="I27" s="22">
        <v>0</v>
      </c>
      <c r="J27" s="22">
        <f>H27*AO27</f>
        <v>0</v>
      </c>
      <c r="K27" s="22">
        <f>H27*AP27</f>
        <v>0</v>
      </c>
      <c r="L27" s="22">
        <f>H27*I27</f>
        <v>0</v>
      </c>
      <c r="M27" s="33" t="s">
        <v>139</v>
      </c>
      <c r="N27" s="5"/>
      <c r="Z27" s="39">
        <f>IF(AQ27="5",BJ27,0)</f>
        <v>0</v>
      </c>
      <c r="AB27" s="39">
        <f>IF(AQ27="1",BH27,0)</f>
        <v>0</v>
      </c>
      <c r="AC27" s="39">
        <f>IF(AQ27="1",BI27,0)</f>
        <v>0</v>
      </c>
      <c r="AD27" s="39">
        <f>IF(AQ27="7",BH27,0)</f>
        <v>0</v>
      </c>
      <c r="AE27" s="39">
        <f>IF(AQ27="7",BI27,0)</f>
        <v>0</v>
      </c>
      <c r="AF27" s="39">
        <f>IF(AQ27="2",BH27,0)</f>
        <v>0</v>
      </c>
      <c r="AG27" s="39">
        <f>IF(AQ27="2",BI27,0)</f>
        <v>0</v>
      </c>
      <c r="AH27" s="39">
        <f>IF(AQ27="0",BJ27,0)</f>
        <v>0</v>
      </c>
      <c r="AI27" s="38"/>
      <c r="AJ27" s="22">
        <f>IF(AN27=0,L27,0)</f>
        <v>0</v>
      </c>
      <c r="AK27" s="22">
        <f>IF(AN27=15,L27,0)</f>
        <v>0</v>
      </c>
      <c r="AL27" s="22">
        <f>IF(AN27=21,L27,0)</f>
        <v>0</v>
      </c>
      <c r="AN27" s="39">
        <v>21</v>
      </c>
      <c r="AO27" s="39">
        <f>I27*0</f>
        <v>0</v>
      </c>
      <c r="AP27" s="39">
        <f>I27*(1-0)</f>
        <v>0</v>
      </c>
      <c r="AQ27" s="40" t="s">
        <v>7</v>
      </c>
      <c r="AV27" s="39">
        <f>AW27+AX27</f>
        <v>0</v>
      </c>
      <c r="AW27" s="39">
        <f>H27*AO27</f>
        <v>0</v>
      </c>
      <c r="AX27" s="39">
        <f>H27*AP27</f>
        <v>0</v>
      </c>
      <c r="AY27" s="41" t="s">
        <v>151</v>
      </c>
      <c r="AZ27" s="41" t="s">
        <v>159</v>
      </c>
      <c r="BA27" s="38" t="s">
        <v>164</v>
      </c>
      <c r="BC27" s="39">
        <f>AW27+AX27</f>
        <v>0</v>
      </c>
      <c r="BD27" s="39">
        <f>I27/(100-BE27)*100</f>
        <v>0</v>
      </c>
      <c r="BE27" s="39">
        <v>0</v>
      </c>
      <c r="BF27" s="39">
        <f>27</f>
        <v>27</v>
      </c>
      <c r="BH27" s="22">
        <f>H27*AO27</f>
        <v>0</v>
      </c>
      <c r="BI27" s="22">
        <f>H27*AP27</f>
        <v>0</v>
      </c>
      <c r="BJ27" s="22">
        <f>H27*I27</f>
        <v>0</v>
      </c>
      <c r="BK27" s="22" t="s">
        <v>169</v>
      </c>
      <c r="BL27" s="39">
        <v>16</v>
      </c>
    </row>
    <row r="28" spans="1:14" ht="12.75">
      <c r="A28" s="5"/>
      <c r="B28" s="123"/>
      <c r="C28" s="15" t="s">
        <v>73</v>
      </c>
      <c r="D28" s="123"/>
      <c r="E28" s="123"/>
      <c r="F28" s="17"/>
      <c r="H28" s="23">
        <v>2.34</v>
      </c>
      <c r="M28" s="34"/>
      <c r="N28" s="5"/>
    </row>
    <row r="29" spans="1:64" ht="12.75">
      <c r="A29" s="4" t="s">
        <v>12</v>
      </c>
      <c r="B29" s="61" t="s">
        <v>35</v>
      </c>
      <c r="C29" s="62" t="s">
        <v>76</v>
      </c>
      <c r="D29" s="63"/>
      <c r="E29" s="63"/>
      <c r="F29" s="63"/>
      <c r="G29" s="12" t="s">
        <v>123</v>
      </c>
      <c r="H29" s="22">
        <v>44.46</v>
      </c>
      <c r="I29" s="22">
        <v>0</v>
      </c>
      <c r="J29" s="22">
        <f>H29*AO29</f>
        <v>0</v>
      </c>
      <c r="K29" s="22">
        <f>H29*AP29</f>
        <v>0</v>
      </c>
      <c r="L29" s="22">
        <f>H29*I29</f>
        <v>0</v>
      </c>
      <c r="M29" s="33" t="s">
        <v>139</v>
      </c>
      <c r="N29" s="5"/>
      <c r="Z29" s="39">
        <f>IF(AQ29="5",BJ29,0)</f>
        <v>0</v>
      </c>
      <c r="AB29" s="39">
        <f>IF(AQ29="1",BH29,0)</f>
        <v>0</v>
      </c>
      <c r="AC29" s="39">
        <f>IF(AQ29="1",BI29,0)</f>
        <v>0</v>
      </c>
      <c r="AD29" s="39">
        <f>IF(AQ29="7",BH29,0)</f>
        <v>0</v>
      </c>
      <c r="AE29" s="39">
        <f>IF(AQ29="7",BI29,0)</f>
        <v>0</v>
      </c>
      <c r="AF29" s="39">
        <f>IF(AQ29="2",BH29,0)</f>
        <v>0</v>
      </c>
      <c r="AG29" s="39">
        <f>IF(AQ29="2",BI29,0)</f>
        <v>0</v>
      </c>
      <c r="AH29" s="39">
        <f>IF(AQ29="0",BJ29,0)</f>
        <v>0</v>
      </c>
      <c r="AI29" s="38"/>
      <c r="AJ29" s="22">
        <f>IF(AN29=0,L29,0)</f>
        <v>0</v>
      </c>
      <c r="AK29" s="22">
        <f>IF(AN29=15,L29,0)</f>
        <v>0</v>
      </c>
      <c r="AL29" s="22">
        <f>IF(AN29=21,L29,0)</f>
        <v>0</v>
      </c>
      <c r="AN29" s="39">
        <v>21</v>
      </c>
      <c r="AO29" s="39">
        <f>I29*0</f>
        <v>0</v>
      </c>
      <c r="AP29" s="39">
        <f>I29*(1-0)</f>
        <v>0</v>
      </c>
      <c r="AQ29" s="40" t="s">
        <v>7</v>
      </c>
      <c r="AV29" s="39">
        <f>AW29+AX29</f>
        <v>0</v>
      </c>
      <c r="AW29" s="39">
        <f>H29*AO29</f>
        <v>0</v>
      </c>
      <c r="AX29" s="39">
        <f>H29*AP29</f>
        <v>0</v>
      </c>
      <c r="AY29" s="41" t="s">
        <v>151</v>
      </c>
      <c r="AZ29" s="41" t="s">
        <v>159</v>
      </c>
      <c r="BA29" s="38" t="s">
        <v>164</v>
      </c>
      <c r="BC29" s="39">
        <f>AW29+AX29</f>
        <v>0</v>
      </c>
      <c r="BD29" s="39">
        <f>I29/(100-BE29)*100</f>
        <v>0</v>
      </c>
      <c r="BE29" s="39">
        <v>0</v>
      </c>
      <c r="BF29" s="39">
        <f>29</f>
        <v>29</v>
      </c>
      <c r="BH29" s="22">
        <f>H29*AO29</f>
        <v>0</v>
      </c>
      <c r="BI29" s="22">
        <f>H29*AP29</f>
        <v>0</v>
      </c>
      <c r="BJ29" s="22">
        <f>H29*I29</f>
        <v>0</v>
      </c>
      <c r="BK29" s="22" t="s">
        <v>169</v>
      </c>
      <c r="BL29" s="39">
        <v>16</v>
      </c>
    </row>
    <row r="30" spans="1:14" ht="12.75">
      <c r="A30" s="5"/>
      <c r="C30" s="15" t="s">
        <v>77</v>
      </c>
      <c r="F30" s="17"/>
      <c r="H30" s="23">
        <v>44.46</v>
      </c>
      <c r="M30" s="34"/>
      <c r="N30" s="5"/>
    </row>
    <row r="31" spans="1:47" ht="12.75">
      <c r="A31" s="6"/>
      <c r="B31" s="13" t="s">
        <v>23</v>
      </c>
      <c r="C31" s="68" t="s">
        <v>78</v>
      </c>
      <c r="D31" s="69"/>
      <c r="E31" s="69"/>
      <c r="F31" s="69"/>
      <c r="G31" s="20" t="s">
        <v>6</v>
      </c>
      <c r="H31" s="20" t="s">
        <v>6</v>
      </c>
      <c r="I31" s="20" t="s">
        <v>6</v>
      </c>
      <c r="J31" s="44">
        <f>SUM(J32:J34)</f>
        <v>0</v>
      </c>
      <c r="K31" s="44">
        <f>SUM(K32:K34)</f>
        <v>0</v>
      </c>
      <c r="L31" s="44">
        <f>SUM(L32:L34)</f>
        <v>0</v>
      </c>
      <c r="M31" s="35"/>
      <c r="N31" s="5"/>
      <c r="AI31" s="38"/>
      <c r="AS31" s="44">
        <f>SUM(AJ32:AJ34)</f>
        <v>0</v>
      </c>
      <c r="AT31" s="44">
        <f>SUM(AK32:AK34)</f>
        <v>0</v>
      </c>
      <c r="AU31" s="44">
        <f>SUM(AL32:AL34)</f>
        <v>0</v>
      </c>
    </row>
    <row r="32" spans="1:64" ht="12.75">
      <c r="A32" s="4" t="s">
        <v>13</v>
      </c>
      <c r="B32" s="61" t="s">
        <v>36</v>
      </c>
      <c r="C32" s="62" t="s">
        <v>79</v>
      </c>
      <c r="D32" s="63"/>
      <c r="E32" s="63"/>
      <c r="F32" s="63"/>
      <c r="G32" s="12" t="s">
        <v>123</v>
      </c>
      <c r="H32" s="22">
        <v>2.34</v>
      </c>
      <c r="I32" s="22">
        <v>0</v>
      </c>
      <c r="J32" s="22">
        <f>H32*AO32</f>
        <v>0</v>
      </c>
      <c r="K32" s="22">
        <f>H32*AP32</f>
        <v>0</v>
      </c>
      <c r="L32" s="22">
        <f>H32*I32</f>
        <v>0</v>
      </c>
      <c r="M32" s="33" t="s">
        <v>139</v>
      </c>
      <c r="N32" s="5"/>
      <c r="Z32" s="39">
        <f>IF(AQ32="5",BJ32,0)</f>
        <v>0</v>
      </c>
      <c r="AB32" s="39">
        <f>IF(AQ32="1",BH32,0)</f>
        <v>0</v>
      </c>
      <c r="AC32" s="39">
        <f>IF(AQ32="1",BI32,0)</f>
        <v>0</v>
      </c>
      <c r="AD32" s="39">
        <f>IF(AQ32="7",BH32,0)</f>
        <v>0</v>
      </c>
      <c r="AE32" s="39">
        <f>IF(AQ32="7",BI32,0)</f>
        <v>0</v>
      </c>
      <c r="AF32" s="39">
        <f>IF(AQ32="2",BH32,0)</f>
        <v>0</v>
      </c>
      <c r="AG32" s="39">
        <f>IF(AQ32="2",BI32,0)</f>
        <v>0</v>
      </c>
      <c r="AH32" s="39">
        <f>IF(AQ32="0",BJ32,0)</f>
        <v>0</v>
      </c>
      <c r="AI32" s="38"/>
      <c r="AJ32" s="22">
        <f>IF(AN32=0,L32,0)</f>
        <v>0</v>
      </c>
      <c r="AK32" s="22">
        <f>IF(AN32=15,L32,0)</f>
        <v>0</v>
      </c>
      <c r="AL32" s="22">
        <f>IF(AN32=21,L32,0)</f>
        <v>0</v>
      </c>
      <c r="AN32" s="39">
        <v>21</v>
      </c>
      <c r="AO32" s="39">
        <f>I32*0</f>
        <v>0</v>
      </c>
      <c r="AP32" s="39">
        <f>I32*(1-0)</f>
        <v>0</v>
      </c>
      <c r="AQ32" s="40" t="s">
        <v>7</v>
      </c>
      <c r="AV32" s="39">
        <f>AW32+AX32</f>
        <v>0</v>
      </c>
      <c r="AW32" s="39">
        <f>H32*AO32</f>
        <v>0</v>
      </c>
      <c r="AX32" s="39">
        <f>H32*AP32</f>
        <v>0</v>
      </c>
      <c r="AY32" s="41" t="s">
        <v>152</v>
      </c>
      <c r="AZ32" s="41" t="s">
        <v>159</v>
      </c>
      <c r="BA32" s="38" t="s">
        <v>164</v>
      </c>
      <c r="BC32" s="39">
        <f>AW32+AX32</f>
        <v>0</v>
      </c>
      <c r="BD32" s="39">
        <f>I32/(100-BE32)*100</f>
        <v>0</v>
      </c>
      <c r="BE32" s="39">
        <v>0</v>
      </c>
      <c r="BF32" s="39">
        <f>32</f>
        <v>32</v>
      </c>
      <c r="BH32" s="22">
        <f>H32*AO32</f>
        <v>0</v>
      </c>
      <c r="BI32" s="22">
        <f>H32*AP32</f>
        <v>0</v>
      </c>
      <c r="BJ32" s="22">
        <f>H32*I32</f>
        <v>0</v>
      </c>
      <c r="BK32" s="22" t="s">
        <v>169</v>
      </c>
      <c r="BL32" s="39">
        <v>17</v>
      </c>
    </row>
    <row r="33" spans="1:14" ht="12.75">
      <c r="A33" s="5"/>
      <c r="B33" s="123"/>
      <c r="C33" s="15" t="s">
        <v>73</v>
      </c>
      <c r="D33" s="123"/>
      <c r="E33" s="123"/>
      <c r="F33" s="17"/>
      <c r="H33" s="23">
        <v>2.34</v>
      </c>
      <c r="M33" s="34"/>
      <c r="N33" s="5"/>
    </row>
    <row r="34" spans="1:64" ht="12.75">
      <c r="A34" s="4" t="s">
        <v>14</v>
      </c>
      <c r="B34" s="61" t="s">
        <v>37</v>
      </c>
      <c r="C34" s="62" t="s">
        <v>80</v>
      </c>
      <c r="D34" s="63"/>
      <c r="E34" s="63"/>
      <c r="F34" s="63"/>
      <c r="G34" s="12" t="s">
        <v>123</v>
      </c>
      <c r="H34" s="22">
        <v>2.34</v>
      </c>
      <c r="I34" s="22">
        <v>0</v>
      </c>
      <c r="J34" s="22">
        <f>H34*AO34</f>
        <v>0</v>
      </c>
      <c r="K34" s="22">
        <f>H34*AP34</f>
        <v>0</v>
      </c>
      <c r="L34" s="22">
        <f>H34*I34</f>
        <v>0</v>
      </c>
      <c r="M34" s="33" t="s">
        <v>139</v>
      </c>
      <c r="N34" s="5"/>
      <c r="Z34" s="39">
        <f>IF(AQ34="5",BJ34,0)</f>
        <v>0</v>
      </c>
      <c r="AB34" s="39">
        <f>IF(AQ34="1",BH34,0)</f>
        <v>0</v>
      </c>
      <c r="AC34" s="39">
        <f>IF(AQ34="1",BI34,0)</f>
        <v>0</v>
      </c>
      <c r="AD34" s="39">
        <f>IF(AQ34="7",BH34,0)</f>
        <v>0</v>
      </c>
      <c r="AE34" s="39">
        <f>IF(AQ34="7",BI34,0)</f>
        <v>0</v>
      </c>
      <c r="AF34" s="39">
        <f>IF(AQ34="2",BH34,0)</f>
        <v>0</v>
      </c>
      <c r="AG34" s="39">
        <f>IF(AQ34="2",BI34,0)</f>
        <v>0</v>
      </c>
      <c r="AH34" s="39">
        <f>IF(AQ34="0",BJ34,0)</f>
        <v>0</v>
      </c>
      <c r="AI34" s="38"/>
      <c r="AJ34" s="22">
        <f>IF(AN34=0,L34,0)</f>
        <v>0</v>
      </c>
      <c r="AK34" s="22">
        <f>IF(AN34=15,L34,0)</f>
        <v>0</v>
      </c>
      <c r="AL34" s="22">
        <f>IF(AN34=21,L34,0)</f>
        <v>0</v>
      </c>
      <c r="AN34" s="39">
        <v>21</v>
      </c>
      <c r="AO34" s="39">
        <f>I34*0</f>
        <v>0</v>
      </c>
      <c r="AP34" s="39">
        <f>I34*(1-0)</f>
        <v>0</v>
      </c>
      <c r="AQ34" s="40" t="s">
        <v>7</v>
      </c>
      <c r="AV34" s="39">
        <f>AW34+AX34</f>
        <v>0</v>
      </c>
      <c r="AW34" s="39">
        <f>H34*AO34</f>
        <v>0</v>
      </c>
      <c r="AX34" s="39">
        <f>H34*AP34</f>
        <v>0</v>
      </c>
      <c r="AY34" s="41" t="s">
        <v>152</v>
      </c>
      <c r="AZ34" s="41" t="s">
        <v>159</v>
      </c>
      <c r="BA34" s="38" t="s">
        <v>164</v>
      </c>
      <c r="BC34" s="39">
        <f>AW34+AX34</f>
        <v>0</v>
      </c>
      <c r="BD34" s="39">
        <f>I34/(100-BE34)*100</f>
        <v>0</v>
      </c>
      <c r="BE34" s="39">
        <v>0</v>
      </c>
      <c r="BF34" s="39">
        <f>34</f>
        <v>34</v>
      </c>
      <c r="BH34" s="22">
        <f>H34*AO34</f>
        <v>0</v>
      </c>
      <c r="BI34" s="22">
        <f>H34*AP34</f>
        <v>0</v>
      </c>
      <c r="BJ34" s="22">
        <f>H34*I34</f>
        <v>0</v>
      </c>
      <c r="BK34" s="22" t="s">
        <v>169</v>
      </c>
      <c r="BL34" s="39">
        <v>17</v>
      </c>
    </row>
    <row r="35" spans="1:14" ht="12.75">
      <c r="A35" s="5"/>
      <c r="C35" s="15" t="s">
        <v>73</v>
      </c>
      <c r="F35" s="17"/>
      <c r="H35" s="23">
        <v>2.34</v>
      </c>
      <c r="M35" s="34"/>
      <c r="N35" s="5"/>
    </row>
    <row r="36" spans="1:47" ht="12.75">
      <c r="A36" s="6"/>
      <c r="B36" s="13" t="s">
        <v>38</v>
      </c>
      <c r="C36" s="68" t="s">
        <v>81</v>
      </c>
      <c r="D36" s="69"/>
      <c r="E36" s="69"/>
      <c r="F36" s="69"/>
      <c r="G36" s="20" t="s">
        <v>6</v>
      </c>
      <c r="H36" s="20" t="s">
        <v>6</v>
      </c>
      <c r="I36" s="20" t="s">
        <v>6</v>
      </c>
      <c r="J36" s="44">
        <f>SUM(J37:J41)</f>
        <v>0</v>
      </c>
      <c r="K36" s="44">
        <f>SUM(K37:K41)</f>
        <v>0</v>
      </c>
      <c r="L36" s="44">
        <f>SUM(L37:L41)</f>
        <v>0</v>
      </c>
      <c r="M36" s="35"/>
      <c r="N36" s="5"/>
      <c r="AI36" s="38"/>
      <c r="AS36" s="44">
        <f>SUM(AJ37:AJ41)</f>
        <v>0</v>
      </c>
      <c r="AT36" s="44">
        <f>SUM(AK37:AK41)</f>
        <v>0</v>
      </c>
      <c r="AU36" s="44">
        <f>SUM(AL37:AL41)</f>
        <v>0</v>
      </c>
    </row>
    <row r="37" spans="1:64" ht="12.75">
      <c r="A37" s="4" t="s">
        <v>15</v>
      </c>
      <c r="B37" s="12" t="s">
        <v>39</v>
      </c>
      <c r="C37" s="62" t="s">
        <v>82</v>
      </c>
      <c r="D37" s="63"/>
      <c r="E37" s="63"/>
      <c r="F37" s="63"/>
      <c r="G37" s="12" t="s">
        <v>123</v>
      </c>
      <c r="H37" s="22">
        <v>2.916</v>
      </c>
      <c r="I37" s="22">
        <v>0</v>
      </c>
      <c r="J37" s="22">
        <f>H37*AO37</f>
        <v>0</v>
      </c>
      <c r="K37" s="22">
        <f>H37*AP37</f>
        <v>0</v>
      </c>
      <c r="L37" s="22">
        <f>H37*I37</f>
        <v>0</v>
      </c>
      <c r="M37" s="33" t="s">
        <v>139</v>
      </c>
      <c r="N37" s="5"/>
      <c r="Z37" s="39">
        <f>IF(AQ37="5",BJ37,0)</f>
        <v>0</v>
      </c>
      <c r="AB37" s="39">
        <f>IF(AQ37="1",BH37,0)</f>
        <v>0</v>
      </c>
      <c r="AC37" s="39">
        <f>IF(AQ37="1",BI37,0)</f>
        <v>0</v>
      </c>
      <c r="AD37" s="39">
        <f>IF(AQ37="7",BH37,0)</f>
        <v>0</v>
      </c>
      <c r="AE37" s="39">
        <f>IF(AQ37="7",BI37,0)</f>
        <v>0</v>
      </c>
      <c r="AF37" s="39">
        <f>IF(AQ37="2",BH37,0)</f>
        <v>0</v>
      </c>
      <c r="AG37" s="39">
        <f>IF(AQ37="2",BI37,0)</f>
        <v>0</v>
      </c>
      <c r="AH37" s="39">
        <f>IF(AQ37="0",BJ37,0)</f>
        <v>0</v>
      </c>
      <c r="AI37" s="38"/>
      <c r="AJ37" s="22">
        <f>IF(AN37=0,L37,0)</f>
        <v>0</v>
      </c>
      <c r="AK37" s="22">
        <f>IF(AN37=15,L37,0)</f>
        <v>0</v>
      </c>
      <c r="AL37" s="22">
        <f>IF(AN37=21,L37,0)</f>
        <v>0</v>
      </c>
      <c r="AN37" s="39">
        <v>21</v>
      </c>
      <c r="AO37" s="39">
        <f>I37*0.900701342281879</f>
        <v>0</v>
      </c>
      <c r="AP37" s="39">
        <f>I37*(1-0.900701342281879)</f>
        <v>0</v>
      </c>
      <c r="AQ37" s="40" t="s">
        <v>7</v>
      </c>
      <c r="AV37" s="39">
        <f>AW37+AX37</f>
        <v>0</v>
      </c>
      <c r="AW37" s="39">
        <f>H37*AO37</f>
        <v>0</v>
      </c>
      <c r="AX37" s="39">
        <f>H37*AP37</f>
        <v>0</v>
      </c>
      <c r="AY37" s="41" t="s">
        <v>153</v>
      </c>
      <c r="AZ37" s="41" t="s">
        <v>160</v>
      </c>
      <c r="BA37" s="38" t="s">
        <v>164</v>
      </c>
      <c r="BC37" s="39">
        <f>AW37+AX37</f>
        <v>0</v>
      </c>
      <c r="BD37" s="39">
        <f>I37/(100-BE37)*100</f>
        <v>0</v>
      </c>
      <c r="BE37" s="39">
        <v>0</v>
      </c>
      <c r="BF37" s="39">
        <f>37</f>
        <v>37</v>
      </c>
      <c r="BH37" s="22">
        <f>H37*AO37</f>
        <v>0</v>
      </c>
      <c r="BI37" s="22">
        <f>H37*AP37</f>
        <v>0</v>
      </c>
      <c r="BJ37" s="22">
        <f>H37*I37</f>
        <v>0</v>
      </c>
      <c r="BK37" s="22" t="s">
        <v>169</v>
      </c>
      <c r="BL37" s="39">
        <v>27</v>
      </c>
    </row>
    <row r="38" spans="1:14" ht="12.75">
      <c r="A38" s="5"/>
      <c r="C38" s="15" t="s">
        <v>83</v>
      </c>
      <c r="F38" s="17"/>
      <c r="H38" s="23">
        <v>2.916</v>
      </c>
      <c r="M38" s="34"/>
      <c r="N38" s="5"/>
    </row>
    <row r="39" spans="1:64" ht="12.75">
      <c r="A39" s="4" t="s">
        <v>16</v>
      </c>
      <c r="B39" s="12" t="s">
        <v>40</v>
      </c>
      <c r="C39" s="62" t="s">
        <v>84</v>
      </c>
      <c r="D39" s="63"/>
      <c r="E39" s="63"/>
      <c r="F39" s="63"/>
      <c r="G39" s="12" t="s">
        <v>124</v>
      </c>
      <c r="H39" s="22">
        <v>2.16</v>
      </c>
      <c r="I39" s="22">
        <v>0</v>
      </c>
      <c r="J39" s="22">
        <f>H39*AO39</f>
        <v>0</v>
      </c>
      <c r="K39" s="22">
        <f>H39*AP39</f>
        <v>0</v>
      </c>
      <c r="L39" s="22">
        <f>H39*I39</f>
        <v>0</v>
      </c>
      <c r="M39" s="33" t="s">
        <v>139</v>
      </c>
      <c r="N39" s="5"/>
      <c r="Z39" s="39">
        <f>IF(AQ39="5",BJ39,0)</f>
        <v>0</v>
      </c>
      <c r="AB39" s="39">
        <f>IF(AQ39="1",BH39,0)</f>
        <v>0</v>
      </c>
      <c r="AC39" s="39">
        <f>IF(AQ39="1",BI39,0)</f>
        <v>0</v>
      </c>
      <c r="AD39" s="39">
        <f>IF(AQ39="7",BH39,0)</f>
        <v>0</v>
      </c>
      <c r="AE39" s="39">
        <f>IF(AQ39="7",BI39,0)</f>
        <v>0</v>
      </c>
      <c r="AF39" s="39">
        <f>IF(AQ39="2",BH39,0)</f>
        <v>0</v>
      </c>
      <c r="AG39" s="39">
        <f>IF(AQ39="2",BI39,0)</f>
        <v>0</v>
      </c>
      <c r="AH39" s="39">
        <f>IF(AQ39="0",BJ39,0)</f>
        <v>0</v>
      </c>
      <c r="AI39" s="38"/>
      <c r="AJ39" s="22">
        <f>IF(AN39=0,L39,0)</f>
        <v>0</v>
      </c>
      <c r="AK39" s="22">
        <f>IF(AN39=15,L39,0)</f>
        <v>0</v>
      </c>
      <c r="AL39" s="22">
        <f>IF(AN39=21,L39,0)</f>
        <v>0</v>
      </c>
      <c r="AN39" s="39">
        <v>21</v>
      </c>
      <c r="AO39" s="39">
        <f>I39*0.276818923327896</f>
        <v>0</v>
      </c>
      <c r="AP39" s="39">
        <f>I39*(1-0.276818923327896)</f>
        <v>0</v>
      </c>
      <c r="AQ39" s="40" t="s">
        <v>7</v>
      </c>
      <c r="AV39" s="39">
        <f>AW39+AX39</f>
        <v>0</v>
      </c>
      <c r="AW39" s="39">
        <f>H39*AO39</f>
        <v>0</v>
      </c>
      <c r="AX39" s="39">
        <f>H39*AP39</f>
        <v>0</v>
      </c>
      <c r="AY39" s="41" t="s">
        <v>153</v>
      </c>
      <c r="AZ39" s="41" t="s">
        <v>160</v>
      </c>
      <c r="BA39" s="38" t="s">
        <v>164</v>
      </c>
      <c r="BC39" s="39">
        <f>AW39+AX39</f>
        <v>0</v>
      </c>
      <c r="BD39" s="39">
        <f>I39/(100-BE39)*100</f>
        <v>0</v>
      </c>
      <c r="BE39" s="39">
        <v>0</v>
      </c>
      <c r="BF39" s="39">
        <f>39</f>
        <v>39</v>
      </c>
      <c r="BH39" s="22">
        <f>H39*AO39</f>
        <v>0</v>
      </c>
      <c r="BI39" s="22">
        <f>H39*AP39</f>
        <v>0</v>
      </c>
      <c r="BJ39" s="22">
        <f>H39*I39</f>
        <v>0</v>
      </c>
      <c r="BK39" s="22" t="s">
        <v>169</v>
      </c>
      <c r="BL39" s="39">
        <v>27</v>
      </c>
    </row>
    <row r="40" spans="1:14" ht="12.75">
      <c r="A40" s="5"/>
      <c r="C40" s="15" t="s">
        <v>85</v>
      </c>
      <c r="F40" s="17"/>
      <c r="H40" s="23">
        <v>2.16</v>
      </c>
      <c r="M40" s="34"/>
      <c r="N40" s="5"/>
    </row>
    <row r="41" spans="1:64" ht="12.75">
      <c r="A41" s="4" t="s">
        <v>17</v>
      </c>
      <c r="B41" s="12" t="s">
        <v>41</v>
      </c>
      <c r="C41" s="62" t="s">
        <v>86</v>
      </c>
      <c r="D41" s="63"/>
      <c r="E41" s="63"/>
      <c r="F41" s="63"/>
      <c r="G41" s="12" t="s">
        <v>124</v>
      </c>
      <c r="H41" s="22">
        <v>2.16</v>
      </c>
      <c r="I41" s="22">
        <v>0</v>
      </c>
      <c r="J41" s="22">
        <f>H41*AO41</f>
        <v>0</v>
      </c>
      <c r="K41" s="22">
        <f>H41*AP41</f>
        <v>0</v>
      </c>
      <c r="L41" s="22">
        <f>H41*I41</f>
        <v>0</v>
      </c>
      <c r="M41" s="33" t="s">
        <v>139</v>
      </c>
      <c r="N41" s="5"/>
      <c r="Z41" s="39">
        <f>IF(AQ41="5",BJ41,0)</f>
        <v>0</v>
      </c>
      <c r="AB41" s="39">
        <f>IF(AQ41="1",BH41,0)</f>
        <v>0</v>
      </c>
      <c r="AC41" s="39">
        <f>IF(AQ41="1",BI41,0)</f>
        <v>0</v>
      </c>
      <c r="AD41" s="39">
        <f>IF(AQ41="7",BH41,0)</f>
        <v>0</v>
      </c>
      <c r="AE41" s="39">
        <f>IF(AQ41="7",BI41,0)</f>
        <v>0</v>
      </c>
      <c r="AF41" s="39">
        <f>IF(AQ41="2",BH41,0)</f>
        <v>0</v>
      </c>
      <c r="AG41" s="39">
        <f>IF(AQ41="2",BI41,0)</f>
        <v>0</v>
      </c>
      <c r="AH41" s="39">
        <f>IF(AQ41="0",BJ41,0)</f>
        <v>0</v>
      </c>
      <c r="AI41" s="38"/>
      <c r="AJ41" s="22">
        <f>IF(AN41=0,L41,0)</f>
        <v>0</v>
      </c>
      <c r="AK41" s="22">
        <f>IF(AN41=15,L41,0)</f>
        <v>0</v>
      </c>
      <c r="AL41" s="22">
        <f>IF(AN41=21,L41,0)</f>
        <v>0</v>
      </c>
      <c r="AN41" s="39">
        <v>21</v>
      </c>
      <c r="AO41" s="39">
        <f>I41*0</f>
        <v>0</v>
      </c>
      <c r="AP41" s="39">
        <f>I41*(1-0)</f>
        <v>0</v>
      </c>
      <c r="AQ41" s="40" t="s">
        <v>7</v>
      </c>
      <c r="AV41" s="39">
        <f>AW41+AX41</f>
        <v>0</v>
      </c>
      <c r="AW41" s="39">
        <f>H41*AO41</f>
        <v>0</v>
      </c>
      <c r="AX41" s="39">
        <f>H41*AP41</f>
        <v>0</v>
      </c>
      <c r="AY41" s="41" t="s">
        <v>153</v>
      </c>
      <c r="AZ41" s="41" t="s">
        <v>160</v>
      </c>
      <c r="BA41" s="38" t="s">
        <v>164</v>
      </c>
      <c r="BC41" s="39">
        <f>AW41+AX41</f>
        <v>0</v>
      </c>
      <c r="BD41" s="39">
        <f>I41/(100-BE41)*100</f>
        <v>0</v>
      </c>
      <c r="BE41" s="39">
        <v>0</v>
      </c>
      <c r="BF41" s="39">
        <f>41</f>
        <v>41</v>
      </c>
      <c r="BH41" s="22">
        <f>H41*AO41</f>
        <v>0</v>
      </c>
      <c r="BI41" s="22">
        <f>H41*AP41</f>
        <v>0</v>
      </c>
      <c r="BJ41" s="22">
        <f>H41*I41</f>
        <v>0</v>
      </c>
      <c r="BK41" s="22" t="s">
        <v>169</v>
      </c>
      <c r="BL41" s="39">
        <v>27</v>
      </c>
    </row>
    <row r="42" spans="1:14" ht="12.75">
      <c r="A42" s="5"/>
      <c r="C42" s="15" t="s">
        <v>87</v>
      </c>
      <c r="F42" s="17"/>
      <c r="H42" s="23">
        <v>2.16</v>
      </c>
      <c r="M42" s="34"/>
      <c r="N42" s="5"/>
    </row>
    <row r="43" spans="1:47" ht="12.75">
      <c r="A43" s="6"/>
      <c r="B43" s="13" t="s">
        <v>42</v>
      </c>
      <c r="C43" s="68" t="s">
        <v>88</v>
      </c>
      <c r="D43" s="69"/>
      <c r="E43" s="69"/>
      <c r="F43" s="69"/>
      <c r="G43" s="20" t="s">
        <v>6</v>
      </c>
      <c r="H43" s="20" t="s">
        <v>6</v>
      </c>
      <c r="I43" s="20" t="s">
        <v>6</v>
      </c>
      <c r="J43" s="44">
        <f>SUM(J44:J47)</f>
        <v>0</v>
      </c>
      <c r="K43" s="44">
        <f>SUM(K44:K47)</f>
        <v>0</v>
      </c>
      <c r="L43" s="44">
        <f>SUM(L44:L47)</f>
        <v>0</v>
      </c>
      <c r="M43" s="35"/>
      <c r="N43" s="5"/>
      <c r="AI43" s="38"/>
      <c r="AS43" s="44">
        <f>SUM(AJ44:AJ47)</f>
        <v>0</v>
      </c>
      <c r="AT43" s="44">
        <f>SUM(AK44:AK47)</f>
        <v>0</v>
      </c>
      <c r="AU43" s="44">
        <f>SUM(AL44:AL47)</f>
        <v>0</v>
      </c>
    </row>
    <row r="44" spans="1:64" ht="12.75">
      <c r="A44" s="4" t="s">
        <v>18</v>
      </c>
      <c r="B44" s="61" t="s">
        <v>43</v>
      </c>
      <c r="C44" s="62" t="s">
        <v>89</v>
      </c>
      <c r="D44" s="63"/>
      <c r="E44" s="63"/>
      <c r="F44" s="63"/>
      <c r="G44" s="12" t="s">
        <v>123</v>
      </c>
      <c r="H44" s="22">
        <v>0.2565</v>
      </c>
      <c r="I44" s="22">
        <v>0</v>
      </c>
      <c r="J44" s="22">
        <f>H44*AO44</f>
        <v>0</v>
      </c>
      <c r="K44" s="22">
        <f>H44*AP44</f>
        <v>0</v>
      </c>
      <c r="L44" s="22">
        <f>H44*I44</f>
        <v>0</v>
      </c>
      <c r="M44" s="33" t="s">
        <v>139</v>
      </c>
      <c r="N44" s="5"/>
      <c r="Z44" s="39">
        <f>IF(AQ44="5",BJ44,0)</f>
        <v>0</v>
      </c>
      <c r="AB44" s="39">
        <f>IF(AQ44="1",BH44,0)</f>
        <v>0</v>
      </c>
      <c r="AC44" s="39">
        <f>IF(AQ44="1",BI44,0)</f>
        <v>0</v>
      </c>
      <c r="AD44" s="39">
        <f>IF(AQ44="7",BH44,0)</f>
        <v>0</v>
      </c>
      <c r="AE44" s="39">
        <f>IF(AQ44="7",BI44,0)</f>
        <v>0</v>
      </c>
      <c r="AF44" s="39">
        <f>IF(AQ44="2",BH44,0)</f>
        <v>0</v>
      </c>
      <c r="AG44" s="39">
        <f>IF(AQ44="2",BI44,0)</f>
        <v>0</v>
      </c>
      <c r="AH44" s="39">
        <f>IF(AQ44="0",BJ44,0)</f>
        <v>0</v>
      </c>
      <c r="AI44" s="38"/>
      <c r="AJ44" s="22">
        <f>IF(AN44=0,L44,0)</f>
        <v>0</v>
      </c>
      <c r="AK44" s="22">
        <f>IF(AN44=15,L44,0)</f>
        <v>0</v>
      </c>
      <c r="AL44" s="22">
        <f>IF(AN44=21,L44,0)</f>
        <v>0</v>
      </c>
      <c r="AN44" s="39">
        <v>21</v>
      </c>
      <c r="AO44" s="39">
        <f>I44*0.465279962228067</f>
        <v>0</v>
      </c>
      <c r="AP44" s="39">
        <f>I44*(1-0.465279962228067)</f>
        <v>0</v>
      </c>
      <c r="AQ44" s="40" t="s">
        <v>7</v>
      </c>
      <c r="AV44" s="39">
        <f>AW44+AX44</f>
        <v>0</v>
      </c>
      <c r="AW44" s="39">
        <f>H44*AO44</f>
        <v>0</v>
      </c>
      <c r="AX44" s="39">
        <f>H44*AP44</f>
        <v>0</v>
      </c>
      <c r="AY44" s="41" t="s">
        <v>154</v>
      </c>
      <c r="AZ44" s="41" t="s">
        <v>161</v>
      </c>
      <c r="BA44" s="38" t="s">
        <v>164</v>
      </c>
      <c r="BC44" s="39">
        <f>AW44+AX44</f>
        <v>0</v>
      </c>
      <c r="BD44" s="39">
        <f>I44/(100-BE44)*100</f>
        <v>0</v>
      </c>
      <c r="BE44" s="39">
        <v>0</v>
      </c>
      <c r="BF44" s="39">
        <f>44</f>
        <v>44</v>
      </c>
      <c r="BH44" s="22">
        <f>H44*AO44</f>
        <v>0</v>
      </c>
      <c r="BI44" s="22">
        <f>H44*AP44</f>
        <v>0</v>
      </c>
      <c r="BJ44" s="22">
        <f>H44*I44</f>
        <v>0</v>
      </c>
      <c r="BK44" s="22" t="s">
        <v>169</v>
      </c>
      <c r="BL44" s="39">
        <v>38</v>
      </c>
    </row>
    <row r="45" spans="1:14" ht="12.75">
      <c r="A45" s="5"/>
      <c r="B45" s="123"/>
      <c r="C45" s="15" t="s">
        <v>90</v>
      </c>
      <c r="D45" s="123"/>
      <c r="E45" s="123"/>
      <c r="F45" s="17"/>
      <c r="H45" s="23">
        <v>0.054</v>
      </c>
      <c r="M45" s="34"/>
      <c r="N45" s="5"/>
    </row>
    <row r="46" spans="1:14" ht="12.75">
      <c r="A46" s="5"/>
      <c r="B46" s="123"/>
      <c r="C46" s="15" t="s">
        <v>91</v>
      </c>
      <c r="D46" s="123"/>
      <c r="E46" s="123"/>
      <c r="F46" s="17"/>
      <c r="H46" s="23">
        <v>0.2025</v>
      </c>
      <c r="M46" s="34"/>
      <c r="N46" s="5"/>
    </row>
    <row r="47" spans="1:64" ht="12.75">
      <c r="A47" s="4" t="s">
        <v>19</v>
      </c>
      <c r="B47" s="61" t="s">
        <v>44</v>
      </c>
      <c r="C47" s="62" t="s">
        <v>92</v>
      </c>
      <c r="D47" s="63"/>
      <c r="E47" s="63"/>
      <c r="F47" s="63"/>
      <c r="G47" s="12" t="s">
        <v>125</v>
      </c>
      <c r="H47" s="22">
        <v>0.02736</v>
      </c>
      <c r="I47" s="22">
        <v>0</v>
      </c>
      <c r="J47" s="22">
        <f>H47*AO47</f>
        <v>0</v>
      </c>
      <c r="K47" s="22">
        <f>H47*AP47</f>
        <v>0</v>
      </c>
      <c r="L47" s="22">
        <f>H47*I47</f>
        <v>0</v>
      </c>
      <c r="M47" s="33" t="s">
        <v>139</v>
      </c>
      <c r="N47" s="5"/>
      <c r="Z47" s="39">
        <f>IF(AQ47="5",BJ47,0)</f>
        <v>0</v>
      </c>
      <c r="AB47" s="39">
        <f>IF(AQ47="1",BH47,0)</f>
        <v>0</v>
      </c>
      <c r="AC47" s="39">
        <f>IF(AQ47="1",BI47,0)</f>
        <v>0</v>
      </c>
      <c r="AD47" s="39">
        <f>IF(AQ47="7",BH47,0)</f>
        <v>0</v>
      </c>
      <c r="AE47" s="39">
        <f>IF(AQ47="7",BI47,0)</f>
        <v>0</v>
      </c>
      <c r="AF47" s="39">
        <f>IF(AQ47="2",BH47,0)</f>
        <v>0</v>
      </c>
      <c r="AG47" s="39">
        <f>IF(AQ47="2",BI47,0)</f>
        <v>0</v>
      </c>
      <c r="AH47" s="39">
        <f>IF(AQ47="0",BJ47,0)</f>
        <v>0</v>
      </c>
      <c r="AI47" s="38"/>
      <c r="AJ47" s="22">
        <f>IF(AN47=0,L47,0)</f>
        <v>0</v>
      </c>
      <c r="AK47" s="22">
        <f>IF(AN47=15,L47,0)</f>
        <v>0</v>
      </c>
      <c r="AL47" s="22">
        <f>IF(AN47=21,L47,0)</f>
        <v>0</v>
      </c>
      <c r="AN47" s="39">
        <v>21</v>
      </c>
      <c r="AO47" s="39">
        <f>I47*0.787076179758821</f>
        <v>0</v>
      </c>
      <c r="AP47" s="39">
        <f>I47*(1-0.787076179758821)</f>
        <v>0</v>
      </c>
      <c r="AQ47" s="40" t="s">
        <v>7</v>
      </c>
      <c r="AV47" s="39">
        <f>AW47+AX47</f>
        <v>0</v>
      </c>
      <c r="AW47" s="39">
        <f>H47*AO47</f>
        <v>0</v>
      </c>
      <c r="AX47" s="39">
        <f>H47*AP47</f>
        <v>0</v>
      </c>
      <c r="AY47" s="41" t="s">
        <v>154</v>
      </c>
      <c r="AZ47" s="41" t="s">
        <v>161</v>
      </c>
      <c r="BA47" s="38" t="s">
        <v>164</v>
      </c>
      <c r="BC47" s="39">
        <f>AW47+AX47</f>
        <v>0</v>
      </c>
      <c r="BD47" s="39">
        <f>I47/(100-BE47)*100</f>
        <v>0</v>
      </c>
      <c r="BE47" s="39">
        <v>0</v>
      </c>
      <c r="BF47" s="39">
        <f>47</f>
        <v>47</v>
      </c>
      <c r="BH47" s="22">
        <f>H47*AO47</f>
        <v>0</v>
      </c>
      <c r="BI47" s="22">
        <f>H47*AP47</f>
        <v>0</v>
      </c>
      <c r="BJ47" s="22">
        <f>H47*I47</f>
        <v>0</v>
      </c>
      <c r="BK47" s="22" t="s">
        <v>169</v>
      </c>
      <c r="BL47" s="39">
        <v>38</v>
      </c>
    </row>
    <row r="48" spans="1:14" ht="12.75">
      <c r="A48" s="5"/>
      <c r="C48" s="15" t="s">
        <v>93</v>
      </c>
      <c r="F48" s="17"/>
      <c r="H48" s="23">
        <v>0.00576</v>
      </c>
      <c r="M48" s="34"/>
      <c r="N48" s="5"/>
    </row>
    <row r="49" spans="1:14" ht="12.75">
      <c r="A49" s="5"/>
      <c r="C49" s="15" t="s">
        <v>94</v>
      </c>
      <c r="F49" s="17"/>
      <c r="H49" s="23">
        <v>0.0216</v>
      </c>
      <c r="M49" s="34"/>
      <c r="N49" s="5"/>
    </row>
    <row r="50" spans="1:47" ht="12.75">
      <c r="A50" s="6"/>
      <c r="B50" s="13" t="s">
        <v>45</v>
      </c>
      <c r="C50" s="68" t="s">
        <v>95</v>
      </c>
      <c r="D50" s="69"/>
      <c r="E50" s="69"/>
      <c r="F50" s="69"/>
      <c r="G50" s="20" t="s">
        <v>6</v>
      </c>
      <c r="H50" s="20" t="s">
        <v>6</v>
      </c>
      <c r="I50" s="20" t="s">
        <v>6</v>
      </c>
      <c r="J50" s="44">
        <f>SUM(J51:J51)</f>
        <v>0</v>
      </c>
      <c r="K50" s="44">
        <f>SUM(K51:K51)</f>
        <v>0</v>
      </c>
      <c r="L50" s="44">
        <f>SUM(L51:L51)</f>
        <v>0</v>
      </c>
      <c r="M50" s="35"/>
      <c r="N50" s="5"/>
      <c r="AI50" s="38"/>
      <c r="AS50" s="44">
        <f>SUM(AJ51:AJ51)</f>
        <v>0</v>
      </c>
      <c r="AT50" s="44">
        <f>SUM(AK51:AK51)</f>
        <v>0</v>
      </c>
      <c r="AU50" s="44">
        <f>SUM(AL51:AL51)</f>
        <v>0</v>
      </c>
    </row>
    <row r="51" spans="1:64" ht="12.75">
      <c r="A51" s="4" t="s">
        <v>20</v>
      </c>
      <c r="B51" s="61" t="s">
        <v>46</v>
      </c>
      <c r="C51" s="62" t="s">
        <v>96</v>
      </c>
      <c r="D51" s="63"/>
      <c r="E51" s="63"/>
      <c r="F51" s="63"/>
      <c r="G51" s="12" t="s">
        <v>126</v>
      </c>
      <c r="H51" s="22">
        <v>24</v>
      </c>
      <c r="I51" s="22">
        <v>0</v>
      </c>
      <c r="J51" s="22">
        <f>H51*AO51</f>
        <v>0</v>
      </c>
      <c r="K51" s="22">
        <f>H51*AP51</f>
        <v>0</v>
      </c>
      <c r="L51" s="22">
        <f>H51*I51</f>
        <v>0</v>
      </c>
      <c r="M51" s="33" t="s">
        <v>139</v>
      </c>
      <c r="N51" s="5"/>
      <c r="Z51" s="39">
        <f>IF(AQ51="5",BJ51,0)</f>
        <v>0</v>
      </c>
      <c r="AB51" s="39">
        <f>IF(AQ51="1",BH51,0)</f>
        <v>0</v>
      </c>
      <c r="AC51" s="39">
        <f>IF(AQ51="1",BI51,0)</f>
        <v>0</v>
      </c>
      <c r="AD51" s="39">
        <f>IF(AQ51="7",BH51,0)</f>
        <v>0</v>
      </c>
      <c r="AE51" s="39">
        <f>IF(AQ51="7",BI51,0)</f>
        <v>0</v>
      </c>
      <c r="AF51" s="39">
        <f>IF(AQ51="2",BH51,0)</f>
        <v>0</v>
      </c>
      <c r="AG51" s="39">
        <f>IF(AQ51="2",BI51,0)</f>
        <v>0</v>
      </c>
      <c r="AH51" s="39">
        <f>IF(AQ51="0",BJ51,0)</f>
        <v>0</v>
      </c>
      <c r="AI51" s="38"/>
      <c r="AJ51" s="22">
        <f>IF(AN51=0,L51,0)</f>
        <v>0</v>
      </c>
      <c r="AK51" s="22">
        <f>IF(AN51=15,L51,0)</f>
        <v>0</v>
      </c>
      <c r="AL51" s="22">
        <f>IF(AN51=21,L51,0)</f>
        <v>0</v>
      </c>
      <c r="AN51" s="39">
        <v>21</v>
      </c>
      <c r="AO51" s="39">
        <f>I51*0.661538461538462</f>
        <v>0</v>
      </c>
      <c r="AP51" s="39">
        <f>I51*(1-0.661538461538462)</f>
        <v>0</v>
      </c>
      <c r="AQ51" s="40" t="s">
        <v>7</v>
      </c>
      <c r="AV51" s="39">
        <f>AW51+AX51</f>
        <v>0</v>
      </c>
      <c r="AW51" s="39">
        <f>H51*AO51</f>
        <v>0</v>
      </c>
      <c r="AX51" s="39">
        <f>H51*AP51</f>
        <v>0</v>
      </c>
      <c r="AY51" s="41" t="s">
        <v>155</v>
      </c>
      <c r="AZ51" s="41" t="s">
        <v>162</v>
      </c>
      <c r="BA51" s="38" t="s">
        <v>164</v>
      </c>
      <c r="BC51" s="39">
        <f>AW51+AX51</f>
        <v>0</v>
      </c>
      <c r="BD51" s="39">
        <f>I51/(100-BE51)*100</f>
        <v>0</v>
      </c>
      <c r="BE51" s="39">
        <v>0</v>
      </c>
      <c r="BF51" s="39">
        <f>51</f>
        <v>51</v>
      </c>
      <c r="BH51" s="22">
        <f>H51*AO51</f>
        <v>0</v>
      </c>
      <c r="BI51" s="22">
        <f>H51*AP51</f>
        <v>0</v>
      </c>
      <c r="BJ51" s="22">
        <f>H51*I51</f>
        <v>0</v>
      </c>
      <c r="BK51" s="22" t="s">
        <v>169</v>
      </c>
      <c r="BL51" s="39">
        <v>63</v>
      </c>
    </row>
    <row r="52" spans="1:14" ht="12.75">
      <c r="A52" s="5"/>
      <c r="C52" s="15" t="s">
        <v>97</v>
      </c>
      <c r="F52" s="17"/>
      <c r="H52" s="23">
        <v>21.6</v>
      </c>
      <c r="M52" s="34"/>
      <c r="N52" s="5"/>
    </row>
    <row r="53" spans="1:14" ht="12.75">
      <c r="A53" s="5"/>
      <c r="C53" s="15" t="s">
        <v>98</v>
      </c>
      <c r="F53" s="17"/>
      <c r="H53" s="23">
        <v>2.4</v>
      </c>
      <c r="M53" s="34"/>
      <c r="N53" s="5"/>
    </row>
    <row r="54" spans="1:47" ht="12.75">
      <c r="A54" s="6"/>
      <c r="B54" s="13" t="s">
        <v>47</v>
      </c>
      <c r="C54" s="68" t="s">
        <v>99</v>
      </c>
      <c r="D54" s="69"/>
      <c r="E54" s="69"/>
      <c r="F54" s="69"/>
      <c r="G54" s="20" t="s">
        <v>6</v>
      </c>
      <c r="H54" s="20" t="s">
        <v>6</v>
      </c>
      <c r="I54" s="20" t="s">
        <v>6</v>
      </c>
      <c r="J54" s="44">
        <f>SUM(J55:J55)</f>
        <v>0</v>
      </c>
      <c r="K54" s="44">
        <f>SUM(K55:K55)</f>
        <v>0</v>
      </c>
      <c r="L54" s="44">
        <f>SUM(L55:L55)</f>
        <v>0</v>
      </c>
      <c r="M54" s="35"/>
      <c r="N54" s="5"/>
      <c r="AI54" s="38"/>
      <c r="AS54" s="44">
        <f>SUM(AJ55:AJ55)</f>
        <v>0</v>
      </c>
      <c r="AT54" s="44">
        <f>SUM(AK55:AK55)</f>
        <v>0</v>
      </c>
      <c r="AU54" s="44">
        <f>SUM(AL55:AL55)</f>
        <v>0</v>
      </c>
    </row>
    <row r="55" spans="1:64" ht="12.75">
      <c r="A55" s="4" t="s">
        <v>21</v>
      </c>
      <c r="B55" s="61" t="s">
        <v>48</v>
      </c>
      <c r="C55" s="62" t="s">
        <v>100</v>
      </c>
      <c r="D55" s="63"/>
      <c r="E55" s="63"/>
      <c r="F55" s="63"/>
      <c r="G55" s="12" t="s">
        <v>123</v>
      </c>
      <c r="H55" s="22">
        <v>0.486</v>
      </c>
      <c r="I55" s="22">
        <v>0</v>
      </c>
      <c r="J55" s="22">
        <f>H55*AO55</f>
        <v>0</v>
      </c>
      <c r="K55" s="22">
        <f>H55*AP55</f>
        <v>0</v>
      </c>
      <c r="L55" s="22">
        <f>H55*I55</f>
        <v>0</v>
      </c>
      <c r="M55" s="33" t="s">
        <v>139</v>
      </c>
      <c r="N55" s="5"/>
      <c r="Z55" s="39">
        <f>IF(AQ55="5",BJ55,0)</f>
        <v>0</v>
      </c>
      <c r="AB55" s="39">
        <f>IF(AQ55="1",BH55,0)</f>
        <v>0</v>
      </c>
      <c r="AC55" s="39">
        <f>IF(AQ55="1",BI55,0)</f>
        <v>0</v>
      </c>
      <c r="AD55" s="39">
        <f>IF(AQ55="7",BH55,0)</f>
        <v>0</v>
      </c>
      <c r="AE55" s="39">
        <f>IF(AQ55="7",BI55,0)</f>
        <v>0</v>
      </c>
      <c r="AF55" s="39">
        <f>IF(AQ55="2",BH55,0)</f>
        <v>0</v>
      </c>
      <c r="AG55" s="39">
        <f>IF(AQ55="2",BI55,0)</f>
        <v>0</v>
      </c>
      <c r="AH55" s="39">
        <f>IF(AQ55="0",BJ55,0)</f>
        <v>0</v>
      </c>
      <c r="AI55" s="38"/>
      <c r="AJ55" s="22">
        <f>IF(AN55=0,L55,0)</f>
        <v>0</v>
      </c>
      <c r="AK55" s="22">
        <f>IF(AN55=15,L55,0)</f>
        <v>0</v>
      </c>
      <c r="AL55" s="22">
        <f>IF(AN55=21,L55,0)</f>
        <v>0</v>
      </c>
      <c r="AN55" s="39">
        <v>21</v>
      </c>
      <c r="AO55" s="39">
        <f>I55*0</f>
        <v>0</v>
      </c>
      <c r="AP55" s="39">
        <f>I55*(1-0)</f>
        <v>0</v>
      </c>
      <c r="AQ55" s="40" t="s">
        <v>7</v>
      </c>
      <c r="AV55" s="39">
        <f>AW55+AX55</f>
        <v>0</v>
      </c>
      <c r="AW55" s="39">
        <f>H55*AO55</f>
        <v>0</v>
      </c>
      <c r="AX55" s="39">
        <f>H55*AP55</f>
        <v>0</v>
      </c>
      <c r="AY55" s="41" t="s">
        <v>156</v>
      </c>
      <c r="AZ55" s="41" t="s">
        <v>163</v>
      </c>
      <c r="BA55" s="38" t="s">
        <v>164</v>
      </c>
      <c r="BC55" s="39">
        <f>AW55+AX55</f>
        <v>0</v>
      </c>
      <c r="BD55" s="39">
        <f>I55/(100-BE55)*100</f>
        <v>0</v>
      </c>
      <c r="BE55" s="39">
        <v>0</v>
      </c>
      <c r="BF55" s="39">
        <f>55</f>
        <v>55</v>
      </c>
      <c r="BH55" s="22">
        <f>H55*AO55</f>
        <v>0</v>
      </c>
      <c r="BI55" s="22">
        <f>H55*AP55</f>
        <v>0</v>
      </c>
      <c r="BJ55" s="22">
        <f>H55*I55</f>
        <v>0</v>
      </c>
      <c r="BK55" s="22" t="s">
        <v>169</v>
      </c>
      <c r="BL55" s="39">
        <v>96</v>
      </c>
    </row>
    <row r="56" spans="1:14" ht="12.75">
      <c r="A56" s="5"/>
      <c r="C56" s="15" t="s">
        <v>101</v>
      </c>
      <c r="F56" s="17"/>
      <c r="H56" s="23">
        <v>0.486</v>
      </c>
      <c r="M56" s="34"/>
      <c r="N56" s="5"/>
    </row>
    <row r="57" spans="1:47" ht="12.75">
      <c r="A57" s="6"/>
      <c r="B57" s="13" t="s">
        <v>49</v>
      </c>
      <c r="C57" s="68" t="s">
        <v>102</v>
      </c>
      <c r="D57" s="69"/>
      <c r="E57" s="69"/>
      <c r="F57" s="69"/>
      <c r="G57" s="20" t="s">
        <v>6</v>
      </c>
      <c r="H57" s="20" t="s">
        <v>6</v>
      </c>
      <c r="I57" s="20" t="s">
        <v>6</v>
      </c>
      <c r="J57" s="44">
        <f>SUM(J58:J58)</f>
        <v>0</v>
      </c>
      <c r="K57" s="44">
        <f>SUM(K58:K58)</f>
        <v>0</v>
      </c>
      <c r="L57" s="44">
        <f>SUM(L58:L58)</f>
        <v>0</v>
      </c>
      <c r="M57" s="35"/>
      <c r="N57" s="5"/>
      <c r="AI57" s="38"/>
      <c r="AS57" s="44">
        <f>SUM(AJ58:AJ58)</f>
        <v>0</v>
      </c>
      <c r="AT57" s="44">
        <f>SUM(AK58:AK58)</f>
        <v>0</v>
      </c>
      <c r="AU57" s="44">
        <f>SUM(AL58:AL58)</f>
        <v>0</v>
      </c>
    </row>
    <row r="58" spans="1:64" ht="12.75">
      <c r="A58" s="4" t="s">
        <v>22</v>
      </c>
      <c r="B58" s="61" t="s">
        <v>50</v>
      </c>
      <c r="C58" s="62" t="s">
        <v>103</v>
      </c>
      <c r="D58" s="63"/>
      <c r="E58" s="63"/>
      <c r="F58" s="63"/>
      <c r="G58" s="12" t="s">
        <v>125</v>
      </c>
      <c r="H58" s="22">
        <v>8.25895</v>
      </c>
      <c r="I58" s="22">
        <v>0</v>
      </c>
      <c r="J58" s="22">
        <f>H58*AO58</f>
        <v>0</v>
      </c>
      <c r="K58" s="22">
        <f>H58*AP58</f>
        <v>0</v>
      </c>
      <c r="L58" s="22">
        <f>H58*I58</f>
        <v>0</v>
      </c>
      <c r="M58" s="33" t="s">
        <v>139</v>
      </c>
      <c r="N58" s="5"/>
      <c r="Z58" s="39">
        <f>IF(AQ58="5",BJ58,0)</f>
        <v>0</v>
      </c>
      <c r="AB58" s="39">
        <f>IF(AQ58="1",BH58,0)</f>
        <v>0</v>
      </c>
      <c r="AC58" s="39">
        <f>IF(AQ58="1",BI58,0)</f>
        <v>0</v>
      </c>
      <c r="AD58" s="39">
        <f>IF(AQ58="7",BH58,0)</f>
        <v>0</v>
      </c>
      <c r="AE58" s="39">
        <f>IF(AQ58="7",BI58,0)</f>
        <v>0</v>
      </c>
      <c r="AF58" s="39">
        <f>IF(AQ58="2",BH58,0)</f>
        <v>0</v>
      </c>
      <c r="AG58" s="39">
        <f>IF(AQ58="2",BI58,0)</f>
        <v>0</v>
      </c>
      <c r="AH58" s="39">
        <f>IF(AQ58="0",BJ58,0)</f>
        <v>0</v>
      </c>
      <c r="AI58" s="38"/>
      <c r="AJ58" s="22">
        <f>IF(AN58=0,L58,0)</f>
        <v>0</v>
      </c>
      <c r="AK58" s="22">
        <f>IF(AN58=15,L58,0)</f>
        <v>0</v>
      </c>
      <c r="AL58" s="22">
        <f>IF(AN58=21,L58,0)</f>
        <v>0</v>
      </c>
      <c r="AN58" s="39">
        <v>21</v>
      </c>
      <c r="AO58" s="39">
        <f>I58*0</f>
        <v>0</v>
      </c>
      <c r="AP58" s="39">
        <f>I58*(1-0)</f>
        <v>0</v>
      </c>
      <c r="AQ58" s="40" t="s">
        <v>11</v>
      </c>
      <c r="AV58" s="39">
        <f>AW58+AX58</f>
        <v>0</v>
      </c>
      <c r="AW58" s="39">
        <f>H58*AO58</f>
        <v>0</v>
      </c>
      <c r="AX58" s="39">
        <f>H58*AP58</f>
        <v>0</v>
      </c>
      <c r="AY58" s="41" t="s">
        <v>157</v>
      </c>
      <c r="AZ58" s="41" t="s">
        <v>163</v>
      </c>
      <c r="BA58" s="38" t="s">
        <v>164</v>
      </c>
      <c r="BC58" s="39">
        <f>AW58+AX58</f>
        <v>0</v>
      </c>
      <c r="BD58" s="39">
        <f>I58/(100-BE58)*100</f>
        <v>0</v>
      </c>
      <c r="BE58" s="39">
        <v>0</v>
      </c>
      <c r="BF58" s="39">
        <f>58</f>
        <v>58</v>
      </c>
      <c r="BH58" s="22">
        <f>H58*AO58</f>
        <v>0</v>
      </c>
      <c r="BI58" s="22">
        <f>H58*AP58</f>
        <v>0</v>
      </c>
      <c r="BJ58" s="22">
        <f>H58*I58</f>
        <v>0</v>
      </c>
      <c r="BK58" s="22" t="s">
        <v>169</v>
      </c>
      <c r="BL58" s="39" t="s">
        <v>49</v>
      </c>
    </row>
    <row r="59" spans="1:14" ht="12.75">
      <c r="A59" s="5"/>
      <c r="C59" s="15" t="s">
        <v>104</v>
      </c>
      <c r="F59" s="17"/>
      <c r="H59" s="23">
        <v>8.25895</v>
      </c>
      <c r="M59" s="34"/>
      <c r="N59" s="5"/>
    </row>
    <row r="60" spans="1:47" ht="12.75">
      <c r="A60" s="6"/>
      <c r="B60" s="13" t="s">
        <v>51</v>
      </c>
      <c r="C60" s="68" t="s">
        <v>105</v>
      </c>
      <c r="D60" s="69"/>
      <c r="E60" s="69"/>
      <c r="F60" s="69"/>
      <c r="G60" s="20" t="s">
        <v>6</v>
      </c>
      <c r="H60" s="20" t="s">
        <v>6</v>
      </c>
      <c r="I60" s="20" t="s">
        <v>6</v>
      </c>
      <c r="J60" s="44">
        <f>SUM(J61:J67)</f>
        <v>0</v>
      </c>
      <c r="K60" s="44">
        <f>SUM(K61:K67)</f>
        <v>0</v>
      </c>
      <c r="L60" s="44">
        <f>SUM(L61:L67)</f>
        <v>0</v>
      </c>
      <c r="M60" s="35"/>
      <c r="N60" s="5"/>
      <c r="AI60" s="38"/>
      <c r="AS60" s="44">
        <f>SUM(AJ61:AJ67)</f>
        <v>0</v>
      </c>
      <c r="AT60" s="44">
        <f>SUM(AK61:AK67)</f>
        <v>0</v>
      </c>
      <c r="AU60" s="44">
        <f>SUM(AL61:AL67)</f>
        <v>0</v>
      </c>
    </row>
    <row r="61" spans="1:64" ht="12.75">
      <c r="A61" s="4" t="s">
        <v>23</v>
      </c>
      <c r="B61" s="61" t="s">
        <v>52</v>
      </c>
      <c r="C61" s="62" t="s">
        <v>106</v>
      </c>
      <c r="D61" s="63"/>
      <c r="E61" s="63"/>
      <c r="F61" s="63"/>
      <c r="G61" s="12" t="s">
        <v>125</v>
      </c>
      <c r="H61" s="22">
        <v>1.0692</v>
      </c>
      <c r="I61" s="22">
        <v>0</v>
      </c>
      <c r="J61" s="22">
        <f>H61*AO61</f>
        <v>0</v>
      </c>
      <c r="K61" s="22">
        <f>H61*AP61</f>
        <v>0</v>
      </c>
      <c r="L61" s="22">
        <f>H61*I61</f>
        <v>0</v>
      </c>
      <c r="M61" s="33" t="s">
        <v>139</v>
      </c>
      <c r="N61" s="5"/>
      <c r="Z61" s="39">
        <f>IF(AQ61="5",BJ61,0)</f>
        <v>0</v>
      </c>
      <c r="AB61" s="39">
        <f>IF(AQ61="1",BH61,0)</f>
        <v>0</v>
      </c>
      <c r="AC61" s="39">
        <f>IF(AQ61="1",BI61,0)</f>
        <v>0</v>
      </c>
      <c r="AD61" s="39">
        <f>IF(AQ61="7",BH61,0)</f>
        <v>0</v>
      </c>
      <c r="AE61" s="39">
        <f>IF(AQ61="7",BI61,0)</f>
        <v>0</v>
      </c>
      <c r="AF61" s="39">
        <f>IF(AQ61="2",BH61,0)</f>
        <v>0</v>
      </c>
      <c r="AG61" s="39">
        <f>IF(AQ61="2",BI61,0)</f>
        <v>0</v>
      </c>
      <c r="AH61" s="39">
        <f>IF(AQ61="0",BJ61,0)</f>
        <v>0</v>
      </c>
      <c r="AI61" s="38"/>
      <c r="AJ61" s="22">
        <f>IF(AN61=0,L61,0)</f>
        <v>0</v>
      </c>
      <c r="AK61" s="22">
        <f>IF(AN61=15,L61,0)</f>
        <v>0</v>
      </c>
      <c r="AL61" s="22">
        <f>IF(AN61=21,L61,0)</f>
        <v>0</v>
      </c>
      <c r="AN61" s="39">
        <v>21</v>
      </c>
      <c r="AO61" s="39">
        <f>I61*0</f>
        <v>0</v>
      </c>
      <c r="AP61" s="39">
        <f>I61*(1-0)</f>
        <v>0</v>
      </c>
      <c r="AQ61" s="40" t="s">
        <v>11</v>
      </c>
      <c r="AV61" s="39">
        <f>AW61+AX61</f>
        <v>0</v>
      </c>
      <c r="AW61" s="39">
        <f>H61*AO61</f>
        <v>0</v>
      </c>
      <c r="AX61" s="39">
        <f>H61*AP61</f>
        <v>0</v>
      </c>
      <c r="AY61" s="41" t="s">
        <v>158</v>
      </c>
      <c r="AZ61" s="41" t="s">
        <v>163</v>
      </c>
      <c r="BA61" s="38" t="s">
        <v>164</v>
      </c>
      <c r="BC61" s="39">
        <f>AW61+AX61</f>
        <v>0</v>
      </c>
      <c r="BD61" s="39">
        <f>I61/(100-BE61)*100</f>
        <v>0</v>
      </c>
      <c r="BE61" s="39">
        <v>0</v>
      </c>
      <c r="BF61" s="39">
        <f>61</f>
        <v>61</v>
      </c>
      <c r="BH61" s="22">
        <f>H61*AO61</f>
        <v>0</v>
      </c>
      <c r="BI61" s="22">
        <f>H61*AP61</f>
        <v>0</v>
      </c>
      <c r="BJ61" s="22">
        <f>H61*I61</f>
        <v>0</v>
      </c>
      <c r="BK61" s="22" t="s">
        <v>169</v>
      </c>
      <c r="BL61" s="39" t="s">
        <v>51</v>
      </c>
    </row>
    <row r="62" spans="1:14" ht="12.75">
      <c r="A62" s="5"/>
      <c r="B62" s="123"/>
      <c r="C62" s="15" t="s">
        <v>107</v>
      </c>
      <c r="D62" s="123"/>
      <c r="E62" s="123"/>
      <c r="F62" s="17"/>
      <c r="H62" s="23">
        <v>1.0692</v>
      </c>
      <c r="M62" s="34"/>
      <c r="N62" s="5"/>
    </row>
    <row r="63" spans="1:64" ht="12.75">
      <c r="A63" s="4" t="s">
        <v>24</v>
      </c>
      <c r="B63" s="61" t="s">
        <v>53</v>
      </c>
      <c r="C63" s="62" t="s">
        <v>108</v>
      </c>
      <c r="D63" s="63"/>
      <c r="E63" s="63"/>
      <c r="F63" s="63"/>
      <c r="G63" s="12" t="s">
        <v>125</v>
      </c>
      <c r="H63" s="22">
        <v>1.0692</v>
      </c>
      <c r="I63" s="22">
        <v>0</v>
      </c>
      <c r="J63" s="22">
        <f>H63*AO63</f>
        <v>0</v>
      </c>
      <c r="K63" s="22">
        <f>H63*AP63</f>
        <v>0</v>
      </c>
      <c r="L63" s="22">
        <f>H63*I63</f>
        <v>0</v>
      </c>
      <c r="M63" s="33" t="s">
        <v>139</v>
      </c>
      <c r="N63" s="5"/>
      <c r="Z63" s="39">
        <f>IF(AQ63="5",BJ63,0)</f>
        <v>0</v>
      </c>
      <c r="AB63" s="39">
        <f>IF(AQ63="1",BH63,0)</f>
        <v>0</v>
      </c>
      <c r="AC63" s="39">
        <f>IF(AQ63="1",BI63,0)</f>
        <v>0</v>
      </c>
      <c r="AD63" s="39">
        <f>IF(AQ63="7",BH63,0)</f>
        <v>0</v>
      </c>
      <c r="AE63" s="39">
        <f>IF(AQ63="7",BI63,0)</f>
        <v>0</v>
      </c>
      <c r="AF63" s="39">
        <f>IF(AQ63="2",BH63,0)</f>
        <v>0</v>
      </c>
      <c r="AG63" s="39">
        <f>IF(AQ63="2",BI63,0)</f>
        <v>0</v>
      </c>
      <c r="AH63" s="39">
        <f>IF(AQ63="0",BJ63,0)</f>
        <v>0</v>
      </c>
      <c r="AI63" s="38"/>
      <c r="AJ63" s="22">
        <f>IF(AN63=0,L63,0)</f>
        <v>0</v>
      </c>
      <c r="AK63" s="22">
        <f>IF(AN63=15,L63,0)</f>
        <v>0</v>
      </c>
      <c r="AL63" s="22">
        <f>IF(AN63=21,L63,0)</f>
        <v>0</v>
      </c>
      <c r="AN63" s="39">
        <v>21</v>
      </c>
      <c r="AO63" s="39">
        <f>I63*0</f>
        <v>0</v>
      </c>
      <c r="AP63" s="39">
        <f>I63*(1-0)</f>
        <v>0</v>
      </c>
      <c r="AQ63" s="40" t="s">
        <v>11</v>
      </c>
      <c r="AV63" s="39">
        <f>AW63+AX63</f>
        <v>0</v>
      </c>
      <c r="AW63" s="39">
        <f>H63*AO63</f>
        <v>0</v>
      </c>
      <c r="AX63" s="39">
        <f>H63*AP63</f>
        <v>0</v>
      </c>
      <c r="AY63" s="41" t="s">
        <v>158</v>
      </c>
      <c r="AZ63" s="41" t="s">
        <v>163</v>
      </c>
      <c r="BA63" s="38" t="s">
        <v>164</v>
      </c>
      <c r="BC63" s="39">
        <f>AW63+AX63</f>
        <v>0</v>
      </c>
      <c r="BD63" s="39">
        <f>I63/(100-BE63)*100</f>
        <v>0</v>
      </c>
      <c r="BE63" s="39">
        <v>0</v>
      </c>
      <c r="BF63" s="39">
        <f>63</f>
        <v>63</v>
      </c>
      <c r="BH63" s="22">
        <f>H63*AO63</f>
        <v>0</v>
      </c>
      <c r="BI63" s="22">
        <f>H63*AP63</f>
        <v>0</v>
      </c>
      <c r="BJ63" s="22">
        <f>H63*I63</f>
        <v>0</v>
      </c>
      <c r="BK63" s="22" t="s">
        <v>169</v>
      </c>
      <c r="BL63" s="39" t="s">
        <v>51</v>
      </c>
    </row>
    <row r="64" spans="1:14" ht="12.75">
      <c r="A64" s="5"/>
      <c r="B64" s="123"/>
      <c r="C64" s="15" t="s">
        <v>107</v>
      </c>
      <c r="D64" s="123"/>
      <c r="E64" s="123"/>
      <c r="F64" s="17"/>
      <c r="H64" s="23">
        <v>1.0692</v>
      </c>
      <c r="M64" s="34"/>
      <c r="N64" s="5"/>
    </row>
    <row r="65" spans="1:64" ht="12.75">
      <c r="A65" s="4" t="s">
        <v>25</v>
      </c>
      <c r="B65" s="61" t="s">
        <v>54</v>
      </c>
      <c r="C65" s="62" t="s">
        <v>109</v>
      </c>
      <c r="D65" s="63"/>
      <c r="E65" s="63"/>
      <c r="F65" s="63"/>
      <c r="G65" s="12" t="s">
        <v>125</v>
      </c>
      <c r="H65" s="22">
        <v>20.3148</v>
      </c>
      <c r="I65" s="22">
        <v>0</v>
      </c>
      <c r="J65" s="22">
        <f>H65*AO65</f>
        <v>0</v>
      </c>
      <c r="K65" s="22">
        <f>H65*AP65</f>
        <v>0</v>
      </c>
      <c r="L65" s="22">
        <f>H65*I65</f>
        <v>0</v>
      </c>
      <c r="M65" s="33" t="s">
        <v>139</v>
      </c>
      <c r="N65" s="5"/>
      <c r="Z65" s="39">
        <f>IF(AQ65="5",BJ65,0)</f>
        <v>0</v>
      </c>
      <c r="AB65" s="39">
        <f>IF(AQ65="1",BH65,0)</f>
        <v>0</v>
      </c>
      <c r="AC65" s="39">
        <f>IF(AQ65="1",BI65,0)</f>
        <v>0</v>
      </c>
      <c r="AD65" s="39">
        <f>IF(AQ65="7",BH65,0)</f>
        <v>0</v>
      </c>
      <c r="AE65" s="39">
        <f>IF(AQ65="7",BI65,0)</f>
        <v>0</v>
      </c>
      <c r="AF65" s="39">
        <f>IF(AQ65="2",BH65,0)</f>
        <v>0</v>
      </c>
      <c r="AG65" s="39">
        <f>IF(AQ65="2",BI65,0)</f>
        <v>0</v>
      </c>
      <c r="AH65" s="39">
        <f>IF(AQ65="0",BJ65,0)</f>
        <v>0</v>
      </c>
      <c r="AI65" s="38"/>
      <c r="AJ65" s="22">
        <f>IF(AN65=0,L65,0)</f>
        <v>0</v>
      </c>
      <c r="AK65" s="22">
        <f>IF(AN65=15,L65,0)</f>
        <v>0</v>
      </c>
      <c r="AL65" s="22">
        <f>IF(AN65=21,L65,0)</f>
        <v>0</v>
      </c>
      <c r="AN65" s="39">
        <v>21</v>
      </c>
      <c r="AO65" s="39">
        <f>I65*0</f>
        <v>0</v>
      </c>
      <c r="AP65" s="39">
        <f>I65*(1-0)</f>
        <v>0</v>
      </c>
      <c r="AQ65" s="40" t="s">
        <v>11</v>
      </c>
      <c r="AV65" s="39">
        <f>AW65+AX65</f>
        <v>0</v>
      </c>
      <c r="AW65" s="39">
        <f>H65*AO65</f>
        <v>0</v>
      </c>
      <c r="AX65" s="39">
        <f>H65*AP65</f>
        <v>0</v>
      </c>
      <c r="AY65" s="41" t="s">
        <v>158</v>
      </c>
      <c r="AZ65" s="41" t="s">
        <v>163</v>
      </c>
      <c r="BA65" s="38" t="s">
        <v>164</v>
      </c>
      <c r="BC65" s="39">
        <f>AW65+AX65</f>
        <v>0</v>
      </c>
      <c r="BD65" s="39">
        <f>I65/(100-BE65)*100</f>
        <v>0</v>
      </c>
      <c r="BE65" s="39">
        <v>0</v>
      </c>
      <c r="BF65" s="39">
        <f>65</f>
        <v>65</v>
      </c>
      <c r="BH65" s="22">
        <f>H65*AO65</f>
        <v>0</v>
      </c>
      <c r="BI65" s="22">
        <f>H65*AP65</f>
        <v>0</v>
      </c>
      <c r="BJ65" s="22">
        <f>H65*I65</f>
        <v>0</v>
      </c>
      <c r="BK65" s="22" t="s">
        <v>169</v>
      </c>
      <c r="BL65" s="39" t="s">
        <v>51</v>
      </c>
    </row>
    <row r="66" spans="1:14" ht="12.75">
      <c r="A66" s="5"/>
      <c r="B66" s="123"/>
      <c r="C66" s="15" t="s">
        <v>110</v>
      </c>
      <c r="D66" s="123"/>
      <c r="E66" s="123"/>
      <c r="F66" s="17"/>
      <c r="H66" s="23">
        <v>20.3148</v>
      </c>
      <c r="M66" s="34"/>
      <c r="N66" s="5"/>
    </row>
    <row r="67" spans="1:64" ht="12.75">
      <c r="A67" s="4" t="s">
        <v>26</v>
      </c>
      <c r="B67" s="61" t="s">
        <v>55</v>
      </c>
      <c r="C67" s="62" t="s">
        <v>111</v>
      </c>
      <c r="D67" s="63"/>
      <c r="E67" s="63"/>
      <c r="F67" s="63"/>
      <c r="G67" s="12" t="s">
        <v>125</v>
      </c>
      <c r="H67" s="22">
        <v>1.0692</v>
      </c>
      <c r="I67" s="22">
        <v>0</v>
      </c>
      <c r="J67" s="22">
        <f>H67*AO67</f>
        <v>0</v>
      </c>
      <c r="K67" s="22">
        <f>H67*AP67</f>
        <v>0</v>
      </c>
      <c r="L67" s="22">
        <f>H67*I67</f>
        <v>0</v>
      </c>
      <c r="M67" s="33" t="s">
        <v>139</v>
      </c>
      <c r="N67" s="5"/>
      <c r="Z67" s="39">
        <f>IF(AQ67="5",BJ67,0)</f>
        <v>0</v>
      </c>
      <c r="AB67" s="39">
        <f>IF(AQ67="1",BH67,0)</f>
        <v>0</v>
      </c>
      <c r="AC67" s="39">
        <f>IF(AQ67="1",BI67,0)</f>
        <v>0</v>
      </c>
      <c r="AD67" s="39">
        <f>IF(AQ67="7",BH67,0)</f>
        <v>0</v>
      </c>
      <c r="AE67" s="39">
        <f>IF(AQ67="7",BI67,0)</f>
        <v>0</v>
      </c>
      <c r="AF67" s="39">
        <f>IF(AQ67="2",BH67,0)</f>
        <v>0</v>
      </c>
      <c r="AG67" s="39">
        <f>IF(AQ67="2",BI67,0)</f>
        <v>0</v>
      </c>
      <c r="AH67" s="39">
        <f>IF(AQ67="0",BJ67,0)</f>
        <v>0</v>
      </c>
      <c r="AI67" s="38"/>
      <c r="AJ67" s="22">
        <f>IF(AN67=0,L67,0)</f>
        <v>0</v>
      </c>
      <c r="AK67" s="22">
        <f>IF(AN67=15,L67,0)</f>
        <v>0</v>
      </c>
      <c r="AL67" s="22">
        <f>IF(AN67=21,L67,0)</f>
        <v>0</v>
      </c>
      <c r="AN67" s="39">
        <v>21</v>
      </c>
      <c r="AO67" s="39">
        <f>I67*0</f>
        <v>0</v>
      </c>
      <c r="AP67" s="39">
        <f>I67*(1-0)</f>
        <v>0</v>
      </c>
      <c r="AQ67" s="40" t="s">
        <v>11</v>
      </c>
      <c r="AV67" s="39">
        <f>AW67+AX67</f>
        <v>0</v>
      </c>
      <c r="AW67" s="39">
        <f>H67*AO67</f>
        <v>0</v>
      </c>
      <c r="AX67" s="39">
        <f>H67*AP67</f>
        <v>0</v>
      </c>
      <c r="AY67" s="41" t="s">
        <v>158</v>
      </c>
      <c r="AZ67" s="41" t="s">
        <v>163</v>
      </c>
      <c r="BA67" s="38" t="s">
        <v>164</v>
      </c>
      <c r="BC67" s="39">
        <f>AW67+AX67</f>
        <v>0</v>
      </c>
      <c r="BD67" s="39">
        <f>I67/(100-BE67)*100</f>
        <v>0</v>
      </c>
      <c r="BE67" s="39">
        <v>0</v>
      </c>
      <c r="BF67" s="39">
        <f>67</f>
        <v>67</v>
      </c>
      <c r="BH67" s="22">
        <f>H67*AO67</f>
        <v>0</v>
      </c>
      <c r="BI67" s="22">
        <f>H67*AP67</f>
        <v>0</v>
      </c>
      <c r="BJ67" s="22">
        <f>H67*I67</f>
        <v>0</v>
      </c>
      <c r="BK67" s="22" t="s">
        <v>169</v>
      </c>
      <c r="BL67" s="39" t="s">
        <v>51</v>
      </c>
    </row>
    <row r="68" spans="1:14" ht="12.75">
      <c r="A68" s="7"/>
      <c r="B68" s="14"/>
      <c r="C68" s="16" t="s">
        <v>107</v>
      </c>
      <c r="D68" s="14"/>
      <c r="E68" s="14"/>
      <c r="F68" s="18"/>
      <c r="G68" s="14"/>
      <c r="H68" s="24">
        <v>1.0692</v>
      </c>
      <c r="I68" s="14"/>
      <c r="J68" s="14"/>
      <c r="K68" s="14"/>
      <c r="L68" s="14"/>
      <c r="M68" s="36"/>
      <c r="N68" s="5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64" t="s">
        <v>134</v>
      </c>
      <c r="K69" s="65"/>
      <c r="L69" s="45">
        <f>L12+L18+L22+L31+L36+L43+L50+L54+L57+L60</f>
        <v>0</v>
      </c>
      <c r="M69" s="8"/>
    </row>
  </sheetData>
  <mergeCells count="59">
    <mergeCell ref="I4:M5"/>
    <mergeCell ref="A1:M1"/>
    <mergeCell ref="A2:B3"/>
    <mergeCell ref="C2:C3"/>
    <mergeCell ref="D2:E3"/>
    <mergeCell ref="F2:F3"/>
    <mergeCell ref="G2:H3"/>
    <mergeCell ref="I2:M3"/>
    <mergeCell ref="A4:B5"/>
    <mergeCell ref="C4:C5"/>
    <mergeCell ref="D4:E5"/>
    <mergeCell ref="F4:F5"/>
    <mergeCell ref="G4:H5"/>
    <mergeCell ref="G8:H9"/>
    <mergeCell ref="I8:M9"/>
    <mergeCell ref="A6:B7"/>
    <mergeCell ref="C6:C7"/>
    <mergeCell ref="D6:E7"/>
    <mergeCell ref="F6:F7"/>
    <mergeCell ref="G6:H7"/>
    <mergeCell ref="I6:M7"/>
    <mergeCell ref="C18:F18"/>
    <mergeCell ref="A8:B9"/>
    <mergeCell ref="C8:C9"/>
    <mergeCell ref="D8:E9"/>
    <mergeCell ref="F8:F9"/>
    <mergeCell ref="C10:F10"/>
    <mergeCell ref="J10:L10"/>
    <mergeCell ref="C11:F11"/>
    <mergeCell ref="C12:F12"/>
    <mergeCell ref="C13:F13"/>
    <mergeCell ref="C39:F39"/>
    <mergeCell ref="C19:F19"/>
    <mergeCell ref="C22:F22"/>
    <mergeCell ref="C23:F23"/>
    <mergeCell ref="C25:F25"/>
    <mergeCell ref="C27:F27"/>
    <mergeCell ref="C29:F29"/>
    <mergeCell ref="C31:F31"/>
    <mergeCell ref="C32:F32"/>
    <mergeCell ref="C34:F34"/>
    <mergeCell ref="C36:F36"/>
    <mergeCell ref="C37:F37"/>
    <mergeCell ref="C61:F61"/>
    <mergeCell ref="C41:F41"/>
    <mergeCell ref="C43:F43"/>
    <mergeCell ref="C44:F44"/>
    <mergeCell ref="C47:F47"/>
    <mergeCell ref="C50:F50"/>
    <mergeCell ref="C51:F51"/>
    <mergeCell ref="C54:F54"/>
    <mergeCell ref="C55:F55"/>
    <mergeCell ref="C57:F57"/>
    <mergeCell ref="C58:F58"/>
    <mergeCell ref="C60:F60"/>
    <mergeCell ref="C63:F63"/>
    <mergeCell ref="C65:F65"/>
    <mergeCell ref="C67:F67"/>
    <mergeCell ref="J69:K69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0"/>
      <c r="B1" s="14"/>
      <c r="C1" s="121" t="s">
        <v>186</v>
      </c>
      <c r="D1" s="89"/>
      <c r="E1" s="89"/>
      <c r="F1" s="89"/>
      <c r="G1" s="89"/>
      <c r="H1" s="89"/>
      <c r="I1" s="89"/>
    </row>
    <row r="2" spans="1:10" ht="12.75">
      <c r="A2" s="90" t="s">
        <v>1</v>
      </c>
      <c r="B2" s="91"/>
      <c r="C2" s="92" t="str">
        <f>'Stavební rozpočet'!C2</f>
        <v>AREÁL HAMR - SBĚRNÝ DVŮR - dokumentace pro provedení stavby</v>
      </c>
      <c r="D2" s="65"/>
      <c r="E2" s="95" t="s">
        <v>117</v>
      </c>
      <c r="F2" s="95" t="str">
        <f>'Stavební rozpočet'!I2</f>
        <v> </v>
      </c>
      <c r="G2" s="91"/>
      <c r="H2" s="95" t="s">
        <v>211</v>
      </c>
      <c r="I2" s="122"/>
      <c r="J2" s="5"/>
    </row>
    <row r="3" spans="1:10" ht="25.7" customHeight="1">
      <c r="A3" s="87"/>
      <c r="B3" s="67"/>
      <c r="C3" s="93"/>
      <c r="D3" s="93"/>
      <c r="E3" s="67"/>
      <c r="F3" s="67"/>
      <c r="G3" s="67"/>
      <c r="H3" s="67"/>
      <c r="I3" s="85"/>
      <c r="J3" s="5"/>
    </row>
    <row r="4" spans="1:10" ht="12.75">
      <c r="A4" s="81" t="s">
        <v>2</v>
      </c>
      <c r="B4" s="67"/>
      <c r="C4" s="66" t="str">
        <f>'Stavební rozpočet'!C4</f>
        <v>SO 01 PROVOZNÍ OBJEKT A ZÁZEMÍ OBSLUHY</v>
      </c>
      <c r="D4" s="67"/>
      <c r="E4" s="66" t="s">
        <v>118</v>
      </c>
      <c r="F4" s="66" t="str">
        <f>'Stavební rozpočet'!I4</f>
        <v> </v>
      </c>
      <c r="G4" s="67"/>
      <c r="H4" s="66" t="s">
        <v>211</v>
      </c>
      <c r="I4" s="120"/>
      <c r="J4" s="5"/>
    </row>
    <row r="5" spans="1:10" ht="12.75">
      <c r="A5" s="87"/>
      <c r="B5" s="67"/>
      <c r="C5" s="67"/>
      <c r="D5" s="67"/>
      <c r="E5" s="67"/>
      <c r="F5" s="67"/>
      <c r="G5" s="67"/>
      <c r="H5" s="67"/>
      <c r="I5" s="85"/>
      <c r="J5" s="5"/>
    </row>
    <row r="6" spans="1:10" ht="12.75">
      <c r="A6" s="81" t="s">
        <v>3</v>
      </c>
      <c r="B6" s="67"/>
      <c r="C6" s="66" t="str">
        <f>'Stavební rozpočet'!C6</f>
        <v>Hamr</v>
      </c>
      <c r="D6" s="67"/>
      <c r="E6" s="66" t="s">
        <v>119</v>
      </c>
      <c r="F6" s="66" t="str">
        <f>'Stavební rozpočet'!I6</f>
        <v> </v>
      </c>
      <c r="G6" s="67"/>
      <c r="H6" s="66" t="s">
        <v>211</v>
      </c>
      <c r="I6" s="120"/>
      <c r="J6" s="5"/>
    </row>
    <row r="7" spans="1:10" ht="12.75">
      <c r="A7" s="87"/>
      <c r="B7" s="67"/>
      <c r="C7" s="67"/>
      <c r="D7" s="67"/>
      <c r="E7" s="67"/>
      <c r="F7" s="67"/>
      <c r="G7" s="67"/>
      <c r="H7" s="67"/>
      <c r="I7" s="85"/>
      <c r="J7" s="5"/>
    </row>
    <row r="8" spans="1:10" ht="12.75">
      <c r="A8" s="81" t="s">
        <v>113</v>
      </c>
      <c r="B8" s="67"/>
      <c r="C8" s="66" t="str">
        <f>'Stavební rozpočet'!F4</f>
        <v xml:space="preserve"> </v>
      </c>
      <c r="D8" s="67"/>
      <c r="E8" s="66" t="s">
        <v>114</v>
      </c>
      <c r="F8" s="66" t="str">
        <f>'Stavební rozpočet'!F6</f>
        <v xml:space="preserve"> </v>
      </c>
      <c r="G8" s="67"/>
      <c r="H8" s="84" t="s">
        <v>212</v>
      </c>
      <c r="I8" s="120" t="s">
        <v>26</v>
      </c>
      <c r="J8" s="5"/>
    </row>
    <row r="9" spans="1:10" ht="12.75">
      <c r="A9" s="87"/>
      <c r="B9" s="67"/>
      <c r="C9" s="67"/>
      <c r="D9" s="67"/>
      <c r="E9" s="67"/>
      <c r="F9" s="67"/>
      <c r="G9" s="67"/>
      <c r="H9" s="67"/>
      <c r="I9" s="85"/>
      <c r="J9" s="5"/>
    </row>
    <row r="10" spans="1:10" ht="12.75">
      <c r="A10" s="81" t="s">
        <v>4</v>
      </c>
      <c r="B10" s="67"/>
      <c r="C10" s="66" t="str">
        <f>'Stavební rozpočet'!C8</f>
        <v xml:space="preserve"> </v>
      </c>
      <c r="D10" s="67"/>
      <c r="E10" s="66" t="s">
        <v>120</v>
      </c>
      <c r="F10" s="66" t="str">
        <f>'Stavební rozpočet'!I8</f>
        <v>Kamila Možná, 604833924</v>
      </c>
      <c r="G10" s="67"/>
      <c r="H10" s="84" t="s">
        <v>213</v>
      </c>
      <c r="I10" s="118" t="str">
        <f>'Stavební rozpočet'!F8</f>
        <v>19.09.2022</v>
      </c>
      <c r="J10" s="5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19"/>
      <c r="J11" s="5"/>
    </row>
    <row r="12" spans="1:9" ht="23.45" customHeight="1">
      <c r="A12" s="112" t="s">
        <v>171</v>
      </c>
      <c r="B12" s="113"/>
      <c r="C12" s="113"/>
      <c r="D12" s="113"/>
      <c r="E12" s="113"/>
      <c r="F12" s="113"/>
      <c r="G12" s="113"/>
      <c r="H12" s="113"/>
      <c r="I12" s="113"/>
    </row>
    <row r="13" spans="1:10" ht="26.45" customHeight="1">
      <c r="A13" s="46" t="s">
        <v>172</v>
      </c>
      <c r="B13" s="114" t="s">
        <v>184</v>
      </c>
      <c r="C13" s="115"/>
      <c r="D13" s="46" t="s">
        <v>187</v>
      </c>
      <c r="E13" s="114" t="s">
        <v>196</v>
      </c>
      <c r="F13" s="115"/>
      <c r="G13" s="46" t="s">
        <v>197</v>
      </c>
      <c r="H13" s="114" t="s">
        <v>214</v>
      </c>
      <c r="I13" s="115"/>
      <c r="J13" s="5"/>
    </row>
    <row r="14" spans="1:10" ht="15.2" customHeight="1">
      <c r="A14" s="47" t="s">
        <v>173</v>
      </c>
      <c r="B14" s="51" t="s">
        <v>185</v>
      </c>
      <c r="C14" s="54">
        <f>SUM('Stavební rozpočet'!AB12:AB68)</f>
        <v>0</v>
      </c>
      <c r="D14" s="110" t="s">
        <v>188</v>
      </c>
      <c r="E14" s="111"/>
      <c r="F14" s="54">
        <v>0</v>
      </c>
      <c r="G14" s="110" t="s">
        <v>198</v>
      </c>
      <c r="H14" s="111"/>
      <c r="I14" s="55" t="s">
        <v>29</v>
      </c>
      <c r="J14" s="5"/>
    </row>
    <row r="15" spans="1:10" ht="15.2" customHeight="1">
      <c r="A15" s="48"/>
      <c r="B15" s="51" t="s">
        <v>135</v>
      </c>
      <c r="C15" s="54">
        <f>SUM('Stavební rozpočet'!AC12:AC68)</f>
        <v>0</v>
      </c>
      <c r="D15" s="110" t="s">
        <v>189</v>
      </c>
      <c r="E15" s="111"/>
      <c r="F15" s="54">
        <v>0</v>
      </c>
      <c r="G15" s="110" t="s">
        <v>199</v>
      </c>
      <c r="H15" s="111"/>
      <c r="I15" s="55" t="s">
        <v>29</v>
      </c>
      <c r="J15" s="5"/>
    </row>
    <row r="16" spans="1:10" ht="15.2" customHeight="1">
      <c r="A16" s="47" t="s">
        <v>174</v>
      </c>
      <c r="B16" s="51" t="s">
        <v>185</v>
      </c>
      <c r="C16" s="54">
        <f>SUM('Stavební rozpočet'!AD12:AD68)</f>
        <v>0</v>
      </c>
      <c r="D16" s="110" t="s">
        <v>190</v>
      </c>
      <c r="E16" s="111"/>
      <c r="F16" s="54">
        <v>0</v>
      </c>
      <c r="G16" s="110" t="s">
        <v>200</v>
      </c>
      <c r="H16" s="111"/>
      <c r="I16" s="55" t="s">
        <v>29</v>
      </c>
      <c r="J16" s="5"/>
    </row>
    <row r="17" spans="1:10" ht="15.2" customHeight="1">
      <c r="A17" s="48"/>
      <c r="B17" s="51" t="s">
        <v>135</v>
      </c>
      <c r="C17" s="54">
        <f>SUM('Stavební rozpočet'!AE12:AE68)</f>
        <v>0</v>
      </c>
      <c r="D17" s="110"/>
      <c r="E17" s="111"/>
      <c r="F17" s="55"/>
      <c r="G17" s="110" t="s">
        <v>201</v>
      </c>
      <c r="H17" s="111"/>
      <c r="I17" s="55" t="s">
        <v>29</v>
      </c>
      <c r="J17" s="5"/>
    </row>
    <row r="18" spans="1:10" ht="15.2" customHeight="1">
      <c r="A18" s="47" t="s">
        <v>175</v>
      </c>
      <c r="B18" s="51" t="s">
        <v>185</v>
      </c>
      <c r="C18" s="54">
        <f>SUM('Stavební rozpočet'!AF12:AF68)</f>
        <v>0</v>
      </c>
      <c r="D18" s="110"/>
      <c r="E18" s="111"/>
      <c r="F18" s="55"/>
      <c r="G18" s="110" t="s">
        <v>202</v>
      </c>
      <c r="H18" s="111"/>
      <c r="I18" s="55" t="s">
        <v>29</v>
      </c>
      <c r="J18" s="5"/>
    </row>
    <row r="19" spans="1:10" ht="15.2" customHeight="1">
      <c r="A19" s="48"/>
      <c r="B19" s="51" t="s">
        <v>135</v>
      </c>
      <c r="C19" s="54">
        <f>SUM('Stavební rozpočet'!AG12:AG68)</f>
        <v>0</v>
      </c>
      <c r="D19" s="110"/>
      <c r="E19" s="111"/>
      <c r="F19" s="55"/>
      <c r="G19" s="110" t="s">
        <v>203</v>
      </c>
      <c r="H19" s="111"/>
      <c r="I19" s="55" t="s">
        <v>29</v>
      </c>
      <c r="J19" s="5"/>
    </row>
    <row r="20" spans="1:10" ht="15.2" customHeight="1">
      <c r="A20" s="108" t="s">
        <v>176</v>
      </c>
      <c r="B20" s="109"/>
      <c r="C20" s="54">
        <f>SUM('Stavební rozpočet'!AH12:AH68)</f>
        <v>0</v>
      </c>
      <c r="D20" s="110"/>
      <c r="E20" s="111"/>
      <c r="F20" s="55"/>
      <c r="G20" s="110"/>
      <c r="H20" s="111"/>
      <c r="I20" s="55"/>
      <c r="J20" s="5"/>
    </row>
    <row r="21" spans="1:10" ht="15.2" customHeight="1">
      <c r="A21" s="108" t="s">
        <v>177</v>
      </c>
      <c r="B21" s="109"/>
      <c r="C21" s="54">
        <f>SUM('Stavební rozpočet'!Z12:Z68)</f>
        <v>0</v>
      </c>
      <c r="D21" s="110"/>
      <c r="E21" s="111"/>
      <c r="F21" s="55"/>
      <c r="G21" s="110"/>
      <c r="H21" s="111"/>
      <c r="I21" s="55"/>
      <c r="J21" s="5"/>
    </row>
    <row r="22" spans="1:10" ht="16.7" customHeight="1">
      <c r="A22" s="108" t="s">
        <v>178</v>
      </c>
      <c r="B22" s="109"/>
      <c r="C22" s="54">
        <f>SUM(C14:C21)</f>
        <v>0</v>
      </c>
      <c r="D22" s="108" t="s">
        <v>191</v>
      </c>
      <c r="E22" s="109"/>
      <c r="F22" s="54">
        <f>SUM(F14:F21)</f>
        <v>0</v>
      </c>
      <c r="G22" s="108" t="s">
        <v>204</v>
      </c>
      <c r="H22" s="109"/>
      <c r="I22" s="54">
        <f>SUM(I14:I21)</f>
        <v>0</v>
      </c>
      <c r="J22" s="5"/>
    </row>
    <row r="23" spans="1:10" ht="15.2" customHeight="1">
      <c r="A23" s="8"/>
      <c r="B23" s="8"/>
      <c r="C23" s="53"/>
      <c r="D23" s="108" t="s">
        <v>192</v>
      </c>
      <c r="E23" s="109"/>
      <c r="F23" s="56">
        <v>0</v>
      </c>
      <c r="G23" s="108" t="s">
        <v>205</v>
      </c>
      <c r="H23" s="109"/>
      <c r="I23" s="54">
        <v>0</v>
      </c>
      <c r="J23" s="5"/>
    </row>
    <row r="24" spans="4:9" ht="15.2" customHeight="1">
      <c r="D24" s="8"/>
      <c r="E24" s="8"/>
      <c r="F24" s="57"/>
      <c r="G24" s="108" t="s">
        <v>206</v>
      </c>
      <c r="H24" s="109"/>
      <c r="I24" s="58"/>
    </row>
    <row r="25" spans="6:10" ht="15.2" customHeight="1">
      <c r="F25" s="34"/>
      <c r="G25" s="108" t="s">
        <v>207</v>
      </c>
      <c r="H25" s="109"/>
      <c r="I25" s="54">
        <v>0</v>
      </c>
      <c r="J25" s="5"/>
    </row>
    <row r="26" spans="1:9" ht="12.75">
      <c r="A26" s="14"/>
      <c r="B26" s="14"/>
      <c r="C26" s="14"/>
      <c r="G26" s="8"/>
      <c r="H26" s="8"/>
      <c r="I26" s="8"/>
    </row>
    <row r="27" spans="1:9" ht="15.2" customHeight="1">
      <c r="A27" s="103" t="s">
        <v>179</v>
      </c>
      <c r="B27" s="104"/>
      <c r="C27" s="59">
        <f>SUM('Stavební rozpočet'!AJ12:AJ68)</f>
        <v>0</v>
      </c>
      <c r="D27" s="7"/>
      <c r="E27" s="14"/>
      <c r="F27" s="14"/>
      <c r="G27" s="14"/>
      <c r="H27" s="14"/>
      <c r="I27" s="14"/>
    </row>
    <row r="28" spans="1:10" ht="15.2" customHeight="1">
      <c r="A28" s="103" t="s">
        <v>180</v>
      </c>
      <c r="B28" s="104"/>
      <c r="C28" s="59">
        <f>SUM('Stavební rozpočet'!AK12:AK68)</f>
        <v>0</v>
      </c>
      <c r="D28" s="103" t="s">
        <v>193</v>
      </c>
      <c r="E28" s="104"/>
      <c r="F28" s="59">
        <f>ROUND(C28*(15/100),2)</f>
        <v>0</v>
      </c>
      <c r="G28" s="103" t="s">
        <v>208</v>
      </c>
      <c r="H28" s="104"/>
      <c r="I28" s="59">
        <f>SUM(C27:C29)</f>
        <v>0</v>
      </c>
      <c r="J28" s="5"/>
    </row>
    <row r="29" spans="1:10" ht="15.2" customHeight="1">
      <c r="A29" s="103" t="s">
        <v>181</v>
      </c>
      <c r="B29" s="104"/>
      <c r="C29" s="59">
        <f>SUM('Stavební rozpočet'!AL12:AL68)+(F22+I22+F23+I23+I24+I25)</f>
        <v>0</v>
      </c>
      <c r="D29" s="103" t="s">
        <v>194</v>
      </c>
      <c r="E29" s="104"/>
      <c r="F29" s="59">
        <f>ROUND(C29*(21/100),2)</f>
        <v>0</v>
      </c>
      <c r="G29" s="103" t="s">
        <v>209</v>
      </c>
      <c r="H29" s="104"/>
      <c r="I29" s="59">
        <f>SUM(F28:F29)+I28</f>
        <v>0</v>
      </c>
      <c r="J29" s="5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45" customHeight="1">
      <c r="A31" s="105" t="s">
        <v>182</v>
      </c>
      <c r="B31" s="106"/>
      <c r="C31" s="107"/>
      <c r="D31" s="105" t="s">
        <v>195</v>
      </c>
      <c r="E31" s="106"/>
      <c r="F31" s="107"/>
      <c r="G31" s="105" t="s">
        <v>210</v>
      </c>
      <c r="H31" s="106"/>
      <c r="I31" s="107"/>
      <c r="J31" s="37"/>
    </row>
    <row r="32" spans="1:10" ht="14.45" customHeight="1">
      <c r="A32" s="97"/>
      <c r="B32" s="98"/>
      <c r="C32" s="99"/>
      <c r="D32" s="97"/>
      <c r="E32" s="98"/>
      <c r="F32" s="99"/>
      <c r="G32" s="97"/>
      <c r="H32" s="98"/>
      <c r="I32" s="99"/>
      <c r="J32" s="37"/>
    </row>
    <row r="33" spans="1:10" ht="14.45" customHeight="1">
      <c r="A33" s="97"/>
      <c r="B33" s="98"/>
      <c r="C33" s="99"/>
      <c r="D33" s="97"/>
      <c r="E33" s="98"/>
      <c r="F33" s="99"/>
      <c r="G33" s="97"/>
      <c r="H33" s="98"/>
      <c r="I33" s="99"/>
      <c r="J33" s="37"/>
    </row>
    <row r="34" spans="1:10" ht="14.45" customHeight="1">
      <c r="A34" s="97"/>
      <c r="B34" s="98"/>
      <c r="C34" s="99"/>
      <c r="D34" s="97"/>
      <c r="E34" s="98"/>
      <c r="F34" s="99"/>
      <c r="G34" s="97"/>
      <c r="H34" s="98"/>
      <c r="I34" s="99"/>
      <c r="J34" s="37"/>
    </row>
    <row r="35" spans="1:10" ht="14.45" customHeight="1">
      <c r="A35" s="100" t="s">
        <v>183</v>
      </c>
      <c r="B35" s="101"/>
      <c r="C35" s="102"/>
      <c r="D35" s="100" t="s">
        <v>183</v>
      </c>
      <c r="E35" s="101"/>
      <c r="F35" s="102"/>
      <c r="G35" s="100" t="s">
        <v>183</v>
      </c>
      <c r="H35" s="101"/>
      <c r="I35" s="102"/>
      <c r="J35" s="37"/>
    </row>
    <row r="36" spans="1:9" ht="11.25" customHeight="1">
      <c r="A36" s="50" t="s">
        <v>27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66"/>
      <c r="B37" s="67"/>
      <c r="C37" s="67"/>
      <c r="D37" s="67"/>
      <c r="E37" s="67"/>
      <c r="F37" s="67"/>
      <c r="G37" s="67"/>
      <c r="H37" s="67"/>
      <c r="I37" s="6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Blovska Jitka</cp:lastModifiedBy>
  <dcterms:created xsi:type="dcterms:W3CDTF">2022-09-20T10:10:38Z</dcterms:created>
  <dcterms:modified xsi:type="dcterms:W3CDTF">2022-09-22T11:53:21Z</dcterms:modified>
  <cp:category/>
  <cp:version/>
  <cp:contentType/>
  <cp:contentStatus/>
</cp:coreProperties>
</file>