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25725"/>
</workbook>
</file>

<file path=xl/calcChain.xml><?xml version="1.0" encoding="utf-8"?>
<calcChain xmlns="http://schemas.openxmlformats.org/spreadsheetml/2006/main">
  <c r="C2" i="2"/>
  <c r="F2"/>
  <c r="C4"/>
  <c r="F4"/>
  <c r="C6"/>
  <c r="F6"/>
  <c r="C8"/>
  <c r="F8"/>
  <c r="C10"/>
  <c r="F10"/>
  <c r="I10"/>
  <c r="C14"/>
  <c r="C15"/>
  <c r="C16"/>
  <c r="C17"/>
  <c r="C22" s="1"/>
  <c r="C18"/>
  <c r="C19"/>
  <c r="C20"/>
  <c r="C21"/>
  <c r="F22"/>
  <c r="I22"/>
  <c r="C27"/>
  <c r="C28"/>
  <c r="F28"/>
  <c r="I28"/>
  <c r="I29" s="1"/>
  <c r="C29"/>
  <c r="F29" s="1"/>
  <c r="J12" i="1"/>
  <c r="K12"/>
  <c r="L12"/>
  <c r="AS12"/>
  <c r="AT12"/>
  <c r="AU12"/>
  <c r="J13"/>
  <c r="K13"/>
  <c r="L13"/>
  <c r="Z13"/>
  <c r="AB13"/>
  <c r="AC13"/>
  <c r="AD13"/>
  <c r="AE13"/>
  <c r="AF13"/>
  <c r="AG13"/>
  <c r="AH13"/>
  <c r="AJ13"/>
  <c r="AK13"/>
  <c r="AL13"/>
  <c r="AO13"/>
  <c r="AP13"/>
  <c r="AV13"/>
  <c r="AW13"/>
  <c r="AX13"/>
  <c r="BC13"/>
  <c r="BD13"/>
  <c r="BF13"/>
  <c r="BH13"/>
  <c r="BI13"/>
  <c r="BJ13"/>
  <c r="J16"/>
  <c r="K16"/>
  <c r="L16"/>
  <c r="Z16"/>
  <c r="AB16"/>
  <c r="AC16"/>
  <c r="AD16"/>
  <c r="AE16"/>
  <c r="AF16"/>
  <c r="AG16"/>
  <c r="AH16"/>
  <c r="AJ16"/>
  <c r="AK16"/>
  <c r="AL16"/>
  <c r="AO16"/>
  <c r="AP16"/>
  <c r="AV16"/>
  <c r="AW16"/>
  <c r="AX16"/>
  <c r="BC16"/>
  <c r="BD16"/>
  <c r="BF16"/>
  <c r="BH16"/>
  <c r="BI16"/>
  <c r="BJ16"/>
  <c r="J18"/>
  <c r="K18"/>
  <c r="L18"/>
  <c r="Z18"/>
  <c r="AB18"/>
  <c r="AC18"/>
  <c r="AD18"/>
  <c r="AE18"/>
  <c r="AF18"/>
  <c r="AG18"/>
  <c r="AH18"/>
  <c r="AJ18"/>
  <c r="AK18"/>
  <c r="AL18"/>
  <c r="AO18"/>
  <c r="AP18"/>
  <c r="AV18"/>
  <c r="AW18"/>
  <c r="AX18"/>
  <c r="BC18"/>
  <c r="BD18"/>
  <c r="BF18"/>
  <c r="BH18"/>
  <c r="BI18"/>
  <c r="BJ18"/>
  <c r="J21"/>
  <c r="K21"/>
  <c r="L21"/>
  <c r="Z21"/>
  <c r="AB21"/>
  <c r="AC21"/>
  <c r="AD21"/>
  <c r="AE21"/>
  <c r="AF21"/>
  <c r="AG21"/>
  <c r="AH21"/>
  <c r="AJ21"/>
  <c r="AK21"/>
  <c r="AL21"/>
  <c r="AO21"/>
  <c r="AP21"/>
  <c r="AV21"/>
  <c r="AW21"/>
  <c r="AX21"/>
  <c r="BC21"/>
  <c r="BD21"/>
  <c r="BF21"/>
  <c r="BH21"/>
  <c r="BI21"/>
  <c r="BJ21"/>
  <c r="J23"/>
  <c r="K23"/>
  <c r="L23"/>
  <c r="Z23"/>
  <c r="AB23"/>
  <c r="AC23"/>
  <c r="AD23"/>
  <c r="AE23"/>
  <c r="AF23"/>
  <c r="AG23"/>
  <c r="AH23"/>
  <c r="AJ23"/>
  <c r="AK23"/>
  <c r="AL23"/>
  <c r="AO23"/>
  <c r="AP23"/>
  <c r="AV23"/>
  <c r="AW23"/>
  <c r="AX23"/>
  <c r="BC23"/>
  <c r="BD23"/>
  <c r="BF23"/>
  <c r="BH23"/>
  <c r="BI23"/>
  <c r="BJ23"/>
  <c r="J25"/>
  <c r="K25"/>
  <c r="L25"/>
  <c r="AS25"/>
  <c r="AT25"/>
  <c r="AU25"/>
  <c r="J26"/>
  <c r="K26"/>
  <c r="L26"/>
  <c r="Z26"/>
  <c r="AB26"/>
  <c r="AC26"/>
  <c r="AD26"/>
  <c r="AE26"/>
  <c r="AF26"/>
  <c r="AG26"/>
  <c r="AH26"/>
  <c r="AJ26"/>
  <c r="AK26"/>
  <c r="AL26"/>
  <c r="AO26"/>
  <c r="AP26"/>
  <c r="AV26"/>
  <c r="AW26"/>
  <c r="AX26"/>
  <c r="BC26"/>
  <c r="BD26"/>
  <c r="BF26"/>
  <c r="BH26"/>
  <c r="BI26"/>
  <c r="BJ26"/>
  <c r="J28"/>
  <c r="K28"/>
  <c r="L28"/>
  <c r="Z28"/>
  <c r="AB28"/>
  <c r="AC28"/>
  <c r="AD28"/>
  <c r="AE28"/>
  <c r="AF28"/>
  <c r="AG28"/>
  <c r="AH28"/>
  <c r="AJ28"/>
  <c r="AK28"/>
  <c r="AL28"/>
  <c r="AO28"/>
  <c r="AP28"/>
  <c r="AV28"/>
  <c r="AW28"/>
  <c r="AX28"/>
  <c r="BC28"/>
  <c r="BD28"/>
  <c r="BF28"/>
  <c r="BH28"/>
  <c r="BI28"/>
  <c r="BJ28"/>
  <c r="J30"/>
  <c r="K30"/>
  <c r="L30"/>
  <c r="Z30"/>
  <c r="AB30"/>
  <c r="AC30"/>
  <c r="AD30"/>
  <c r="AE30"/>
  <c r="AF30"/>
  <c r="AG30"/>
  <c r="AH30"/>
  <c r="AJ30"/>
  <c r="AK30"/>
  <c r="AL30"/>
  <c r="AO30"/>
  <c r="AP30"/>
  <c r="AV30"/>
  <c r="AW30"/>
  <c r="AX30"/>
  <c r="BC30"/>
  <c r="BD30"/>
  <c r="BF30"/>
  <c r="BH30"/>
  <c r="BI30"/>
  <c r="BJ30"/>
  <c r="J32"/>
  <c r="K32"/>
  <c r="L32"/>
  <c r="Z32"/>
  <c r="AB32"/>
  <c r="AC32"/>
  <c r="AD32"/>
  <c r="AE32"/>
  <c r="AF32"/>
  <c r="AG32"/>
  <c r="AH32"/>
  <c r="AJ32"/>
  <c r="AK32"/>
  <c r="AL32"/>
  <c r="AO32"/>
  <c r="AP32"/>
  <c r="AV32"/>
  <c r="AW32"/>
  <c r="AX32"/>
  <c r="BC32"/>
  <c r="BD32"/>
  <c r="BF32"/>
  <c r="BH32"/>
  <c r="BI32"/>
  <c r="BJ32"/>
  <c r="J34"/>
  <c r="K34"/>
  <c r="L34"/>
  <c r="Z34"/>
  <c r="AB34"/>
  <c r="AC34"/>
  <c r="AD34"/>
  <c r="AE34"/>
  <c r="AF34"/>
  <c r="AG34"/>
  <c r="AH34"/>
  <c r="AJ34"/>
  <c r="AK34"/>
  <c r="AL34"/>
  <c r="AO34"/>
  <c r="AP34"/>
  <c r="AV34"/>
  <c r="AW34"/>
  <c r="AX34"/>
  <c r="BC34"/>
  <c r="BD34"/>
  <c r="BF34"/>
  <c r="BH34"/>
  <c r="BI34"/>
  <c r="BJ34"/>
  <c r="J39"/>
  <c r="K39"/>
  <c r="L39"/>
  <c r="Z39"/>
  <c r="AB39"/>
  <c r="AC39"/>
  <c r="AD39"/>
  <c r="AE39"/>
  <c r="AF39"/>
  <c r="AG39"/>
  <c r="AH39"/>
  <c r="AJ39"/>
  <c r="AK39"/>
  <c r="AL39"/>
  <c r="AO39"/>
  <c r="AP39"/>
  <c r="AV39"/>
  <c r="AW39"/>
  <c r="AX39"/>
  <c r="BC39"/>
  <c r="BD39"/>
  <c r="BF39"/>
  <c r="BH39"/>
  <c r="BI39"/>
  <c r="BJ39"/>
  <c r="J41"/>
  <c r="K41"/>
  <c r="L41"/>
  <c r="Z41"/>
  <c r="AB41"/>
  <c r="AC41"/>
  <c r="AD41"/>
  <c r="AE41"/>
  <c r="AF41"/>
  <c r="AG41"/>
  <c r="AH41"/>
  <c r="AJ41"/>
  <c r="AK41"/>
  <c r="AL41"/>
  <c r="AO41"/>
  <c r="AP41"/>
  <c r="AV41"/>
  <c r="AW41"/>
  <c r="AX41"/>
  <c r="BC41"/>
  <c r="BD41"/>
  <c r="BF41"/>
  <c r="BH41"/>
  <c r="BI41"/>
  <c r="BJ41"/>
  <c r="J43"/>
  <c r="K43"/>
  <c r="L43"/>
  <c r="Z43"/>
  <c r="AB43"/>
  <c r="AC43"/>
  <c r="AD43"/>
  <c r="AE43"/>
  <c r="AF43"/>
  <c r="AG43"/>
  <c r="AH43"/>
  <c r="AJ43"/>
  <c r="AK43"/>
  <c r="AL43"/>
  <c r="AO43"/>
  <c r="AP43"/>
  <c r="AV43"/>
  <c r="AW43"/>
  <c r="AX43"/>
  <c r="BC43"/>
  <c r="BD43"/>
  <c r="BF43"/>
  <c r="BH43"/>
  <c r="BI43"/>
  <c r="BJ43"/>
  <c r="J45"/>
  <c r="K45"/>
  <c r="L45"/>
  <c r="Z45"/>
  <c r="AB45"/>
  <c r="AC45"/>
  <c r="AD45"/>
  <c r="AE45"/>
  <c r="AF45"/>
  <c r="AG45"/>
  <c r="AH45"/>
  <c r="AJ45"/>
  <c r="AK45"/>
  <c r="AL45"/>
  <c r="AO45"/>
  <c r="AP45"/>
  <c r="AV45"/>
  <c r="AW45"/>
  <c r="AX45"/>
  <c r="BC45"/>
  <c r="BD45"/>
  <c r="BF45"/>
  <c r="BH45"/>
  <c r="BI45"/>
  <c r="BJ45"/>
  <c r="J47"/>
  <c r="K47"/>
  <c r="L47"/>
  <c r="Z47"/>
  <c r="AB47"/>
  <c r="AC47"/>
  <c r="AD47"/>
  <c r="AE47"/>
  <c r="AF47"/>
  <c r="AG47"/>
  <c r="AH47"/>
  <c r="AJ47"/>
  <c r="AK47"/>
  <c r="AL47"/>
  <c r="AO47"/>
  <c r="AP47"/>
  <c r="AV47"/>
  <c r="AW47"/>
  <c r="AX47"/>
  <c r="BC47"/>
  <c r="BD47"/>
  <c r="BF47"/>
  <c r="BH47"/>
  <c r="BI47"/>
  <c r="BJ47"/>
  <c r="J49"/>
  <c r="K49"/>
  <c r="L49"/>
  <c r="Z49"/>
  <c r="AB49"/>
  <c r="AC49"/>
  <c r="AD49"/>
  <c r="AE49"/>
  <c r="AF49"/>
  <c r="AG49"/>
  <c r="AH49"/>
  <c r="AJ49"/>
  <c r="AK49"/>
  <c r="AL49"/>
  <c r="AO49"/>
  <c r="AP49"/>
  <c r="AV49"/>
  <c r="AW49"/>
  <c r="AX49"/>
  <c r="BC49"/>
  <c r="BD49"/>
  <c r="BF49"/>
  <c r="BH49"/>
  <c r="BI49"/>
  <c r="BJ49"/>
  <c r="J51"/>
  <c r="K51"/>
  <c r="L51"/>
  <c r="Z51"/>
  <c r="AB51"/>
  <c r="AC51"/>
  <c r="AD51"/>
  <c r="AE51"/>
  <c r="AF51"/>
  <c r="AG51"/>
  <c r="AH51"/>
  <c r="AJ51"/>
  <c r="AK51"/>
  <c r="AL51"/>
  <c r="AO51"/>
  <c r="AP51"/>
  <c r="AV51"/>
  <c r="AW51"/>
  <c r="AX51"/>
  <c r="BC51"/>
  <c r="BD51"/>
  <c r="BF51"/>
  <c r="BH51"/>
  <c r="BI51"/>
  <c r="BJ51"/>
  <c r="J53"/>
  <c r="K53"/>
  <c r="L53"/>
  <c r="AS53"/>
  <c r="AT53"/>
  <c r="AU53"/>
  <c r="J54"/>
  <c r="K54"/>
  <c r="L54"/>
  <c r="Z54"/>
  <c r="AB54"/>
  <c r="AC54"/>
  <c r="AD54"/>
  <c r="AE54"/>
  <c r="AF54"/>
  <c r="AG54"/>
  <c r="AH54"/>
  <c r="AJ54"/>
  <c r="AK54"/>
  <c r="AL54"/>
  <c r="AO54"/>
  <c r="AP54"/>
  <c r="AV54"/>
  <c r="AW54"/>
  <c r="AX54"/>
  <c r="BC54"/>
  <c r="BD54"/>
  <c r="BF54"/>
  <c r="BH54"/>
  <c r="BI54"/>
  <c r="BJ54"/>
  <c r="J56"/>
  <c r="K56"/>
  <c r="L56"/>
  <c r="AS56"/>
  <c r="AT56"/>
  <c r="AU56"/>
  <c r="J57"/>
  <c r="K57"/>
  <c r="L57"/>
  <c r="Z57"/>
  <c r="AB57"/>
  <c r="AC57"/>
  <c r="AD57"/>
  <c r="AE57"/>
  <c r="AF57"/>
  <c r="AG57"/>
  <c r="AH57"/>
  <c r="AJ57"/>
  <c r="AK57"/>
  <c r="AL57"/>
  <c r="AO57"/>
  <c r="AP57"/>
  <c r="AV57"/>
  <c r="AW57"/>
  <c r="AX57"/>
  <c r="BC57"/>
  <c r="BD57"/>
  <c r="BF57"/>
  <c r="BH57"/>
  <c r="BI57"/>
  <c r="BJ57"/>
  <c r="J62"/>
  <c r="K62"/>
  <c r="L62"/>
  <c r="AS62"/>
  <c r="AT62"/>
  <c r="AU62"/>
  <c r="J63"/>
  <c r="K63"/>
  <c r="L63"/>
  <c r="Z63"/>
  <c r="AB63"/>
  <c r="AC63"/>
  <c r="AD63"/>
  <c r="AE63"/>
  <c r="AF63"/>
  <c r="AG63"/>
  <c r="AH63"/>
  <c r="AJ63"/>
  <c r="AK63"/>
  <c r="AL63"/>
  <c r="AO63"/>
  <c r="AP63"/>
  <c r="AV63"/>
  <c r="AW63"/>
  <c r="AX63"/>
  <c r="BC63"/>
  <c r="BD63"/>
  <c r="BF63"/>
  <c r="BH63"/>
  <c r="BI63"/>
  <c r="BJ63"/>
  <c r="J65"/>
  <c r="K65"/>
  <c r="L65"/>
  <c r="AS65"/>
  <c r="AT65"/>
  <c r="AU65"/>
  <c r="J66"/>
  <c r="K66"/>
  <c r="L66"/>
  <c r="Z66"/>
  <c r="AB66"/>
  <c r="AC66"/>
  <c r="AD66"/>
  <c r="AE66"/>
  <c r="AF66"/>
  <c r="AG66"/>
  <c r="AH66"/>
  <c r="AJ66"/>
  <c r="AK66"/>
  <c r="AL66"/>
  <c r="AO66"/>
  <c r="AP66"/>
  <c r="AV66"/>
  <c r="AW66"/>
  <c r="AX66"/>
  <c r="BC66"/>
  <c r="BD66"/>
  <c r="BF66"/>
  <c r="BH66"/>
  <c r="BI66"/>
  <c r="BJ66"/>
  <c r="J68"/>
  <c r="K68"/>
  <c r="L68"/>
  <c r="Z68"/>
  <c r="AB68"/>
  <c r="AC68"/>
  <c r="AD68"/>
  <c r="AE68"/>
  <c r="AF68"/>
  <c r="AG68"/>
  <c r="AH68"/>
  <c r="AJ68"/>
  <c r="AK68"/>
  <c r="AL68"/>
  <c r="AO68"/>
  <c r="AP68"/>
  <c r="AV68"/>
  <c r="AW68"/>
  <c r="AX68"/>
  <c r="BC68"/>
  <c r="BD68"/>
  <c r="BF68"/>
  <c r="BH68"/>
  <c r="BI68"/>
  <c r="BJ68"/>
  <c r="J70"/>
  <c r="K70"/>
  <c r="L70"/>
  <c r="Z70"/>
  <c r="AB70"/>
  <c r="AC70"/>
  <c r="AD70"/>
  <c r="AE70"/>
  <c r="AF70"/>
  <c r="AG70"/>
  <c r="AH70"/>
  <c r="AJ70"/>
  <c r="AK70"/>
  <c r="AL70"/>
  <c r="AO70"/>
  <c r="AP70"/>
  <c r="AV70"/>
  <c r="AW70"/>
  <c r="AX70"/>
  <c r="BC70"/>
  <c r="BD70"/>
  <c r="BF70"/>
  <c r="BH70"/>
  <c r="BI70"/>
  <c r="BJ70"/>
  <c r="J72"/>
  <c r="K72"/>
  <c r="L72"/>
  <c r="Z72"/>
  <c r="AB72"/>
  <c r="AC72"/>
  <c r="AD72"/>
  <c r="AE72"/>
  <c r="AF72"/>
  <c r="AG72"/>
  <c r="AH72"/>
  <c r="AJ72"/>
  <c r="AK72"/>
  <c r="AL72"/>
  <c r="AO72"/>
  <c r="AP72"/>
  <c r="AV72"/>
  <c r="AW72"/>
  <c r="AX72"/>
  <c r="BC72"/>
  <c r="BD72"/>
  <c r="BF72"/>
  <c r="BH72"/>
  <c r="BI72"/>
  <c r="BJ72"/>
  <c r="J74"/>
  <c r="K74"/>
  <c r="L74"/>
  <c r="Z74"/>
  <c r="AB74"/>
  <c r="AC74"/>
  <c r="AD74"/>
  <c r="AE74"/>
  <c r="AF74"/>
  <c r="AG74"/>
  <c r="AH74"/>
  <c r="AJ74"/>
  <c r="AK74"/>
  <c r="AL74"/>
  <c r="AO74"/>
  <c r="AP74"/>
  <c r="AV74"/>
  <c r="AW74"/>
  <c r="AX74"/>
  <c r="BC74"/>
  <c r="BD74"/>
  <c r="BF74"/>
  <c r="BH74"/>
  <c r="BI74"/>
  <c r="BJ74"/>
  <c r="J76"/>
  <c r="K76"/>
  <c r="L76"/>
  <c r="AS76"/>
  <c r="AT76"/>
  <c r="AU76"/>
  <c r="J77"/>
  <c r="K77"/>
  <c r="L77"/>
  <c r="Z77"/>
  <c r="AB77"/>
  <c r="AC77"/>
  <c r="AD77"/>
  <c r="AE77"/>
  <c r="AF77"/>
  <c r="AG77"/>
  <c r="AH77"/>
  <c r="AJ77"/>
  <c r="AK77"/>
  <c r="AL77"/>
  <c r="AO77"/>
  <c r="AP77"/>
  <c r="AV77"/>
  <c r="AW77"/>
  <c r="AX77"/>
  <c r="BC77"/>
  <c r="BD77"/>
  <c r="BF77"/>
  <c r="BH77"/>
  <c r="BI77"/>
  <c r="BJ77"/>
  <c r="J79"/>
  <c r="K79"/>
  <c r="L79"/>
  <c r="AS79"/>
  <c r="AT79"/>
  <c r="AU79"/>
  <c r="J80"/>
  <c r="K80"/>
  <c r="L80"/>
  <c r="Z80"/>
  <c r="AB80"/>
  <c r="AC80"/>
  <c r="AD80"/>
  <c r="AE80"/>
  <c r="AF80"/>
  <c r="AG80"/>
  <c r="AH80"/>
  <c r="AJ80"/>
  <c r="AK80"/>
  <c r="AL80"/>
  <c r="AO80"/>
  <c r="AP80"/>
  <c r="AV80"/>
  <c r="AW80"/>
  <c r="AX80"/>
  <c r="BC80"/>
  <c r="BD80"/>
  <c r="BF80"/>
  <c r="BH80"/>
  <c r="BI80"/>
  <c r="BJ80"/>
  <c r="J82"/>
  <c r="K82"/>
  <c r="L82"/>
  <c r="AS82"/>
  <c r="AT82"/>
  <c r="AU82"/>
  <c r="J83"/>
  <c r="K83"/>
  <c r="L83"/>
  <c r="Z83"/>
  <c r="AB83"/>
  <c r="AC83"/>
  <c r="AD83"/>
  <c r="AE83"/>
  <c r="AF83"/>
  <c r="AG83"/>
  <c r="AH83"/>
  <c r="AJ83"/>
  <c r="AK83"/>
  <c r="AL83"/>
  <c r="AO83"/>
  <c r="AP83"/>
  <c r="AV83"/>
  <c r="AW83"/>
  <c r="AX83"/>
  <c r="BC83"/>
  <c r="BD83"/>
  <c r="BF83"/>
  <c r="BH83"/>
  <c r="BI83"/>
  <c r="BJ83"/>
  <c r="J85"/>
  <c r="K85"/>
  <c r="L85"/>
  <c r="Z85"/>
  <c r="AB85"/>
  <c r="AC85"/>
  <c r="AD85"/>
  <c r="AE85"/>
  <c r="AF85"/>
  <c r="AG85"/>
  <c r="AH85"/>
  <c r="AJ85"/>
  <c r="AK85"/>
  <c r="AL85"/>
  <c r="AO85"/>
  <c r="AP85"/>
  <c r="AV85"/>
  <c r="AW85"/>
  <c r="AX85"/>
  <c r="BC85"/>
  <c r="BD85"/>
  <c r="BF85"/>
  <c r="BH85"/>
  <c r="BI85"/>
  <c r="BJ85"/>
  <c r="J87"/>
  <c r="K87"/>
  <c r="L87"/>
  <c r="Z87"/>
  <c r="AB87"/>
  <c r="AC87"/>
  <c r="AD87"/>
  <c r="AE87"/>
  <c r="AF87"/>
  <c r="AG87"/>
  <c r="AH87"/>
  <c r="AJ87"/>
  <c r="AK87"/>
  <c r="AL87"/>
  <c r="AO87"/>
  <c r="AP87"/>
  <c r="AV87"/>
  <c r="AW87"/>
  <c r="AX87"/>
  <c r="BC87"/>
  <c r="BD87"/>
  <c r="BF87"/>
  <c r="BH87"/>
  <c r="BI87"/>
  <c r="BJ87"/>
  <c r="J89"/>
  <c r="K89"/>
  <c r="L89"/>
  <c r="Z89"/>
  <c r="AB89"/>
  <c r="AC89"/>
  <c r="AD89"/>
  <c r="AE89"/>
  <c r="AF89"/>
  <c r="AG89"/>
  <c r="AH89"/>
  <c r="AJ89"/>
  <c r="AK89"/>
  <c r="AL89"/>
  <c r="AO89"/>
  <c r="AP89"/>
  <c r="AV89"/>
  <c r="AW89"/>
  <c r="AX89"/>
  <c r="BC89"/>
  <c r="BD89"/>
  <c r="BF89"/>
  <c r="BH89"/>
  <c r="BI89"/>
  <c r="BJ89"/>
  <c r="J91"/>
  <c r="K91"/>
  <c r="L91"/>
  <c r="Z91"/>
  <c r="AB91"/>
  <c r="AC91"/>
  <c r="AD91"/>
  <c r="AE91"/>
  <c r="AF91"/>
  <c r="AG91"/>
  <c r="AH91"/>
  <c r="AJ91"/>
  <c r="AK91"/>
  <c r="AL91"/>
  <c r="AO91"/>
  <c r="AP91"/>
  <c r="AV91"/>
  <c r="AW91"/>
  <c r="AX91"/>
  <c r="BC91"/>
  <c r="BD91"/>
  <c r="BF91"/>
  <c r="BH91"/>
  <c r="BI91"/>
  <c r="BJ91"/>
  <c r="L93"/>
</calcChain>
</file>

<file path=xl/sharedStrings.xml><?xml version="1.0" encoding="utf-8"?>
<sst xmlns="http://schemas.openxmlformats.org/spreadsheetml/2006/main" count="536" uniqueCount="263">
  <si>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</si>
  <si>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</si>
  <si>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</si>
  <si>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</si>
  <si>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</si>
  <si>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</si>
  <si>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</si>
  <si>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</si>
  <si>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</si>
  <si>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</si>
  <si>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</si>
  <si>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</si>
  <si>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</si>
  <si>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</si>
  <si>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</si>
  <si>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</si>
  <si>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</si>
  <si>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</si>
  <si>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</si>
  <si>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</si>
  <si>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</si>
  <si>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</si>
  <si>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</si>
  <si>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</si>
  <si>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</si>
  <si>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</si>
  <si>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</si>
  <si>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</si>
  <si>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</si>
  <si>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</si>
  <si>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</si>
  <si>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</si>
  <si>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</si>
  <si>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</si>
  <si>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</si>
  <si>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</si>
  <si>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</si>
  <si>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</si>
  <si>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</si>
  <si>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Poznámka:</t>
  </si>
  <si>
    <t>Kód</t>
  </si>
  <si>
    <t>766</t>
  </si>
  <si>
    <t>766629304R00</t>
  </si>
  <si>
    <t>611110021VD</t>
  </si>
  <si>
    <t>766629301R00</t>
  </si>
  <si>
    <t>61143012</t>
  </si>
  <si>
    <t>61143062</t>
  </si>
  <si>
    <t>767</t>
  </si>
  <si>
    <t>767590830R00</t>
  </si>
  <si>
    <t>767591110R00</t>
  </si>
  <si>
    <t>55347124</t>
  </si>
  <si>
    <t>767995210VD</t>
  </si>
  <si>
    <t>767995100VDVD</t>
  </si>
  <si>
    <t>13331512</t>
  </si>
  <si>
    <t>13611228</t>
  </si>
  <si>
    <t>13323030</t>
  </si>
  <si>
    <t>14470111</t>
  </si>
  <si>
    <t>14470105</t>
  </si>
  <si>
    <t>14587296</t>
  </si>
  <si>
    <t>767995211VD</t>
  </si>
  <si>
    <t>783</t>
  </si>
  <si>
    <t>783991112VD</t>
  </si>
  <si>
    <t>784</t>
  </si>
  <si>
    <t>784442011RT2</t>
  </si>
  <si>
    <t>95</t>
  </si>
  <si>
    <t>952901111R00</t>
  </si>
  <si>
    <t>96</t>
  </si>
  <si>
    <t>968061125R00</t>
  </si>
  <si>
    <t>968072455R00</t>
  </si>
  <si>
    <t>968061112R00</t>
  </si>
  <si>
    <t>968062244R00</t>
  </si>
  <si>
    <t>968062245R00</t>
  </si>
  <si>
    <t>97</t>
  </si>
  <si>
    <t>976071111R00</t>
  </si>
  <si>
    <t>H99</t>
  </si>
  <si>
    <t>999281105R00</t>
  </si>
  <si>
    <t>S</t>
  </si>
  <si>
    <t>979087113R00</t>
  </si>
  <si>
    <t>979081111R00</t>
  </si>
  <si>
    <t>979081121R00</t>
  </si>
  <si>
    <t>979951111R00</t>
  </si>
  <si>
    <t>979990162R00</t>
  </si>
  <si>
    <t>AREÁL HAMR - SBĚRNÝ DVŮR - dokumentace pro provedení stavby</t>
  </si>
  <si>
    <t>SO 07 REKONSTRUKCE STÁVAJÍCÍ VÁHY</t>
  </si>
  <si>
    <t>Hamr</t>
  </si>
  <si>
    <t>Zkrácený popis</t>
  </si>
  <si>
    <t>Rozměry</t>
  </si>
  <si>
    <t>Konstrukce truhlářské</t>
  </si>
  <si>
    <t>Montáž dveří plastových</t>
  </si>
  <si>
    <t>2;D1;</t>
  </si>
  <si>
    <t>1;D2;</t>
  </si>
  <si>
    <t>Dveře plast 900/1970mm včetně příslušenství</t>
  </si>
  <si>
    <t>Montáž oken plastových plochy do 1,50 m2</t>
  </si>
  <si>
    <t>2;O1;</t>
  </si>
  <si>
    <t>1;O2;</t>
  </si>
  <si>
    <t>Okno plastové jednodílné 60 x 120 cm OS</t>
  </si>
  <si>
    <t>Okno plastové jednodílné 100 x 150 cm OS</t>
  </si>
  <si>
    <t>Konstrukce doplňkové stavební (zámečnické)</t>
  </si>
  <si>
    <t>Demontáž schodišťových stupňů</t>
  </si>
  <si>
    <t>2,5;statika;</t>
  </si>
  <si>
    <t>Montáž schodišťových stupňů</t>
  </si>
  <si>
    <t>Rošt podlahový žárově zinkovaný 1000x1000 mm</t>
  </si>
  <si>
    <t>Oprava nosných profilů OK2 (kotvení, šorouby, podlití)</t>
  </si>
  <si>
    <t>2;OK2;</t>
  </si>
  <si>
    <t>Výroba a montáž kovových konstrukcí</t>
  </si>
  <si>
    <t>16;L 50/5;</t>
  </si>
  <si>
    <t>4;P10;</t>
  </si>
  <si>
    <t>14;PAS;</t>
  </si>
  <si>
    <t>114+28;trubky;</t>
  </si>
  <si>
    <t>Úhelník rovnoramenný L jakost S235  50x50x5 mm</t>
  </si>
  <si>
    <t>16/1000</t>
  </si>
  <si>
    <t>Plech hladký jakost S235  10x1000x2000 mm</t>
  </si>
  <si>
    <t>4/1000</t>
  </si>
  <si>
    <t>Tyč ocelová plochá jakost S355 rozměr 100 x 30 mm</t>
  </si>
  <si>
    <t>14/1000</t>
  </si>
  <si>
    <t>Trubka ocelová bezešvá 44,5 x 3,2   P235GH</t>
  </si>
  <si>
    <t>34,8</t>
  </si>
  <si>
    <t>Trubka ocelová bezešvá 31,8 x 2,6   P235GH</t>
  </si>
  <si>
    <t>14,9</t>
  </si>
  <si>
    <t>Prořezy, spojovací materiál</t>
  </si>
  <si>
    <t>(272-247)/1000</t>
  </si>
  <si>
    <t>Demontáž venkovního přestřešení</t>
  </si>
  <si>
    <t>1;B-OK4;</t>
  </si>
  <si>
    <t>Nátěry</t>
  </si>
  <si>
    <t>Nátěrový systém antikorozní</t>
  </si>
  <si>
    <t>176</t>
  </si>
  <si>
    <t>Malby</t>
  </si>
  <si>
    <t>Malba disperzní inter., výška do 3,8 m</t>
  </si>
  <si>
    <t>15*2;strop;</t>
  </si>
  <si>
    <t>(5+3)*2*2,5+(1,2+1,4)*2,5</t>
  </si>
  <si>
    <t>(2,5+3)*2*3*2+(1+1,4)*3</t>
  </si>
  <si>
    <t>;stěny;</t>
  </si>
  <si>
    <t>Různé dokončovací konstrukce a práce na pozemních stavbách</t>
  </si>
  <si>
    <t>Vyčištění budov o výšce podlaží do 4 m</t>
  </si>
  <si>
    <t>15*2</t>
  </si>
  <si>
    <t>Bourání konstrukcí</t>
  </si>
  <si>
    <t>Vyvěšení dřevěných dveřních křídel pl. do 2 m2</t>
  </si>
  <si>
    <t>Vybourání kovových dveřních zárubní pl. do 2 m2</t>
  </si>
  <si>
    <t>0,9*1,97*3</t>
  </si>
  <si>
    <t>Vyvěšení dřevěných okenních křídel pl. do 1,5 m2</t>
  </si>
  <si>
    <t>Vybourání dřevěných rámů oken jednoduch. pl. 1 m2</t>
  </si>
  <si>
    <t>0,6*1,2*2</t>
  </si>
  <si>
    <t>Vybourání dřevěných rámů oken jednoduch. pl. 2 m2</t>
  </si>
  <si>
    <t>1*1,5</t>
  </si>
  <si>
    <t>Prorážení otvorů a ostatní bourací práce</t>
  </si>
  <si>
    <t>Vybourání kovových zábradlí a madel</t>
  </si>
  <si>
    <t>(4,4+2,45)*2;OK3;</t>
  </si>
  <si>
    <t>Ostatní přesuny hmot</t>
  </si>
  <si>
    <t>Přesun hmot pro opravy a údržbu do výšky 6 m</t>
  </si>
  <si>
    <t>0,57891</t>
  </si>
  <si>
    <t>Přesuny sutí</t>
  </si>
  <si>
    <t>Nakládání vybour.hmot na doprav.prostředky</t>
  </si>
  <si>
    <t>1,12756</t>
  </si>
  <si>
    <t>Odvoz suti a vybour. hmot na skládku do 1 km</t>
  </si>
  <si>
    <t>Příplatek k odvozu za každý další 1 km</t>
  </si>
  <si>
    <t>1,12756*19;odvoz celkem do 20km;</t>
  </si>
  <si>
    <t>Výkup kovů - železný šrot tl. do 4 mm</t>
  </si>
  <si>
    <t>1,01737</t>
  </si>
  <si>
    <t>Poplatek za uložení suti - dřevo+sklo, skupina odpadu 170904</t>
  </si>
  <si>
    <t>0,02582</t>
  </si>
  <si>
    <t>Doba výstavby:</t>
  </si>
  <si>
    <t>Začátek výstavby:</t>
  </si>
  <si>
    <t>Konec výstavby:</t>
  </si>
  <si>
    <t>Zpracováno dne:</t>
  </si>
  <si>
    <t>31.05.2022</t>
  </si>
  <si>
    <t>MJ</t>
  </si>
  <si>
    <t>kus</t>
  </si>
  <si>
    <t>m2</t>
  </si>
  <si>
    <t>kg</t>
  </si>
  <si>
    <t>t</t>
  </si>
  <si>
    <t>m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</si>
  <si>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</si>
  <si>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</si>
  <si>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</si>
  <si>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</si>
  <si>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</si>
  <si>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</si>
  <si>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</si>
  <si>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 </t>
  </si>
  <si>
    <t>Náklady (Kč)</t>
  </si>
  <si>
    <t>Dodávka</t>
  </si>
  <si>
    <t>Celkem:</t>
  </si>
  <si>
    <t>Montáž</t>
  </si>
  <si>
    <t>Celkem</t>
  </si>
  <si>
    <t>Cenová</t>
  </si>
  <si>
    <t>soustava</t>
  </si>
  <si>
    <t>RTS I / 2022</t>
  </si>
  <si>
    <t>RTS II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</si>
  <si>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</si>
  <si>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</si>
  <si>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</si>
  <si>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</si>
  <si>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</si>
  <si>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</si>
  <si>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</si>
  <si>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</si>
  <si>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</si>
  <si>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766_</t>
  </si>
  <si>
    <t>767_</t>
  </si>
  <si>
    <t>783_</t>
  </si>
  <si>
    <t>784_</t>
  </si>
  <si>
    <t>95_</t>
  </si>
  <si>
    <t>96_</t>
  </si>
  <si>
    <t>97_</t>
  </si>
  <si>
    <t>H99_</t>
  </si>
  <si>
    <t>S_</t>
  </si>
  <si>
    <t>76_</t>
  </si>
  <si>
    <t>78_</t>
  </si>
  <si>
    <t>9_</t>
  </si>
  <si>
    <t>_</t>
  </si>
  <si>
    <t>MAT</t>
  </si>
  <si>
    <t>WORK</t>
  </si>
  <si>
    <t>CELK</t>
  </si>
  <si>
    <t>ISWORK</t>
  </si>
  <si>
    <t>P</t>
  </si>
  <si>
    <t>M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</si>
  <si>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</si>
  <si>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</si>
  <si>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</si>
  <si>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</si>
  <si>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</si>
  <si>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</si>
  <si>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</si>
  <si>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</si>
  <si>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</si>
  <si>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</si>
  <si>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</si>
  <si>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</si>
  <si>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</si>
  <si>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</si>
  <si>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</si>
  <si>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</si>
  <si>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</si>
  <si>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</si>
  <si>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</si>
  <si>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</si>
  <si>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</si>
  <si>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</si>
  <si>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</si>
  <si>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</si>
  <si>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</si>
  <si>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</si>
  <si>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</si>
  <si>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</si>
  <si>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</si>
  <si>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</si>
  <si>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</si>
  <si>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</si>
  <si>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</si>
  <si>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</si>
  <si>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</si>
  <si>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</si>
  <si>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</si>
  <si>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</si>
  <si>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</si>
  <si>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</si>
  <si>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</si>
  <si>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</si>
  <si>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</si>
  <si>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</si>
  <si>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</si>
  <si>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0</t>
  </si>
  <si>
    <t>Kamila Možná, 604833924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</si>
</sst>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i/>
      <sz val="10"/>
      <color indexed="50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/>
    </xf>
    <xf numFmtId="49" fontId="4" fillId="2" borderId="13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8" fillId="2" borderId="14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9" fontId="6" fillId="0" borderId="25" xfId="0" applyNumberFormat="1" applyFont="1" applyFill="1" applyBorder="1" applyAlignment="1" applyProtection="1">
      <alignment horizontal="right" vertical="center"/>
    </xf>
    <xf numFmtId="49" fontId="8" fillId="2" borderId="25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12" fillId="3" borderId="31" xfId="0" applyNumberFormat="1" applyFont="1" applyFill="1" applyBorder="1" applyAlignment="1" applyProtection="1">
      <alignment horizontal="center" vertical="center"/>
    </xf>
    <xf numFmtId="49" fontId="13" fillId="0" borderId="32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4" fillId="0" borderId="31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4" fillId="0" borderId="31" xfId="0" applyNumberFormat="1" applyFont="1" applyFill="1" applyBorder="1" applyAlignment="1" applyProtection="1">
      <alignment horizontal="right" vertical="center"/>
    </xf>
    <xf numFmtId="49" fontId="14" fillId="0" borderId="31" xfId="0" applyNumberFormat="1" applyFont="1" applyFill="1" applyBorder="1" applyAlignment="1" applyProtection="1">
      <alignment horizontal="right" vertical="center"/>
    </xf>
    <xf numFmtId="4" fontId="14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3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49" fontId="14" fillId="0" borderId="29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0" borderId="40" xfId="0" applyNumberFormat="1" applyFont="1" applyFill="1" applyBorder="1" applyAlignment="1" applyProtection="1">
      <alignment horizontal="left" vertical="center"/>
    </xf>
    <xf numFmtId="49" fontId="14" fillId="0" borderId="37" xfId="0" applyNumberFormat="1" applyFont="1" applyFill="1" applyBorder="1" applyAlignment="1" applyProtection="1">
      <alignment horizontal="left" vertical="center"/>
    </xf>
    <xf numFmtId="0" fontId="14" fillId="0" borderId="10" xfId="0" applyNumberFormat="1" applyFont="1" applyFill="1" applyBorder="1" applyAlignment="1" applyProtection="1">
      <alignment horizontal="left" vertical="center"/>
    </xf>
    <xf numFmtId="0" fontId="14" fillId="0" borderId="41" xfId="0" applyNumberFormat="1" applyFont="1" applyFill="1" applyBorder="1" applyAlignment="1" applyProtection="1">
      <alignment horizontal="left" vertical="center"/>
    </xf>
    <xf numFmtId="49" fontId="13" fillId="3" borderId="34" xfId="0" applyNumberFormat="1" applyFont="1" applyFill="1" applyBorder="1" applyAlignment="1" applyProtection="1">
      <alignment horizontal="left" vertical="center"/>
    </xf>
    <xf numFmtId="0" fontId="13" fillId="3" borderId="30" xfId="0" applyNumberFormat="1" applyFont="1" applyFill="1" applyBorder="1" applyAlignment="1" applyProtection="1">
      <alignment horizontal="left" vertical="center"/>
    </xf>
    <xf numFmtId="49" fontId="14" fillId="0" borderId="36" xfId="0" applyNumberFormat="1" applyFont="1" applyFill="1" applyBorder="1" applyAlignment="1" applyProtection="1">
      <alignment horizontal="left" vertical="center"/>
    </xf>
    <xf numFmtId="0" fontId="14" fillId="0" borderId="13" xfId="0" applyNumberFormat="1" applyFont="1" applyFill="1" applyBorder="1" applyAlignment="1" applyProtection="1">
      <alignment horizontal="left" vertical="center"/>
    </xf>
    <xf numFmtId="0" fontId="14" fillId="0" borderId="39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1" fillId="0" borderId="30" xfId="0" applyNumberFormat="1" applyFont="1" applyFill="1" applyBorder="1" applyAlignment="1" applyProtection="1">
      <alignment horizontal="center" vertical="center"/>
    </xf>
    <xf numFmtId="0" fontId="11" fillId="0" borderId="30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left" vertical="center"/>
    </xf>
    <xf numFmtId="0" fontId="15" fillId="0" borderId="3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0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95"/>
  <sheetViews>
    <sheetView tabSelected="1" workbookViewId="0">
      <pane ySplit="11" topLeftCell="A12" activePane="bottomLeft" state="frozenSplit"/>
      <selection pane="bottomLeft" activeCell="J8" sqref="J8:M9"/>
    </sheetView>
  </sheetViews>
  <sheetFormatPr defaultColWidth="11.5703125" defaultRowHeight="12.75"/>
  <cols>
    <col min="1" max="1" width="3.7109375" customWidth="1"/>
    <col min="2" max="2" width="14.28515625" customWidth="1"/>
    <col min="3" max="3" width="30.85546875" customWidth="1"/>
    <col min="4" max="4" width="21.140625" customWidth="1"/>
    <col min="7" max="7" width="4.28515625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64">
      <c r="A2" s="97" t="s">
        <v>1</v>
      </c>
      <c r="B2" s="98"/>
      <c r="C2" s="99" t="s">
        <v>82</v>
      </c>
      <c r="D2" s="70"/>
      <c r="E2" s="101" t="s">
        <v>160</v>
      </c>
      <c r="F2" s="98"/>
      <c r="G2" s="101" t="s">
        <v>6</v>
      </c>
      <c r="H2" s="98"/>
      <c r="I2" s="102" t="s">
        <v>172</v>
      </c>
      <c r="J2" s="101" t="s">
        <v>178</v>
      </c>
      <c r="K2" s="98"/>
      <c r="L2" s="98"/>
      <c r="M2" s="103"/>
      <c r="N2" s="5"/>
    </row>
    <row r="3" spans="1:64">
      <c r="A3" s="94"/>
      <c r="B3" s="72"/>
      <c r="C3" s="100"/>
      <c r="D3" s="100"/>
      <c r="E3" s="72"/>
      <c r="F3" s="72"/>
      <c r="G3" s="72"/>
      <c r="H3" s="72"/>
      <c r="I3" s="72"/>
      <c r="J3" s="72"/>
      <c r="K3" s="72"/>
      <c r="L3" s="72"/>
      <c r="M3" s="92"/>
      <c r="N3" s="5"/>
    </row>
    <row r="4" spans="1:64">
      <c r="A4" s="88" t="s">
        <v>2</v>
      </c>
      <c r="B4" s="72"/>
      <c r="C4" s="71" t="s">
        <v>83</v>
      </c>
      <c r="D4" s="72"/>
      <c r="E4" s="91" t="s">
        <v>161</v>
      </c>
      <c r="F4" s="72"/>
      <c r="G4" s="91" t="s">
        <v>6</v>
      </c>
      <c r="H4" s="72"/>
      <c r="I4" s="71" t="s">
        <v>173</v>
      </c>
      <c r="J4" s="91" t="s">
        <v>178</v>
      </c>
      <c r="K4" s="72"/>
      <c r="L4" s="72"/>
      <c r="M4" s="92"/>
      <c r="N4" s="5"/>
    </row>
    <row r="5" spans="1:64">
      <c r="A5" s="94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92"/>
      <c r="N5" s="5"/>
    </row>
    <row r="6" spans="1:64">
      <c r="A6" s="88" t="s">
        <v>3</v>
      </c>
      <c r="B6" s="72"/>
      <c r="C6" s="71" t="s">
        <v>84</v>
      </c>
      <c r="D6" s="72"/>
      <c r="E6" s="91" t="s">
        <v>162</v>
      </c>
      <c r="F6" s="72"/>
      <c r="G6" s="91" t="s">
        <v>6</v>
      </c>
      <c r="H6" s="72"/>
      <c r="I6" s="71" t="s">
        <v>174</v>
      </c>
      <c r="J6" s="91" t="s">
        <v>178</v>
      </c>
      <c r="K6" s="72"/>
      <c r="L6" s="72"/>
      <c r="M6" s="92"/>
      <c r="N6" s="5"/>
    </row>
    <row r="7" spans="1:64">
      <c r="A7" s="94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92"/>
      <c r="N7" s="5"/>
    </row>
    <row r="8" spans="1:64">
      <c r="A8" s="88" t="s">
        <v>4</v>
      </c>
      <c r="B8" s="72"/>
      <c r="C8" s="71" t="s">
        <v>6</v>
      </c>
      <c r="D8" s="72"/>
      <c r="E8" s="91" t="s">
        <v>163</v>
      </c>
      <c r="F8" s="72"/>
      <c r="G8" s="91" t="s">
        <v>164</v>
      </c>
      <c r="H8" s="72"/>
      <c r="I8" s="71" t="s">
        <v>175</v>
      </c>
      <c r="J8" s="71" t="s">
        <v>262</v>
      </c>
      <c r="K8" s="72"/>
      <c r="L8" s="72"/>
      <c r="M8" s="92"/>
      <c r="N8" s="5"/>
    </row>
    <row r="9" spans="1:64">
      <c r="A9" s="89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3"/>
      <c r="N9" s="5"/>
    </row>
    <row r="10" spans="1:64">
      <c r="A10" s="1" t="s">
        <v>5</v>
      </c>
      <c r="B10" s="11" t="s">
        <v>40</v>
      </c>
      <c r="C10" s="77" t="s">
        <v>85</v>
      </c>
      <c r="D10" s="78"/>
      <c r="E10" s="78"/>
      <c r="F10" s="79"/>
      <c r="G10" s="11" t="s">
        <v>165</v>
      </c>
      <c r="H10" s="24" t="s">
        <v>171</v>
      </c>
      <c r="I10" s="29" t="s">
        <v>176</v>
      </c>
      <c r="J10" s="80" t="s">
        <v>179</v>
      </c>
      <c r="K10" s="81"/>
      <c r="L10" s="82"/>
      <c r="M10" s="34" t="s">
        <v>184</v>
      </c>
      <c r="N10" s="42"/>
      <c r="BK10" s="43" t="s">
        <v>213</v>
      </c>
      <c r="BL10" s="48" t="s">
        <v>216</v>
      </c>
    </row>
    <row r="11" spans="1:64">
      <c r="A11" s="2" t="s">
        <v>6</v>
      </c>
      <c r="B11" s="12" t="s">
        <v>6</v>
      </c>
      <c r="C11" s="83" t="s">
        <v>86</v>
      </c>
      <c r="D11" s="84"/>
      <c r="E11" s="84"/>
      <c r="F11" s="85"/>
      <c r="G11" s="12" t="s">
        <v>6</v>
      </c>
      <c r="H11" s="12" t="s">
        <v>6</v>
      </c>
      <c r="I11" s="30" t="s">
        <v>177</v>
      </c>
      <c r="J11" s="31" t="s">
        <v>180</v>
      </c>
      <c r="K11" s="32" t="s">
        <v>182</v>
      </c>
      <c r="L11" s="33" t="s">
        <v>183</v>
      </c>
      <c r="M11" s="35" t="s">
        <v>185</v>
      </c>
      <c r="N11" s="42"/>
      <c r="Z11" s="43" t="s">
        <v>188</v>
      </c>
      <c r="AA11" s="43" t="s">
        <v>189</v>
      </c>
      <c r="AB11" s="43" t="s">
        <v>190</v>
      </c>
      <c r="AC11" s="43" t="s">
        <v>191</v>
      </c>
      <c r="AD11" s="43" t="s">
        <v>192</v>
      </c>
      <c r="AE11" s="43" t="s">
        <v>193</v>
      </c>
      <c r="AF11" s="43" t="s">
        <v>194</v>
      </c>
      <c r="AG11" s="43" t="s">
        <v>195</v>
      </c>
      <c r="AH11" s="43" t="s">
        <v>196</v>
      </c>
      <c r="BH11" s="43" t="s">
        <v>210</v>
      </c>
      <c r="BI11" s="43" t="s">
        <v>211</v>
      </c>
      <c r="BJ11" s="43" t="s">
        <v>212</v>
      </c>
    </row>
    <row r="12" spans="1:64">
      <c r="A12" s="3"/>
      <c r="B12" s="13" t="s">
        <v>41</v>
      </c>
      <c r="C12" s="86" t="s">
        <v>87</v>
      </c>
      <c r="D12" s="87"/>
      <c r="E12" s="87"/>
      <c r="F12" s="87"/>
      <c r="G12" s="22" t="s">
        <v>6</v>
      </c>
      <c r="H12" s="22" t="s">
        <v>6</v>
      </c>
      <c r="I12" s="22" t="s">
        <v>6</v>
      </c>
      <c r="J12" s="49">
        <f>SUM(J13:J23)</f>
        <v>0</v>
      </c>
      <c r="K12" s="49">
        <f>SUM(K13:K23)</f>
        <v>0</v>
      </c>
      <c r="L12" s="49">
        <f>SUM(L13:L23)</f>
        <v>0</v>
      </c>
      <c r="M12" s="36"/>
      <c r="N12" s="5"/>
      <c r="AI12" s="43"/>
      <c r="AS12" s="50">
        <f>SUM(AJ13:AJ23)</f>
        <v>0</v>
      </c>
      <c r="AT12" s="50">
        <f>SUM(AK13:AK23)</f>
        <v>0</v>
      </c>
      <c r="AU12" s="50">
        <f>SUM(AL13:AL23)</f>
        <v>0</v>
      </c>
    </row>
    <row r="13" spans="1:64">
      <c r="A13" s="4" t="s">
        <v>7</v>
      </c>
      <c r="B13" s="14" t="s">
        <v>42</v>
      </c>
      <c r="C13" s="67" t="s">
        <v>88</v>
      </c>
      <c r="D13" s="68"/>
      <c r="E13" s="68"/>
      <c r="F13" s="68"/>
      <c r="G13" s="14" t="s">
        <v>166</v>
      </c>
      <c r="H13" s="25">
        <v>3</v>
      </c>
      <c r="I13" s="25">
        <v>0</v>
      </c>
      <c r="J13" s="25">
        <f>H13*AO13</f>
        <v>0</v>
      </c>
      <c r="K13" s="25">
        <f>H13*AP13</f>
        <v>0</v>
      </c>
      <c r="L13" s="25">
        <f>H13*I13</f>
        <v>0</v>
      </c>
      <c r="M13" s="37" t="s">
        <v>186</v>
      </c>
      <c r="N13" s="5"/>
      <c r="Z13" s="44">
        <f>IF(AQ13="5",BJ13,0)</f>
        <v>0</v>
      </c>
      <c r="AB13" s="44">
        <f>IF(AQ13="1",BH13,0)</f>
        <v>0</v>
      </c>
      <c r="AC13" s="44">
        <f>IF(AQ13="1",BI13,0)</f>
        <v>0</v>
      </c>
      <c r="AD13" s="44">
        <f>IF(AQ13="7",BH13,0)</f>
        <v>0</v>
      </c>
      <c r="AE13" s="44">
        <f>IF(AQ13="7",BI13,0)</f>
        <v>0</v>
      </c>
      <c r="AF13" s="44">
        <f>IF(AQ13="2",BH13,0)</f>
        <v>0</v>
      </c>
      <c r="AG13" s="44">
        <f>IF(AQ13="2",BI13,0)</f>
        <v>0</v>
      </c>
      <c r="AH13" s="44">
        <f>IF(AQ13="0",BJ13,0)</f>
        <v>0</v>
      </c>
      <c r="AI13" s="43"/>
      <c r="AJ13" s="25">
        <f>IF(AN13=0,L13,0)</f>
        <v>0</v>
      </c>
      <c r="AK13" s="25">
        <f>IF(AN13=15,L13,0)</f>
        <v>0</v>
      </c>
      <c r="AL13" s="25">
        <f>IF(AN13=21,L13,0)</f>
        <v>0</v>
      </c>
      <c r="AN13" s="44">
        <v>21</v>
      </c>
      <c r="AO13" s="44">
        <f>I13*0.132050561797753</f>
        <v>0</v>
      </c>
      <c r="AP13" s="44">
        <f>I13*(1-0.132050561797753)</f>
        <v>0</v>
      </c>
      <c r="AQ13" s="45" t="s">
        <v>13</v>
      </c>
      <c r="AV13" s="44">
        <f>AW13+AX13</f>
        <v>0</v>
      </c>
      <c r="AW13" s="44">
        <f>H13*AO13</f>
        <v>0</v>
      </c>
      <c r="AX13" s="44">
        <f>H13*AP13</f>
        <v>0</v>
      </c>
      <c r="AY13" s="47" t="s">
        <v>197</v>
      </c>
      <c r="AZ13" s="47" t="s">
        <v>206</v>
      </c>
      <c r="BA13" s="43" t="s">
        <v>209</v>
      </c>
      <c r="BC13" s="44">
        <f>AW13+AX13</f>
        <v>0</v>
      </c>
      <c r="BD13" s="44">
        <f>I13/(100-BE13)*100</f>
        <v>0</v>
      </c>
      <c r="BE13" s="44">
        <v>0</v>
      </c>
      <c r="BF13" s="44">
        <f>13</f>
        <v>13</v>
      </c>
      <c r="BH13" s="25">
        <f>H13*AO13</f>
        <v>0</v>
      </c>
      <c r="BI13" s="25">
        <f>H13*AP13</f>
        <v>0</v>
      </c>
      <c r="BJ13" s="25">
        <f>H13*I13</f>
        <v>0</v>
      </c>
      <c r="BK13" s="25" t="s">
        <v>214</v>
      </c>
      <c r="BL13" s="44">
        <v>766</v>
      </c>
    </row>
    <row r="14" spans="1:64">
      <c r="A14" s="5"/>
      <c r="C14" s="18" t="s">
        <v>89</v>
      </c>
      <c r="F14" s="20"/>
      <c r="H14" s="26">
        <v>2</v>
      </c>
      <c r="M14" s="38"/>
      <c r="N14" s="5"/>
    </row>
    <row r="15" spans="1:64">
      <c r="A15" s="5"/>
      <c r="C15" s="18" t="s">
        <v>90</v>
      </c>
      <c r="F15" s="20"/>
      <c r="H15" s="26">
        <v>1</v>
      </c>
      <c r="M15" s="38"/>
      <c r="N15" s="5"/>
    </row>
    <row r="16" spans="1:64">
      <c r="A16" s="6" t="s">
        <v>8</v>
      </c>
      <c r="B16" s="15" t="s">
        <v>43</v>
      </c>
      <c r="C16" s="75" t="s">
        <v>91</v>
      </c>
      <c r="D16" s="76"/>
      <c r="E16" s="76"/>
      <c r="F16" s="76"/>
      <c r="G16" s="15" t="s">
        <v>166</v>
      </c>
      <c r="H16" s="27">
        <v>3</v>
      </c>
      <c r="I16" s="27">
        <v>0</v>
      </c>
      <c r="J16" s="27">
        <f>H16*AO16</f>
        <v>0</v>
      </c>
      <c r="K16" s="27">
        <f>H16*AP16</f>
        <v>0</v>
      </c>
      <c r="L16" s="27">
        <f>H16*I16</f>
        <v>0</v>
      </c>
      <c r="M16" s="39"/>
      <c r="N16" s="5"/>
      <c r="Z16" s="44">
        <f>IF(AQ16="5",BJ16,0)</f>
        <v>0</v>
      </c>
      <c r="AB16" s="44">
        <f>IF(AQ16="1",BH16,0)</f>
        <v>0</v>
      </c>
      <c r="AC16" s="44">
        <f>IF(AQ16="1",BI16,0)</f>
        <v>0</v>
      </c>
      <c r="AD16" s="44">
        <f>IF(AQ16="7",BH16,0)</f>
        <v>0</v>
      </c>
      <c r="AE16" s="44">
        <f>IF(AQ16="7",BI16,0)</f>
        <v>0</v>
      </c>
      <c r="AF16" s="44">
        <f>IF(AQ16="2",BH16,0)</f>
        <v>0</v>
      </c>
      <c r="AG16" s="44">
        <f>IF(AQ16="2",BI16,0)</f>
        <v>0</v>
      </c>
      <c r="AH16" s="44">
        <f>IF(AQ16="0",BJ16,0)</f>
        <v>0</v>
      </c>
      <c r="AI16" s="43"/>
      <c r="AJ16" s="27">
        <f>IF(AN16=0,L16,0)</f>
        <v>0</v>
      </c>
      <c r="AK16" s="27">
        <f>IF(AN16=15,L16,0)</f>
        <v>0</v>
      </c>
      <c r="AL16" s="27">
        <f>IF(AN16=21,L16,0)</f>
        <v>0</v>
      </c>
      <c r="AN16" s="44">
        <v>21</v>
      </c>
      <c r="AO16" s="44">
        <f>I16*1</f>
        <v>0</v>
      </c>
      <c r="AP16" s="44">
        <f>I16*(1-1)</f>
        <v>0</v>
      </c>
      <c r="AQ16" s="46" t="s">
        <v>13</v>
      </c>
      <c r="AV16" s="44">
        <f>AW16+AX16</f>
        <v>0</v>
      </c>
      <c r="AW16" s="44">
        <f>H16*AO16</f>
        <v>0</v>
      </c>
      <c r="AX16" s="44">
        <f>H16*AP16</f>
        <v>0</v>
      </c>
      <c r="AY16" s="47" t="s">
        <v>197</v>
      </c>
      <c r="AZ16" s="47" t="s">
        <v>206</v>
      </c>
      <c r="BA16" s="43" t="s">
        <v>209</v>
      </c>
      <c r="BC16" s="44">
        <f>AW16+AX16</f>
        <v>0</v>
      </c>
      <c r="BD16" s="44">
        <f>I16/(100-BE16)*100</f>
        <v>0</v>
      </c>
      <c r="BE16" s="44">
        <v>0</v>
      </c>
      <c r="BF16" s="44">
        <f>16</f>
        <v>16</v>
      </c>
      <c r="BH16" s="27">
        <f>H16*AO16</f>
        <v>0</v>
      </c>
      <c r="BI16" s="27">
        <f>H16*AP16</f>
        <v>0</v>
      </c>
      <c r="BJ16" s="27">
        <f>H16*I16</f>
        <v>0</v>
      </c>
      <c r="BK16" s="27" t="s">
        <v>215</v>
      </c>
      <c r="BL16" s="44">
        <v>766</v>
      </c>
    </row>
    <row r="17" spans="1:64">
      <c r="A17" s="5"/>
      <c r="C17" s="18" t="s">
        <v>9</v>
      </c>
      <c r="F17" s="20"/>
      <c r="H17" s="26">
        <v>3</v>
      </c>
      <c r="M17" s="38"/>
      <c r="N17" s="5"/>
    </row>
    <row r="18" spans="1:64">
      <c r="A18" s="4" t="s">
        <v>9</v>
      </c>
      <c r="B18" s="14" t="s">
        <v>44</v>
      </c>
      <c r="C18" s="67" t="s">
        <v>92</v>
      </c>
      <c r="D18" s="68"/>
      <c r="E18" s="68"/>
      <c r="F18" s="68"/>
      <c r="G18" s="14" t="s">
        <v>166</v>
      </c>
      <c r="H18" s="25">
        <v>3</v>
      </c>
      <c r="I18" s="25">
        <v>0</v>
      </c>
      <c r="J18" s="25">
        <f>H18*AO18</f>
        <v>0</v>
      </c>
      <c r="K18" s="25">
        <f>H18*AP18</f>
        <v>0</v>
      </c>
      <c r="L18" s="25">
        <f>H18*I18</f>
        <v>0</v>
      </c>
      <c r="M18" s="37" t="s">
        <v>186</v>
      </c>
      <c r="N18" s="5"/>
      <c r="Z18" s="44">
        <f>IF(AQ18="5",BJ18,0)</f>
        <v>0</v>
      </c>
      <c r="AB18" s="44">
        <f>IF(AQ18="1",BH18,0)</f>
        <v>0</v>
      </c>
      <c r="AC18" s="44">
        <f>IF(AQ18="1",BI18,0)</f>
        <v>0</v>
      </c>
      <c r="AD18" s="44">
        <f>IF(AQ18="7",BH18,0)</f>
        <v>0</v>
      </c>
      <c r="AE18" s="44">
        <f>IF(AQ18="7",BI18,0)</f>
        <v>0</v>
      </c>
      <c r="AF18" s="44">
        <f>IF(AQ18="2",BH18,0)</f>
        <v>0</v>
      </c>
      <c r="AG18" s="44">
        <f>IF(AQ18="2",BI18,0)</f>
        <v>0</v>
      </c>
      <c r="AH18" s="44">
        <f>IF(AQ18="0",BJ18,0)</f>
        <v>0</v>
      </c>
      <c r="AI18" s="43"/>
      <c r="AJ18" s="25">
        <f>IF(AN18=0,L18,0)</f>
        <v>0</v>
      </c>
      <c r="AK18" s="25">
        <f>IF(AN18=15,L18,0)</f>
        <v>0</v>
      </c>
      <c r="AL18" s="25">
        <f>IF(AN18=21,L18,0)</f>
        <v>0</v>
      </c>
      <c r="AN18" s="44">
        <v>21</v>
      </c>
      <c r="AO18" s="44">
        <f>I18*0.0867705835331735</f>
        <v>0</v>
      </c>
      <c r="AP18" s="44">
        <f>I18*(1-0.0867705835331735)</f>
        <v>0</v>
      </c>
      <c r="AQ18" s="45" t="s">
        <v>13</v>
      </c>
      <c r="AV18" s="44">
        <f>AW18+AX18</f>
        <v>0</v>
      </c>
      <c r="AW18" s="44">
        <f>H18*AO18</f>
        <v>0</v>
      </c>
      <c r="AX18" s="44">
        <f>H18*AP18</f>
        <v>0</v>
      </c>
      <c r="AY18" s="47" t="s">
        <v>197</v>
      </c>
      <c r="AZ18" s="47" t="s">
        <v>206</v>
      </c>
      <c r="BA18" s="43" t="s">
        <v>209</v>
      </c>
      <c r="BC18" s="44">
        <f>AW18+AX18</f>
        <v>0</v>
      </c>
      <c r="BD18" s="44">
        <f>I18/(100-BE18)*100</f>
        <v>0</v>
      </c>
      <c r="BE18" s="44">
        <v>0</v>
      </c>
      <c r="BF18" s="44">
        <f>18</f>
        <v>18</v>
      </c>
      <c r="BH18" s="25">
        <f>H18*AO18</f>
        <v>0</v>
      </c>
      <c r="BI18" s="25">
        <f>H18*AP18</f>
        <v>0</v>
      </c>
      <c r="BJ18" s="25">
        <f>H18*I18</f>
        <v>0</v>
      </c>
      <c r="BK18" s="25" t="s">
        <v>214</v>
      </c>
      <c r="BL18" s="44">
        <v>766</v>
      </c>
    </row>
    <row r="19" spans="1:64">
      <c r="A19" s="5"/>
      <c r="C19" s="18" t="s">
        <v>93</v>
      </c>
      <c r="F19" s="20"/>
      <c r="H19" s="26">
        <v>2</v>
      </c>
      <c r="M19" s="38"/>
      <c r="N19" s="5"/>
    </row>
    <row r="20" spans="1:64">
      <c r="A20" s="5"/>
      <c r="C20" s="18" t="s">
        <v>94</v>
      </c>
      <c r="F20" s="20"/>
      <c r="H20" s="26">
        <v>1</v>
      </c>
      <c r="M20" s="38"/>
      <c r="N20" s="5"/>
    </row>
    <row r="21" spans="1:64">
      <c r="A21" s="6" t="s">
        <v>10</v>
      </c>
      <c r="B21" s="15" t="s">
        <v>45</v>
      </c>
      <c r="C21" s="75" t="s">
        <v>95</v>
      </c>
      <c r="D21" s="76"/>
      <c r="E21" s="76"/>
      <c r="F21" s="76"/>
      <c r="G21" s="15" t="s">
        <v>166</v>
      </c>
      <c r="H21" s="27">
        <v>2</v>
      </c>
      <c r="I21" s="27">
        <v>0</v>
      </c>
      <c r="J21" s="27">
        <f>H21*AO21</f>
        <v>0</v>
      </c>
      <c r="K21" s="27">
        <f>H21*AP21</f>
        <v>0</v>
      </c>
      <c r="L21" s="27">
        <f>H21*I21</f>
        <v>0</v>
      </c>
      <c r="M21" s="39" t="s">
        <v>186</v>
      </c>
      <c r="N21" s="5"/>
      <c r="Z21" s="44">
        <f>IF(AQ21="5",BJ21,0)</f>
        <v>0</v>
      </c>
      <c r="AB21" s="44">
        <f>IF(AQ21="1",BH21,0)</f>
        <v>0</v>
      </c>
      <c r="AC21" s="44">
        <f>IF(AQ21="1",BI21,0)</f>
        <v>0</v>
      </c>
      <c r="AD21" s="44">
        <f>IF(AQ21="7",BH21,0)</f>
        <v>0</v>
      </c>
      <c r="AE21" s="44">
        <f>IF(AQ21="7",BI21,0)</f>
        <v>0</v>
      </c>
      <c r="AF21" s="44">
        <f>IF(AQ21="2",BH21,0)</f>
        <v>0</v>
      </c>
      <c r="AG21" s="44">
        <f>IF(AQ21="2",BI21,0)</f>
        <v>0</v>
      </c>
      <c r="AH21" s="44">
        <f>IF(AQ21="0",BJ21,0)</f>
        <v>0</v>
      </c>
      <c r="AI21" s="43"/>
      <c r="AJ21" s="27">
        <f>IF(AN21=0,L21,0)</f>
        <v>0</v>
      </c>
      <c r="AK21" s="27">
        <f>IF(AN21=15,L21,0)</f>
        <v>0</v>
      </c>
      <c r="AL21" s="27">
        <f>IF(AN21=21,L21,0)</f>
        <v>0</v>
      </c>
      <c r="AN21" s="44">
        <v>21</v>
      </c>
      <c r="AO21" s="44">
        <f>I21*1</f>
        <v>0</v>
      </c>
      <c r="AP21" s="44">
        <f>I21*(1-1)</f>
        <v>0</v>
      </c>
      <c r="AQ21" s="46" t="s">
        <v>13</v>
      </c>
      <c r="AV21" s="44">
        <f>AW21+AX21</f>
        <v>0</v>
      </c>
      <c r="AW21" s="44">
        <f>H21*AO21</f>
        <v>0</v>
      </c>
      <c r="AX21" s="44">
        <f>H21*AP21</f>
        <v>0</v>
      </c>
      <c r="AY21" s="47" t="s">
        <v>197</v>
      </c>
      <c r="AZ21" s="47" t="s">
        <v>206</v>
      </c>
      <c r="BA21" s="43" t="s">
        <v>209</v>
      </c>
      <c r="BC21" s="44">
        <f>AW21+AX21</f>
        <v>0</v>
      </c>
      <c r="BD21" s="44">
        <f>I21/(100-BE21)*100</f>
        <v>0</v>
      </c>
      <c r="BE21" s="44">
        <v>0</v>
      </c>
      <c r="BF21" s="44">
        <f>21</f>
        <v>21</v>
      </c>
      <c r="BH21" s="27">
        <f>H21*AO21</f>
        <v>0</v>
      </c>
      <c r="BI21" s="27">
        <f>H21*AP21</f>
        <v>0</v>
      </c>
      <c r="BJ21" s="27">
        <f>H21*I21</f>
        <v>0</v>
      </c>
      <c r="BK21" s="27" t="s">
        <v>215</v>
      </c>
      <c r="BL21" s="44">
        <v>766</v>
      </c>
    </row>
    <row r="22" spans="1:64">
      <c r="A22" s="5"/>
      <c r="C22" s="18" t="s">
        <v>93</v>
      </c>
      <c r="F22" s="20"/>
      <c r="H22" s="26">
        <v>2</v>
      </c>
      <c r="M22" s="38"/>
      <c r="N22" s="5"/>
    </row>
    <row r="23" spans="1:64">
      <c r="A23" s="6" t="s">
        <v>11</v>
      </c>
      <c r="B23" s="15" t="s">
        <v>46</v>
      </c>
      <c r="C23" s="75" t="s">
        <v>96</v>
      </c>
      <c r="D23" s="76"/>
      <c r="E23" s="76"/>
      <c r="F23" s="76"/>
      <c r="G23" s="15" t="s">
        <v>166</v>
      </c>
      <c r="H23" s="27">
        <v>1</v>
      </c>
      <c r="I23" s="27">
        <v>0</v>
      </c>
      <c r="J23" s="27">
        <f>H23*AO23</f>
        <v>0</v>
      </c>
      <c r="K23" s="27">
        <f>H23*AP23</f>
        <v>0</v>
      </c>
      <c r="L23" s="27">
        <f>H23*I23</f>
        <v>0</v>
      </c>
      <c r="M23" s="39" t="s">
        <v>186</v>
      </c>
      <c r="N23" s="5"/>
      <c r="Z23" s="44">
        <f>IF(AQ23="5",BJ23,0)</f>
        <v>0</v>
      </c>
      <c r="AB23" s="44">
        <f>IF(AQ23="1",BH23,0)</f>
        <v>0</v>
      </c>
      <c r="AC23" s="44">
        <f>IF(AQ23="1",BI23,0)</f>
        <v>0</v>
      </c>
      <c r="AD23" s="44">
        <f>IF(AQ23="7",BH23,0)</f>
        <v>0</v>
      </c>
      <c r="AE23" s="44">
        <f>IF(AQ23="7",BI23,0)</f>
        <v>0</v>
      </c>
      <c r="AF23" s="44">
        <f>IF(AQ23="2",BH23,0)</f>
        <v>0</v>
      </c>
      <c r="AG23" s="44">
        <f>IF(AQ23="2",BI23,0)</f>
        <v>0</v>
      </c>
      <c r="AH23" s="44">
        <f>IF(AQ23="0",BJ23,0)</f>
        <v>0</v>
      </c>
      <c r="AI23" s="43"/>
      <c r="AJ23" s="27">
        <f>IF(AN23=0,L23,0)</f>
        <v>0</v>
      </c>
      <c r="AK23" s="27">
        <f>IF(AN23=15,L23,0)</f>
        <v>0</v>
      </c>
      <c r="AL23" s="27">
        <f>IF(AN23=21,L23,0)</f>
        <v>0</v>
      </c>
      <c r="AN23" s="44">
        <v>21</v>
      </c>
      <c r="AO23" s="44">
        <f>I23*1</f>
        <v>0</v>
      </c>
      <c r="AP23" s="44">
        <f>I23*(1-1)</f>
        <v>0</v>
      </c>
      <c r="AQ23" s="46" t="s">
        <v>13</v>
      </c>
      <c r="AV23" s="44">
        <f>AW23+AX23</f>
        <v>0</v>
      </c>
      <c r="AW23" s="44">
        <f>H23*AO23</f>
        <v>0</v>
      </c>
      <c r="AX23" s="44">
        <f>H23*AP23</f>
        <v>0</v>
      </c>
      <c r="AY23" s="47" t="s">
        <v>197</v>
      </c>
      <c r="AZ23" s="47" t="s">
        <v>206</v>
      </c>
      <c r="BA23" s="43" t="s">
        <v>209</v>
      </c>
      <c r="BC23" s="44">
        <f>AW23+AX23</f>
        <v>0</v>
      </c>
      <c r="BD23" s="44">
        <f>I23/(100-BE23)*100</f>
        <v>0</v>
      </c>
      <c r="BE23" s="44">
        <v>0</v>
      </c>
      <c r="BF23" s="44">
        <f>23</f>
        <v>23</v>
      </c>
      <c r="BH23" s="27">
        <f>H23*AO23</f>
        <v>0</v>
      </c>
      <c r="BI23" s="27">
        <f>H23*AP23</f>
        <v>0</v>
      </c>
      <c r="BJ23" s="27">
        <f>H23*I23</f>
        <v>0</v>
      </c>
      <c r="BK23" s="27" t="s">
        <v>215</v>
      </c>
      <c r="BL23" s="44">
        <v>766</v>
      </c>
    </row>
    <row r="24" spans="1:64">
      <c r="A24" s="5"/>
      <c r="C24" s="18" t="s">
        <v>94</v>
      </c>
      <c r="F24" s="20"/>
      <c r="H24" s="26">
        <v>1</v>
      </c>
      <c r="M24" s="38"/>
      <c r="N24" s="5"/>
    </row>
    <row r="25" spans="1:64">
      <c r="A25" s="7"/>
      <c r="B25" s="16" t="s">
        <v>47</v>
      </c>
      <c r="C25" s="73" t="s">
        <v>97</v>
      </c>
      <c r="D25" s="74"/>
      <c r="E25" s="74"/>
      <c r="F25" s="74"/>
      <c r="G25" s="23" t="s">
        <v>6</v>
      </c>
      <c r="H25" s="23" t="s">
        <v>6</v>
      </c>
      <c r="I25" s="23" t="s">
        <v>6</v>
      </c>
      <c r="J25" s="50">
        <f>SUM(J26:J51)</f>
        <v>0</v>
      </c>
      <c r="K25" s="50">
        <f>SUM(K26:K51)</f>
        <v>0</v>
      </c>
      <c r="L25" s="50">
        <f>SUM(L26:L51)</f>
        <v>0</v>
      </c>
      <c r="M25" s="40"/>
      <c r="N25" s="5"/>
      <c r="AI25" s="43"/>
      <c r="AS25" s="50">
        <f>SUM(AJ26:AJ51)</f>
        <v>0</v>
      </c>
      <c r="AT25" s="50">
        <f>SUM(AK26:AK51)</f>
        <v>0</v>
      </c>
      <c r="AU25" s="50">
        <f>SUM(AL26:AL51)</f>
        <v>0</v>
      </c>
    </row>
    <row r="26" spans="1:64">
      <c r="A26" s="4" t="s">
        <v>12</v>
      </c>
      <c r="B26" s="14" t="s">
        <v>48</v>
      </c>
      <c r="C26" s="67" t="s">
        <v>98</v>
      </c>
      <c r="D26" s="68"/>
      <c r="E26" s="68"/>
      <c r="F26" s="68"/>
      <c r="G26" s="14" t="s">
        <v>167</v>
      </c>
      <c r="H26" s="25">
        <v>2.5</v>
      </c>
      <c r="I26" s="25">
        <v>0</v>
      </c>
      <c r="J26" s="25">
        <f>H26*AO26</f>
        <v>0</v>
      </c>
      <c r="K26" s="25">
        <f>H26*AP26</f>
        <v>0</v>
      </c>
      <c r="L26" s="25">
        <f>H26*I26</f>
        <v>0</v>
      </c>
      <c r="M26" s="37" t="s">
        <v>186</v>
      </c>
      <c r="N26" s="5"/>
      <c r="Z26" s="44">
        <f>IF(AQ26="5",BJ26,0)</f>
        <v>0</v>
      </c>
      <c r="AB26" s="44">
        <f>IF(AQ26="1",BH26,0)</f>
        <v>0</v>
      </c>
      <c r="AC26" s="44">
        <f>IF(AQ26="1",BI26,0)</f>
        <v>0</v>
      </c>
      <c r="AD26" s="44">
        <f>IF(AQ26="7",BH26,0)</f>
        <v>0</v>
      </c>
      <c r="AE26" s="44">
        <f>IF(AQ26="7",BI26,0)</f>
        <v>0</v>
      </c>
      <c r="AF26" s="44">
        <f>IF(AQ26="2",BH26,0)</f>
        <v>0</v>
      </c>
      <c r="AG26" s="44">
        <f>IF(AQ26="2",BI26,0)</f>
        <v>0</v>
      </c>
      <c r="AH26" s="44">
        <f>IF(AQ26="0",BJ26,0)</f>
        <v>0</v>
      </c>
      <c r="AI26" s="43"/>
      <c r="AJ26" s="25">
        <f>IF(AN26=0,L26,0)</f>
        <v>0</v>
      </c>
      <c r="AK26" s="25">
        <f>IF(AN26=15,L26,0)</f>
        <v>0</v>
      </c>
      <c r="AL26" s="25">
        <f>IF(AN26=21,L26,0)</f>
        <v>0</v>
      </c>
      <c r="AN26" s="44">
        <v>21</v>
      </c>
      <c r="AO26" s="44">
        <f>I26*0</f>
        <v>0</v>
      </c>
      <c r="AP26" s="44">
        <f>I26*(1-0)</f>
        <v>0</v>
      </c>
      <c r="AQ26" s="45" t="s">
        <v>13</v>
      </c>
      <c r="AV26" s="44">
        <f>AW26+AX26</f>
        <v>0</v>
      </c>
      <c r="AW26" s="44">
        <f>H26*AO26</f>
        <v>0</v>
      </c>
      <c r="AX26" s="44">
        <f>H26*AP26</f>
        <v>0</v>
      </c>
      <c r="AY26" s="47" t="s">
        <v>198</v>
      </c>
      <c r="AZ26" s="47" t="s">
        <v>206</v>
      </c>
      <c r="BA26" s="43" t="s">
        <v>209</v>
      </c>
      <c r="BC26" s="44">
        <f>AW26+AX26</f>
        <v>0</v>
      </c>
      <c r="BD26" s="44">
        <f>I26/(100-BE26)*100</f>
        <v>0</v>
      </c>
      <c r="BE26" s="44">
        <v>0</v>
      </c>
      <c r="BF26" s="44">
        <f>26</f>
        <v>26</v>
      </c>
      <c r="BH26" s="25">
        <f>H26*AO26</f>
        <v>0</v>
      </c>
      <c r="BI26" s="25">
        <f>H26*AP26</f>
        <v>0</v>
      </c>
      <c r="BJ26" s="25">
        <f>H26*I26</f>
        <v>0</v>
      </c>
      <c r="BK26" s="25" t="s">
        <v>214</v>
      </c>
      <c r="BL26" s="44">
        <v>767</v>
      </c>
    </row>
    <row r="27" spans="1:64">
      <c r="A27" s="5"/>
      <c r="C27" s="18" t="s">
        <v>99</v>
      </c>
      <c r="F27" s="20"/>
      <c r="H27" s="26">
        <v>2.5</v>
      </c>
      <c r="M27" s="38"/>
      <c r="N27" s="5"/>
    </row>
    <row r="28" spans="1:64">
      <c r="A28" s="4" t="s">
        <v>13</v>
      </c>
      <c r="B28" s="14" t="s">
        <v>49</v>
      </c>
      <c r="C28" s="67" t="s">
        <v>100</v>
      </c>
      <c r="D28" s="68"/>
      <c r="E28" s="68"/>
      <c r="F28" s="68"/>
      <c r="G28" s="14" t="s">
        <v>167</v>
      </c>
      <c r="H28" s="25">
        <v>2.5</v>
      </c>
      <c r="I28" s="25">
        <v>0</v>
      </c>
      <c r="J28" s="25">
        <f>H28*AO28</f>
        <v>0</v>
      </c>
      <c r="K28" s="25">
        <f>H28*AP28</f>
        <v>0</v>
      </c>
      <c r="L28" s="25">
        <f>H28*I28</f>
        <v>0</v>
      </c>
      <c r="M28" s="37" t="s">
        <v>186</v>
      </c>
      <c r="N28" s="5"/>
      <c r="Z28" s="44">
        <f>IF(AQ28="5",BJ28,0)</f>
        <v>0</v>
      </c>
      <c r="AB28" s="44">
        <f>IF(AQ28="1",BH28,0)</f>
        <v>0</v>
      </c>
      <c r="AC28" s="44">
        <f>IF(AQ28="1",BI28,0)</f>
        <v>0</v>
      </c>
      <c r="AD28" s="44">
        <f>IF(AQ28="7",BH28,0)</f>
        <v>0</v>
      </c>
      <c r="AE28" s="44">
        <f>IF(AQ28="7",BI28,0)</f>
        <v>0</v>
      </c>
      <c r="AF28" s="44">
        <f>IF(AQ28="2",BH28,0)</f>
        <v>0</v>
      </c>
      <c r="AG28" s="44">
        <f>IF(AQ28="2",BI28,0)</f>
        <v>0</v>
      </c>
      <c r="AH28" s="44">
        <f>IF(AQ28="0",BJ28,0)</f>
        <v>0</v>
      </c>
      <c r="AI28" s="43"/>
      <c r="AJ28" s="25">
        <f>IF(AN28=0,L28,0)</f>
        <v>0</v>
      </c>
      <c r="AK28" s="25">
        <f>IF(AN28=15,L28,0)</f>
        <v>0</v>
      </c>
      <c r="AL28" s="25">
        <f>IF(AN28=21,L28,0)</f>
        <v>0</v>
      </c>
      <c r="AN28" s="44">
        <v>21</v>
      </c>
      <c r="AO28" s="44">
        <f>I28*0</f>
        <v>0</v>
      </c>
      <c r="AP28" s="44">
        <f>I28*(1-0)</f>
        <v>0</v>
      </c>
      <c r="AQ28" s="45" t="s">
        <v>13</v>
      </c>
      <c r="AV28" s="44">
        <f>AW28+AX28</f>
        <v>0</v>
      </c>
      <c r="AW28" s="44">
        <f>H28*AO28</f>
        <v>0</v>
      </c>
      <c r="AX28" s="44">
        <f>H28*AP28</f>
        <v>0</v>
      </c>
      <c r="AY28" s="47" t="s">
        <v>198</v>
      </c>
      <c r="AZ28" s="47" t="s">
        <v>206</v>
      </c>
      <c r="BA28" s="43" t="s">
        <v>209</v>
      </c>
      <c r="BC28" s="44">
        <f>AW28+AX28</f>
        <v>0</v>
      </c>
      <c r="BD28" s="44">
        <f>I28/(100-BE28)*100</f>
        <v>0</v>
      </c>
      <c r="BE28" s="44">
        <v>0</v>
      </c>
      <c r="BF28" s="44">
        <f>28</f>
        <v>28</v>
      </c>
      <c r="BH28" s="25">
        <f>H28*AO28</f>
        <v>0</v>
      </c>
      <c r="BI28" s="25">
        <f>H28*AP28</f>
        <v>0</v>
      </c>
      <c r="BJ28" s="25">
        <f>H28*I28</f>
        <v>0</v>
      </c>
      <c r="BK28" s="25" t="s">
        <v>214</v>
      </c>
      <c r="BL28" s="44">
        <v>767</v>
      </c>
    </row>
    <row r="29" spans="1:64">
      <c r="A29" s="5"/>
      <c r="C29" s="18" t="s">
        <v>99</v>
      </c>
      <c r="F29" s="20"/>
      <c r="H29" s="26">
        <v>2.5</v>
      </c>
      <c r="M29" s="38"/>
      <c r="N29" s="5"/>
    </row>
    <row r="30" spans="1:64">
      <c r="A30" s="6" t="s">
        <v>14</v>
      </c>
      <c r="B30" s="15" t="s">
        <v>50</v>
      </c>
      <c r="C30" s="75" t="s">
        <v>101</v>
      </c>
      <c r="D30" s="76"/>
      <c r="E30" s="76"/>
      <c r="F30" s="76"/>
      <c r="G30" s="15" t="s">
        <v>166</v>
      </c>
      <c r="H30" s="27">
        <v>3</v>
      </c>
      <c r="I30" s="27">
        <v>0</v>
      </c>
      <c r="J30" s="27">
        <f>H30*AO30</f>
        <v>0</v>
      </c>
      <c r="K30" s="27">
        <f>H30*AP30</f>
        <v>0</v>
      </c>
      <c r="L30" s="27">
        <f>H30*I30</f>
        <v>0</v>
      </c>
      <c r="M30" s="39" t="s">
        <v>186</v>
      </c>
      <c r="N30" s="5"/>
      <c r="Z30" s="44">
        <f>IF(AQ30="5",BJ30,0)</f>
        <v>0</v>
      </c>
      <c r="AB30" s="44">
        <f>IF(AQ30="1",BH30,0)</f>
        <v>0</v>
      </c>
      <c r="AC30" s="44">
        <f>IF(AQ30="1",BI30,0)</f>
        <v>0</v>
      </c>
      <c r="AD30" s="44">
        <f>IF(AQ30="7",BH30,0)</f>
        <v>0</v>
      </c>
      <c r="AE30" s="44">
        <f>IF(AQ30="7",BI30,0)</f>
        <v>0</v>
      </c>
      <c r="AF30" s="44">
        <f>IF(AQ30="2",BH30,0)</f>
        <v>0</v>
      </c>
      <c r="AG30" s="44">
        <f>IF(AQ30="2",BI30,0)</f>
        <v>0</v>
      </c>
      <c r="AH30" s="44">
        <f>IF(AQ30="0",BJ30,0)</f>
        <v>0</v>
      </c>
      <c r="AI30" s="43"/>
      <c r="AJ30" s="27">
        <f>IF(AN30=0,L30,0)</f>
        <v>0</v>
      </c>
      <c r="AK30" s="27">
        <f>IF(AN30=15,L30,0)</f>
        <v>0</v>
      </c>
      <c r="AL30" s="27">
        <f>IF(AN30=21,L30,0)</f>
        <v>0</v>
      </c>
      <c r="AN30" s="44">
        <v>21</v>
      </c>
      <c r="AO30" s="44">
        <f>I30*1</f>
        <v>0</v>
      </c>
      <c r="AP30" s="44">
        <f>I30*(1-1)</f>
        <v>0</v>
      </c>
      <c r="AQ30" s="46" t="s">
        <v>13</v>
      </c>
      <c r="AV30" s="44">
        <f>AW30+AX30</f>
        <v>0</v>
      </c>
      <c r="AW30" s="44">
        <f>H30*AO30</f>
        <v>0</v>
      </c>
      <c r="AX30" s="44">
        <f>H30*AP30</f>
        <v>0</v>
      </c>
      <c r="AY30" s="47" t="s">
        <v>198</v>
      </c>
      <c r="AZ30" s="47" t="s">
        <v>206</v>
      </c>
      <c r="BA30" s="43" t="s">
        <v>209</v>
      </c>
      <c r="BC30" s="44">
        <f>AW30+AX30</f>
        <v>0</v>
      </c>
      <c r="BD30" s="44">
        <f>I30/(100-BE30)*100</f>
        <v>0</v>
      </c>
      <c r="BE30" s="44">
        <v>0</v>
      </c>
      <c r="BF30" s="44">
        <f>30</f>
        <v>30</v>
      </c>
      <c r="BH30" s="27">
        <f>H30*AO30</f>
        <v>0</v>
      </c>
      <c r="BI30" s="27">
        <f>H30*AP30</f>
        <v>0</v>
      </c>
      <c r="BJ30" s="27">
        <f>H30*I30</f>
        <v>0</v>
      </c>
      <c r="BK30" s="27" t="s">
        <v>215</v>
      </c>
      <c r="BL30" s="44">
        <v>767</v>
      </c>
    </row>
    <row r="31" spans="1:64">
      <c r="A31" s="5"/>
      <c r="C31" s="18" t="s">
        <v>9</v>
      </c>
      <c r="F31" s="20"/>
      <c r="H31" s="26">
        <v>3</v>
      </c>
      <c r="M31" s="38"/>
      <c r="N31" s="5"/>
    </row>
    <row r="32" spans="1:64">
      <c r="A32" s="4" t="s">
        <v>15</v>
      </c>
      <c r="B32" s="14" t="s">
        <v>51</v>
      </c>
      <c r="C32" s="67" t="s">
        <v>102</v>
      </c>
      <c r="D32" s="68"/>
      <c r="E32" s="68"/>
      <c r="F32" s="68"/>
      <c r="G32" s="14" t="s">
        <v>166</v>
      </c>
      <c r="H32" s="25">
        <v>2</v>
      </c>
      <c r="I32" s="25">
        <v>0</v>
      </c>
      <c r="J32" s="25">
        <f>H32*AO32</f>
        <v>0</v>
      </c>
      <c r="K32" s="25">
        <f>H32*AP32</f>
        <v>0</v>
      </c>
      <c r="L32" s="25">
        <f>H32*I32</f>
        <v>0</v>
      </c>
      <c r="M32" s="37"/>
      <c r="N32" s="5"/>
      <c r="Z32" s="44">
        <f>IF(AQ32="5",BJ32,0)</f>
        <v>0</v>
      </c>
      <c r="AB32" s="44">
        <f>IF(AQ32="1",BH32,0)</f>
        <v>0</v>
      </c>
      <c r="AC32" s="44">
        <f>IF(AQ32="1",BI32,0)</f>
        <v>0</v>
      </c>
      <c r="AD32" s="44">
        <f>IF(AQ32="7",BH32,0)</f>
        <v>0</v>
      </c>
      <c r="AE32" s="44">
        <f>IF(AQ32="7",BI32,0)</f>
        <v>0</v>
      </c>
      <c r="AF32" s="44">
        <f>IF(AQ32="2",BH32,0)</f>
        <v>0</v>
      </c>
      <c r="AG32" s="44">
        <f>IF(AQ32="2",BI32,0)</f>
        <v>0</v>
      </c>
      <c r="AH32" s="44">
        <f>IF(AQ32="0",BJ32,0)</f>
        <v>0</v>
      </c>
      <c r="AI32" s="43"/>
      <c r="AJ32" s="25">
        <f>IF(AN32=0,L32,0)</f>
        <v>0</v>
      </c>
      <c r="AK32" s="25">
        <f>IF(AN32=15,L32,0)</f>
        <v>0</v>
      </c>
      <c r="AL32" s="25">
        <f>IF(AN32=21,L32,0)</f>
        <v>0</v>
      </c>
      <c r="AN32" s="44">
        <v>21</v>
      </c>
      <c r="AO32" s="44">
        <f>I32*0.5</f>
        <v>0</v>
      </c>
      <c r="AP32" s="44">
        <f>I32*(1-0.5)</f>
        <v>0</v>
      </c>
      <c r="AQ32" s="45" t="s">
        <v>13</v>
      </c>
      <c r="AV32" s="44">
        <f>AW32+AX32</f>
        <v>0</v>
      </c>
      <c r="AW32" s="44">
        <f>H32*AO32</f>
        <v>0</v>
      </c>
      <c r="AX32" s="44">
        <f>H32*AP32</f>
        <v>0</v>
      </c>
      <c r="AY32" s="47" t="s">
        <v>198</v>
      </c>
      <c r="AZ32" s="47" t="s">
        <v>206</v>
      </c>
      <c r="BA32" s="43" t="s">
        <v>209</v>
      </c>
      <c r="BC32" s="44">
        <f>AW32+AX32</f>
        <v>0</v>
      </c>
      <c r="BD32" s="44">
        <f>I32/(100-BE32)*100</f>
        <v>0</v>
      </c>
      <c r="BE32" s="44">
        <v>0</v>
      </c>
      <c r="BF32" s="44">
        <f>32</f>
        <v>32</v>
      </c>
      <c r="BH32" s="25">
        <f>H32*AO32</f>
        <v>0</v>
      </c>
      <c r="BI32" s="25">
        <f>H32*AP32</f>
        <v>0</v>
      </c>
      <c r="BJ32" s="25">
        <f>H32*I32</f>
        <v>0</v>
      </c>
      <c r="BK32" s="25" t="s">
        <v>214</v>
      </c>
      <c r="BL32" s="44">
        <v>767</v>
      </c>
    </row>
    <row r="33" spans="1:64">
      <c r="A33" s="5"/>
      <c r="C33" s="18" t="s">
        <v>103</v>
      </c>
      <c r="F33" s="20"/>
      <c r="H33" s="26">
        <v>2</v>
      </c>
      <c r="M33" s="38"/>
      <c r="N33" s="5"/>
    </row>
    <row r="34" spans="1:64">
      <c r="A34" s="4" t="s">
        <v>16</v>
      </c>
      <c r="B34" s="14" t="s">
        <v>52</v>
      </c>
      <c r="C34" s="67" t="s">
        <v>104</v>
      </c>
      <c r="D34" s="68"/>
      <c r="E34" s="68"/>
      <c r="F34" s="68"/>
      <c r="G34" s="14" t="s">
        <v>168</v>
      </c>
      <c r="H34" s="25">
        <v>176</v>
      </c>
      <c r="I34" s="25">
        <v>0</v>
      </c>
      <c r="J34" s="25">
        <f>H34*AO34</f>
        <v>0</v>
      </c>
      <c r="K34" s="25">
        <f>H34*AP34</f>
        <v>0</v>
      </c>
      <c r="L34" s="25">
        <f>H34*I34</f>
        <v>0</v>
      </c>
      <c r="M34" s="37"/>
      <c r="N34" s="5"/>
      <c r="Z34" s="44">
        <f>IF(AQ34="5",BJ34,0)</f>
        <v>0</v>
      </c>
      <c r="AB34" s="44">
        <f>IF(AQ34="1",BH34,0)</f>
        <v>0</v>
      </c>
      <c r="AC34" s="44">
        <f>IF(AQ34="1",BI34,0)</f>
        <v>0</v>
      </c>
      <c r="AD34" s="44">
        <f>IF(AQ34="7",BH34,0)</f>
        <v>0</v>
      </c>
      <c r="AE34" s="44">
        <f>IF(AQ34="7",BI34,0)</f>
        <v>0</v>
      </c>
      <c r="AF34" s="44">
        <f>IF(AQ34="2",BH34,0)</f>
        <v>0</v>
      </c>
      <c r="AG34" s="44">
        <f>IF(AQ34="2",BI34,0)</f>
        <v>0</v>
      </c>
      <c r="AH34" s="44">
        <f>IF(AQ34="0",BJ34,0)</f>
        <v>0</v>
      </c>
      <c r="AI34" s="43"/>
      <c r="AJ34" s="25">
        <f>IF(AN34=0,L34,0)</f>
        <v>0</v>
      </c>
      <c r="AK34" s="25">
        <f>IF(AN34=15,L34,0)</f>
        <v>0</v>
      </c>
      <c r="AL34" s="25">
        <f>IF(AN34=21,L34,0)</f>
        <v>0</v>
      </c>
      <c r="AN34" s="44">
        <v>21</v>
      </c>
      <c r="AO34" s="44">
        <f>I34*0</f>
        <v>0</v>
      </c>
      <c r="AP34" s="44">
        <f>I34*(1-0)</f>
        <v>0</v>
      </c>
      <c r="AQ34" s="45" t="s">
        <v>13</v>
      </c>
      <c r="AV34" s="44">
        <f>AW34+AX34</f>
        <v>0</v>
      </c>
      <c r="AW34" s="44">
        <f>H34*AO34</f>
        <v>0</v>
      </c>
      <c r="AX34" s="44">
        <f>H34*AP34</f>
        <v>0</v>
      </c>
      <c r="AY34" s="47" t="s">
        <v>198</v>
      </c>
      <c r="AZ34" s="47" t="s">
        <v>206</v>
      </c>
      <c r="BA34" s="43" t="s">
        <v>209</v>
      </c>
      <c r="BC34" s="44">
        <f>AW34+AX34</f>
        <v>0</v>
      </c>
      <c r="BD34" s="44">
        <f>I34/(100-BE34)*100</f>
        <v>0</v>
      </c>
      <c r="BE34" s="44">
        <v>0</v>
      </c>
      <c r="BF34" s="44">
        <f>34</f>
        <v>34</v>
      </c>
      <c r="BH34" s="25">
        <f>H34*AO34</f>
        <v>0</v>
      </c>
      <c r="BI34" s="25">
        <f>H34*AP34</f>
        <v>0</v>
      </c>
      <c r="BJ34" s="25">
        <f>H34*I34</f>
        <v>0</v>
      </c>
      <c r="BK34" s="25" t="s">
        <v>214</v>
      </c>
      <c r="BL34" s="44">
        <v>767</v>
      </c>
    </row>
    <row r="35" spans="1:64">
      <c r="A35" s="5"/>
      <c r="C35" s="18" t="s">
        <v>105</v>
      </c>
      <c r="F35" s="20"/>
      <c r="H35" s="26">
        <v>16</v>
      </c>
      <c r="M35" s="38"/>
      <c r="N35" s="5"/>
    </row>
    <row r="36" spans="1:64">
      <c r="A36" s="5"/>
      <c r="C36" s="18" t="s">
        <v>106</v>
      </c>
      <c r="F36" s="20"/>
      <c r="H36" s="26">
        <v>4</v>
      </c>
      <c r="M36" s="38"/>
      <c r="N36" s="5"/>
    </row>
    <row r="37" spans="1:64">
      <c r="A37" s="5"/>
      <c r="C37" s="18" t="s">
        <v>107</v>
      </c>
      <c r="F37" s="20"/>
      <c r="H37" s="26">
        <v>14</v>
      </c>
      <c r="M37" s="38"/>
      <c r="N37" s="5"/>
    </row>
    <row r="38" spans="1:64">
      <c r="A38" s="5"/>
      <c r="C38" s="18" t="s">
        <v>108</v>
      </c>
      <c r="F38" s="20"/>
      <c r="H38" s="26">
        <v>142</v>
      </c>
      <c r="M38" s="38"/>
      <c r="N38" s="5"/>
    </row>
    <row r="39" spans="1:64">
      <c r="A39" s="6" t="s">
        <v>17</v>
      </c>
      <c r="B39" s="15" t="s">
        <v>53</v>
      </c>
      <c r="C39" s="75" t="s">
        <v>109</v>
      </c>
      <c r="D39" s="76"/>
      <c r="E39" s="76"/>
      <c r="F39" s="76"/>
      <c r="G39" s="15" t="s">
        <v>169</v>
      </c>
      <c r="H39" s="27">
        <v>1.6E-2</v>
      </c>
      <c r="I39" s="27">
        <v>0</v>
      </c>
      <c r="J39" s="27">
        <f>H39*AO39</f>
        <v>0</v>
      </c>
      <c r="K39" s="27">
        <f>H39*AP39</f>
        <v>0</v>
      </c>
      <c r="L39" s="27">
        <f>H39*I39</f>
        <v>0</v>
      </c>
      <c r="M39" s="39" t="s">
        <v>186</v>
      </c>
      <c r="N39" s="5"/>
      <c r="Z39" s="44">
        <f>IF(AQ39="5",BJ39,0)</f>
        <v>0</v>
      </c>
      <c r="AB39" s="44">
        <f>IF(AQ39="1",BH39,0)</f>
        <v>0</v>
      </c>
      <c r="AC39" s="44">
        <f>IF(AQ39="1",BI39,0)</f>
        <v>0</v>
      </c>
      <c r="AD39" s="44">
        <f>IF(AQ39="7",BH39,0)</f>
        <v>0</v>
      </c>
      <c r="AE39" s="44">
        <f>IF(AQ39="7",BI39,0)</f>
        <v>0</v>
      </c>
      <c r="AF39" s="44">
        <f>IF(AQ39="2",BH39,0)</f>
        <v>0</v>
      </c>
      <c r="AG39" s="44">
        <f>IF(AQ39="2",BI39,0)</f>
        <v>0</v>
      </c>
      <c r="AH39" s="44">
        <f>IF(AQ39="0",BJ39,0)</f>
        <v>0</v>
      </c>
      <c r="AI39" s="43"/>
      <c r="AJ39" s="27">
        <f>IF(AN39=0,L39,0)</f>
        <v>0</v>
      </c>
      <c r="AK39" s="27">
        <f>IF(AN39=15,L39,0)</f>
        <v>0</v>
      </c>
      <c r="AL39" s="27">
        <f>IF(AN39=21,L39,0)</f>
        <v>0</v>
      </c>
      <c r="AN39" s="44">
        <v>21</v>
      </c>
      <c r="AO39" s="44">
        <f>I39*1</f>
        <v>0</v>
      </c>
      <c r="AP39" s="44">
        <f>I39*(1-1)</f>
        <v>0</v>
      </c>
      <c r="AQ39" s="46" t="s">
        <v>13</v>
      </c>
      <c r="AV39" s="44">
        <f>AW39+AX39</f>
        <v>0</v>
      </c>
      <c r="AW39" s="44">
        <f>H39*AO39</f>
        <v>0</v>
      </c>
      <c r="AX39" s="44">
        <f>H39*AP39</f>
        <v>0</v>
      </c>
      <c r="AY39" s="47" t="s">
        <v>198</v>
      </c>
      <c r="AZ39" s="47" t="s">
        <v>206</v>
      </c>
      <c r="BA39" s="43" t="s">
        <v>209</v>
      </c>
      <c r="BC39" s="44">
        <f>AW39+AX39</f>
        <v>0</v>
      </c>
      <c r="BD39" s="44">
        <f>I39/(100-BE39)*100</f>
        <v>0</v>
      </c>
      <c r="BE39" s="44">
        <v>0</v>
      </c>
      <c r="BF39" s="44">
        <f>39</f>
        <v>39</v>
      </c>
      <c r="BH39" s="27">
        <f>H39*AO39</f>
        <v>0</v>
      </c>
      <c r="BI39" s="27">
        <f>H39*AP39</f>
        <v>0</v>
      </c>
      <c r="BJ39" s="27">
        <f>H39*I39</f>
        <v>0</v>
      </c>
      <c r="BK39" s="27" t="s">
        <v>215</v>
      </c>
      <c r="BL39" s="44">
        <v>767</v>
      </c>
    </row>
    <row r="40" spans="1:64">
      <c r="A40" s="5"/>
      <c r="C40" s="18" t="s">
        <v>110</v>
      </c>
      <c r="F40" s="20"/>
      <c r="H40" s="26">
        <v>1.6E-2</v>
      </c>
      <c r="M40" s="38"/>
      <c r="N40" s="5"/>
    </row>
    <row r="41" spans="1:64">
      <c r="A41" s="6" t="s">
        <v>18</v>
      </c>
      <c r="B41" s="15" t="s">
        <v>54</v>
      </c>
      <c r="C41" s="75" t="s">
        <v>111</v>
      </c>
      <c r="D41" s="76"/>
      <c r="E41" s="76"/>
      <c r="F41" s="76"/>
      <c r="G41" s="15" t="s">
        <v>169</v>
      </c>
      <c r="H41" s="27">
        <v>4.0000000000000001E-3</v>
      </c>
      <c r="I41" s="27">
        <v>0</v>
      </c>
      <c r="J41" s="27">
        <f>H41*AO41</f>
        <v>0</v>
      </c>
      <c r="K41" s="27">
        <f>H41*AP41</f>
        <v>0</v>
      </c>
      <c r="L41" s="27">
        <f>H41*I41</f>
        <v>0</v>
      </c>
      <c r="M41" s="39" t="s">
        <v>186</v>
      </c>
      <c r="N41" s="5"/>
      <c r="Z41" s="44">
        <f>IF(AQ41="5",BJ41,0)</f>
        <v>0</v>
      </c>
      <c r="AB41" s="44">
        <f>IF(AQ41="1",BH41,0)</f>
        <v>0</v>
      </c>
      <c r="AC41" s="44">
        <f>IF(AQ41="1",BI41,0)</f>
        <v>0</v>
      </c>
      <c r="AD41" s="44">
        <f>IF(AQ41="7",BH41,0)</f>
        <v>0</v>
      </c>
      <c r="AE41" s="44">
        <f>IF(AQ41="7",BI41,0)</f>
        <v>0</v>
      </c>
      <c r="AF41" s="44">
        <f>IF(AQ41="2",BH41,0)</f>
        <v>0</v>
      </c>
      <c r="AG41" s="44">
        <f>IF(AQ41="2",BI41,0)</f>
        <v>0</v>
      </c>
      <c r="AH41" s="44">
        <f>IF(AQ41="0",BJ41,0)</f>
        <v>0</v>
      </c>
      <c r="AI41" s="43"/>
      <c r="AJ41" s="27">
        <f>IF(AN41=0,L41,0)</f>
        <v>0</v>
      </c>
      <c r="AK41" s="27">
        <f>IF(AN41=15,L41,0)</f>
        <v>0</v>
      </c>
      <c r="AL41" s="27">
        <f>IF(AN41=21,L41,0)</f>
        <v>0</v>
      </c>
      <c r="AN41" s="44">
        <v>21</v>
      </c>
      <c r="AO41" s="44">
        <f>I41*1</f>
        <v>0</v>
      </c>
      <c r="AP41" s="44">
        <f>I41*(1-1)</f>
        <v>0</v>
      </c>
      <c r="AQ41" s="46" t="s">
        <v>13</v>
      </c>
      <c r="AV41" s="44">
        <f>AW41+AX41</f>
        <v>0</v>
      </c>
      <c r="AW41" s="44">
        <f>H41*AO41</f>
        <v>0</v>
      </c>
      <c r="AX41" s="44">
        <f>H41*AP41</f>
        <v>0</v>
      </c>
      <c r="AY41" s="47" t="s">
        <v>198</v>
      </c>
      <c r="AZ41" s="47" t="s">
        <v>206</v>
      </c>
      <c r="BA41" s="43" t="s">
        <v>209</v>
      </c>
      <c r="BC41" s="44">
        <f>AW41+AX41</f>
        <v>0</v>
      </c>
      <c r="BD41" s="44">
        <f>I41/(100-BE41)*100</f>
        <v>0</v>
      </c>
      <c r="BE41" s="44">
        <v>0</v>
      </c>
      <c r="BF41" s="44">
        <f>41</f>
        <v>41</v>
      </c>
      <c r="BH41" s="27">
        <f>H41*AO41</f>
        <v>0</v>
      </c>
      <c r="BI41" s="27">
        <f>H41*AP41</f>
        <v>0</v>
      </c>
      <c r="BJ41" s="27">
        <f>H41*I41</f>
        <v>0</v>
      </c>
      <c r="BK41" s="27" t="s">
        <v>215</v>
      </c>
      <c r="BL41" s="44">
        <v>767</v>
      </c>
    </row>
    <row r="42" spans="1:64">
      <c r="A42" s="5"/>
      <c r="C42" s="18" t="s">
        <v>112</v>
      </c>
      <c r="F42" s="20"/>
      <c r="H42" s="26">
        <v>4.0000000000000001E-3</v>
      </c>
      <c r="M42" s="38"/>
      <c r="N42" s="5"/>
    </row>
    <row r="43" spans="1:64">
      <c r="A43" s="6" t="s">
        <v>19</v>
      </c>
      <c r="B43" s="15" t="s">
        <v>55</v>
      </c>
      <c r="C43" s="75" t="s">
        <v>113</v>
      </c>
      <c r="D43" s="76"/>
      <c r="E43" s="76"/>
      <c r="F43" s="76"/>
      <c r="G43" s="15" t="s">
        <v>169</v>
      </c>
      <c r="H43" s="27">
        <v>1.4E-2</v>
      </c>
      <c r="I43" s="27">
        <v>0</v>
      </c>
      <c r="J43" s="27">
        <f>H43*AO43</f>
        <v>0</v>
      </c>
      <c r="K43" s="27">
        <f>H43*AP43</f>
        <v>0</v>
      </c>
      <c r="L43" s="27">
        <f>H43*I43</f>
        <v>0</v>
      </c>
      <c r="M43" s="39" t="s">
        <v>186</v>
      </c>
      <c r="N43" s="5"/>
      <c r="Z43" s="44">
        <f>IF(AQ43="5",BJ43,0)</f>
        <v>0</v>
      </c>
      <c r="AB43" s="44">
        <f>IF(AQ43="1",BH43,0)</f>
        <v>0</v>
      </c>
      <c r="AC43" s="44">
        <f>IF(AQ43="1",BI43,0)</f>
        <v>0</v>
      </c>
      <c r="AD43" s="44">
        <f>IF(AQ43="7",BH43,0)</f>
        <v>0</v>
      </c>
      <c r="AE43" s="44">
        <f>IF(AQ43="7",BI43,0)</f>
        <v>0</v>
      </c>
      <c r="AF43" s="44">
        <f>IF(AQ43="2",BH43,0)</f>
        <v>0</v>
      </c>
      <c r="AG43" s="44">
        <f>IF(AQ43="2",BI43,0)</f>
        <v>0</v>
      </c>
      <c r="AH43" s="44">
        <f>IF(AQ43="0",BJ43,0)</f>
        <v>0</v>
      </c>
      <c r="AI43" s="43"/>
      <c r="AJ43" s="27">
        <f>IF(AN43=0,L43,0)</f>
        <v>0</v>
      </c>
      <c r="AK43" s="27">
        <f>IF(AN43=15,L43,0)</f>
        <v>0</v>
      </c>
      <c r="AL43" s="27">
        <f>IF(AN43=21,L43,0)</f>
        <v>0</v>
      </c>
      <c r="AN43" s="44">
        <v>21</v>
      </c>
      <c r="AO43" s="44">
        <f>I43*1</f>
        <v>0</v>
      </c>
      <c r="AP43" s="44">
        <f>I43*(1-1)</f>
        <v>0</v>
      </c>
      <c r="AQ43" s="46" t="s">
        <v>13</v>
      </c>
      <c r="AV43" s="44">
        <f>AW43+AX43</f>
        <v>0</v>
      </c>
      <c r="AW43" s="44">
        <f>H43*AO43</f>
        <v>0</v>
      </c>
      <c r="AX43" s="44">
        <f>H43*AP43</f>
        <v>0</v>
      </c>
      <c r="AY43" s="47" t="s">
        <v>198</v>
      </c>
      <c r="AZ43" s="47" t="s">
        <v>206</v>
      </c>
      <c r="BA43" s="43" t="s">
        <v>209</v>
      </c>
      <c r="BC43" s="44">
        <f>AW43+AX43</f>
        <v>0</v>
      </c>
      <c r="BD43" s="44">
        <f>I43/(100-BE43)*100</f>
        <v>0</v>
      </c>
      <c r="BE43" s="44">
        <v>0</v>
      </c>
      <c r="BF43" s="44">
        <f>43</f>
        <v>43</v>
      </c>
      <c r="BH43" s="27">
        <f>H43*AO43</f>
        <v>0</v>
      </c>
      <c r="BI43" s="27">
        <f>H43*AP43</f>
        <v>0</v>
      </c>
      <c r="BJ43" s="27">
        <f>H43*I43</f>
        <v>0</v>
      </c>
      <c r="BK43" s="27" t="s">
        <v>215</v>
      </c>
      <c r="BL43" s="44">
        <v>767</v>
      </c>
    </row>
    <row r="44" spans="1:64">
      <c r="A44" s="5"/>
      <c r="C44" s="18" t="s">
        <v>114</v>
      </c>
      <c r="F44" s="20"/>
      <c r="H44" s="26">
        <v>1.4E-2</v>
      </c>
      <c r="M44" s="38"/>
      <c r="N44" s="5"/>
    </row>
    <row r="45" spans="1:64">
      <c r="A45" s="6" t="s">
        <v>20</v>
      </c>
      <c r="B45" s="15" t="s">
        <v>56</v>
      </c>
      <c r="C45" s="75" t="s">
        <v>115</v>
      </c>
      <c r="D45" s="76"/>
      <c r="E45" s="76"/>
      <c r="F45" s="76"/>
      <c r="G45" s="15" t="s">
        <v>170</v>
      </c>
      <c r="H45" s="27">
        <v>34.799999999999997</v>
      </c>
      <c r="I45" s="27">
        <v>0</v>
      </c>
      <c r="J45" s="27">
        <f>H45*AO45</f>
        <v>0</v>
      </c>
      <c r="K45" s="27">
        <f>H45*AP45</f>
        <v>0</v>
      </c>
      <c r="L45" s="27">
        <f>H45*I45</f>
        <v>0</v>
      </c>
      <c r="M45" s="39" t="s">
        <v>186</v>
      </c>
      <c r="N45" s="5"/>
      <c r="Z45" s="44">
        <f>IF(AQ45="5",BJ45,0)</f>
        <v>0</v>
      </c>
      <c r="AB45" s="44">
        <f>IF(AQ45="1",BH45,0)</f>
        <v>0</v>
      </c>
      <c r="AC45" s="44">
        <f>IF(AQ45="1",BI45,0)</f>
        <v>0</v>
      </c>
      <c r="AD45" s="44">
        <f>IF(AQ45="7",BH45,0)</f>
        <v>0</v>
      </c>
      <c r="AE45" s="44">
        <f>IF(AQ45="7",BI45,0)</f>
        <v>0</v>
      </c>
      <c r="AF45" s="44">
        <f>IF(AQ45="2",BH45,0)</f>
        <v>0</v>
      </c>
      <c r="AG45" s="44">
        <f>IF(AQ45="2",BI45,0)</f>
        <v>0</v>
      </c>
      <c r="AH45" s="44">
        <f>IF(AQ45="0",BJ45,0)</f>
        <v>0</v>
      </c>
      <c r="AI45" s="43"/>
      <c r="AJ45" s="27">
        <f>IF(AN45=0,L45,0)</f>
        <v>0</v>
      </c>
      <c r="AK45" s="27">
        <f>IF(AN45=15,L45,0)</f>
        <v>0</v>
      </c>
      <c r="AL45" s="27">
        <f>IF(AN45=21,L45,0)</f>
        <v>0</v>
      </c>
      <c r="AN45" s="44">
        <v>21</v>
      </c>
      <c r="AO45" s="44">
        <f>I45*1</f>
        <v>0</v>
      </c>
      <c r="AP45" s="44">
        <f>I45*(1-1)</f>
        <v>0</v>
      </c>
      <c r="AQ45" s="46" t="s">
        <v>13</v>
      </c>
      <c r="AV45" s="44">
        <f>AW45+AX45</f>
        <v>0</v>
      </c>
      <c r="AW45" s="44">
        <f>H45*AO45</f>
        <v>0</v>
      </c>
      <c r="AX45" s="44">
        <f>H45*AP45</f>
        <v>0</v>
      </c>
      <c r="AY45" s="47" t="s">
        <v>198</v>
      </c>
      <c r="AZ45" s="47" t="s">
        <v>206</v>
      </c>
      <c r="BA45" s="43" t="s">
        <v>209</v>
      </c>
      <c r="BC45" s="44">
        <f>AW45+AX45</f>
        <v>0</v>
      </c>
      <c r="BD45" s="44">
        <f>I45/(100-BE45)*100</f>
        <v>0</v>
      </c>
      <c r="BE45" s="44">
        <v>0</v>
      </c>
      <c r="BF45" s="44">
        <f>45</f>
        <v>45</v>
      </c>
      <c r="BH45" s="27">
        <f>H45*AO45</f>
        <v>0</v>
      </c>
      <c r="BI45" s="27">
        <f>H45*AP45</f>
        <v>0</v>
      </c>
      <c r="BJ45" s="27">
        <f>H45*I45</f>
        <v>0</v>
      </c>
      <c r="BK45" s="27" t="s">
        <v>215</v>
      </c>
      <c r="BL45" s="44">
        <v>767</v>
      </c>
    </row>
    <row r="46" spans="1:64">
      <c r="A46" s="5"/>
      <c r="C46" s="18" t="s">
        <v>116</v>
      </c>
      <c r="F46" s="20"/>
      <c r="H46" s="26">
        <v>34.799999999999997</v>
      </c>
      <c r="M46" s="38"/>
      <c r="N46" s="5"/>
    </row>
    <row r="47" spans="1:64">
      <c r="A47" s="6" t="s">
        <v>21</v>
      </c>
      <c r="B47" s="15" t="s">
        <v>57</v>
      </c>
      <c r="C47" s="75" t="s">
        <v>117</v>
      </c>
      <c r="D47" s="76"/>
      <c r="E47" s="76"/>
      <c r="F47" s="76"/>
      <c r="G47" s="15" t="s">
        <v>170</v>
      </c>
      <c r="H47" s="27">
        <v>14.9</v>
      </c>
      <c r="I47" s="27">
        <v>0</v>
      </c>
      <c r="J47" s="27">
        <f>H47*AO47</f>
        <v>0</v>
      </c>
      <c r="K47" s="27">
        <f>H47*AP47</f>
        <v>0</v>
      </c>
      <c r="L47" s="27">
        <f>H47*I47</f>
        <v>0</v>
      </c>
      <c r="M47" s="39" t="s">
        <v>186</v>
      </c>
      <c r="N47" s="5"/>
      <c r="Z47" s="44">
        <f>IF(AQ47="5",BJ47,0)</f>
        <v>0</v>
      </c>
      <c r="AB47" s="44">
        <f>IF(AQ47="1",BH47,0)</f>
        <v>0</v>
      </c>
      <c r="AC47" s="44">
        <f>IF(AQ47="1",BI47,0)</f>
        <v>0</v>
      </c>
      <c r="AD47" s="44">
        <f>IF(AQ47="7",BH47,0)</f>
        <v>0</v>
      </c>
      <c r="AE47" s="44">
        <f>IF(AQ47="7",BI47,0)</f>
        <v>0</v>
      </c>
      <c r="AF47" s="44">
        <f>IF(AQ47="2",BH47,0)</f>
        <v>0</v>
      </c>
      <c r="AG47" s="44">
        <f>IF(AQ47="2",BI47,0)</f>
        <v>0</v>
      </c>
      <c r="AH47" s="44">
        <f>IF(AQ47="0",BJ47,0)</f>
        <v>0</v>
      </c>
      <c r="AI47" s="43"/>
      <c r="AJ47" s="27">
        <f>IF(AN47=0,L47,0)</f>
        <v>0</v>
      </c>
      <c r="AK47" s="27">
        <f>IF(AN47=15,L47,0)</f>
        <v>0</v>
      </c>
      <c r="AL47" s="27">
        <f>IF(AN47=21,L47,0)</f>
        <v>0</v>
      </c>
      <c r="AN47" s="44">
        <v>21</v>
      </c>
      <c r="AO47" s="44">
        <f>I47*1</f>
        <v>0</v>
      </c>
      <c r="AP47" s="44">
        <f>I47*(1-1)</f>
        <v>0</v>
      </c>
      <c r="AQ47" s="46" t="s">
        <v>13</v>
      </c>
      <c r="AV47" s="44">
        <f>AW47+AX47</f>
        <v>0</v>
      </c>
      <c r="AW47" s="44">
        <f>H47*AO47</f>
        <v>0</v>
      </c>
      <c r="AX47" s="44">
        <f>H47*AP47</f>
        <v>0</v>
      </c>
      <c r="AY47" s="47" t="s">
        <v>198</v>
      </c>
      <c r="AZ47" s="47" t="s">
        <v>206</v>
      </c>
      <c r="BA47" s="43" t="s">
        <v>209</v>
      </c>
      <c r="BC47" s="44">
        <f>AW47+AX47</f>
        <v>0</v>
      </c>
      <c r="BD47" s="44">
        <f>I47/(100-BE47)*100</f>
        <v>0</v>
      </c>
      <c r="BE47" s="44">
        <v>0</v>
      </c>
      <c r="BF47" s="44">
        <f>47</f>
        <v>47</v>
      </c>
      <c r="BH47" s="27">
        <f>H47*AO47</f>
        <v>0</v>
      </c>
      <c r="BI47" s="27">
        <f>H47*AP47</f>
        <v>0</v>
      </c>
      <c r="BJ47" s="27">
        <f>H47*I47</f>
        <v>0</v>
      </c>
      <c r="BK47" s="27" t="s">
        <v>215</v>
      </c>
      <c r="BL47" s="44">
        <v>767</v>
      </c>
    </row>
    <row r="48" spans="1:64">
      <c r="A48" s="5"/>
      <c r="C48" s="18" t="s">
        <v>118</v>
      </c>
      <c r="F48" s="20"/>
      <c r="H48" s="26">
        <v>14.9</v>
      </c>
      <c r="M48" s="38"/>
      <c r="N48" s="5"/>
    </row>
    <row r="49" spans="1:64">
      <c r="A49" s="6" t="s">
        <v>22</v>
      </c>
      <c r="B49" s="15" t="s">
        <v>58</v>
      </c>
      <c r="C49" s="75" t="s">
        <v>119</v>
      </c>
      <c r="D49" s="76"/>
      <c r="E49" s="76"/>
      <c r="F49" s="76"/>
      <c r="G49" s="15" t="s">
        <v>169</v>
      </c>
      <c r="H49" s="27">
        <v>2.5000000000000001E-2</v>
      </c>
      <c r="I49" s="27">
        <v>0</v>
      </c>
      <c r="J49" s="27">
        <f>H49*AO49</f>
        <v>0</v>
      </c>
      <c r="K49" s="27">
        <f>H49*AP49</f>
        <v>0</v>
      </c>
      <c r="L49" s="27">
        <f>H49*I49</f>
        <v>0</v>
      </c>
      <c r="M49" s="39" t="s">
        <v>187</v>
      </c>
      <c r="N49" s="5"/>
      <c r="Z49" s="44">
        <f>IF(AQ49="5",BJ49,0)</f>
        <v>0</v>
      </c>
      <c r="AB49" s="44">
        <f>IF(AQ49="1",BH49,0)</f>
        <v>0</v>
      </c>
      <c r="AC49" s="44">
        <f>IF(AQ49="1",BI49,0)</f>
        <v>0</v>
      </c>
      <c r="AD49" s="44">
        <f>IF(AQ49="7",BH49,0)</f>
        <v>0</v>
      </c>
      <c r="AE49" s="44">
        <f>IF(AQ49="7",BI49,0)</f>
        <v>0</v>
      </c>
      <c r="AF49" s="44">
        <f>IF(AQ49="2",BH49,0)</f>
        <v>0</v>
      </c>
      <c r="AG49" s="44">
        <f>IF(AQ49="2",BI49,0)</f>
        <v>0</v>
      </c>
      <c r="AH49" s="44">
        <f>IF(AQ49="0",BJ49,0)</f>
        <v>0</v>
      </c>
      <c r="AI49" s="43"/>
      <c r="AJ49" s="27">
        <f>IF(AN49=0,L49,0)</f>
        <v>0</v>
      </c>
      <c r="AK49" s="27">
        <f>IF(AN49=15,L49,0)</f>
        <v>0</v>
      </c>
      <c r="AL49" s="27">
        <f>IF(AN49=21,L49,0)</f>
        <v>0</v>
      </c>
      <c r="AN49" s="44">
        <v>21</v>
      </c>
      <c r="AO49" s="44">
        <f>I49*1</f>
        <v>0</v>
      </c>
      <c r="AP49" s="44">
        <f>I49*(1-1)</f>
        <v>0</v>
      </c>
      <c r="AQ49" s="46" t="s">
        <v>13</v>
      </c>
      <c r="AV49" s="44">
        <f>AW49+AX49</f>
        <v>0</v>
      </c>
      <c r="AW49" s="44">
        <f>H49*AO49</f>
        <v>0</v>
      </c>
      <c r="AX49" s="44">
        <f>H49*AP49</f>
        <v>0</v>
      </c>
      <c r="AY49" s="47" t="s">
        <v>198</v>
      </c>
      <c r="AZ49" s="47" t="s">
        <v>206</v>
      </c>
      <c r="BA49" s="43" t="s">
        <v>209</v>
      </c>
      <c r="BC49" s="44">
        <f>AW49+AX49</f>
        <v>0</v>
      </c>
      <c r="BD49" s="44">
        <f>I49/(100-BE49)*100</f>
        <v>0</v>
      </c>
      <c r="BE49" s="44">
        <v>0</v>
      </c>
      <c r="BF49" s="44">
        <f>49</f>
        <v>49</v>
      </c>
      <c r="BH49" s="27">
        <f>H49*AO49</f>
        <v>0</v>
      </c>
      <c r="BI49" s="27">
        <f>H49*AP49</f>
        <v>0</v>
      </c>
      <c r="BJ49" s="27">
        <f>H49*I49</f>
        <v>0</v>
      </c>
      <c r="BK49" s="27" t="s">
        <v>215</v>
      </c>
      <c r="BL49" s="44">
        <v>767</v>
      </c>
    </row>
    <row r="50" spans="1:64">
      <c r="A50" s="5"/>
      <c r="C50" s="18" t="s">
        <v>120</v>
      </c>
      <c r="F50" s="20"/>
      <c r="H50" s="26">
        <v>2.5000000000000001E-2</v>
      </c>
      <c r="M50" s="38"/>
      <c r="N50" s="5"/>
    </row>
    <row r="51" spans="1:64">
      <c r="A51" s="4" t="s">
        <v>23</v>
      </c>
      <c r="B51" s="14" t="s">
        <v>59</v>
      </c>
      <c r="C51" s="67" t="s">
        <v>121</v>
      </c>
      <c r="D51" s="68"/>
      <c r="E51" s="68"/>
      <c r="F51" s="68"/>
      <c r="G51" s="14" t="s">
        <v>166</v>
      </c>
      <c r="H51" s="25">
        <v>1</v>
      </c>
      <c r="I51" s="25">
        <v>0</v>
      </c>
      <c r="J51" s="25">
        <f>H51*AO51</f>
        <v>0</v>
      </c>
      <c r="K51" s="25">
        <f>H51*AP51</f>
        <v>0</v>
      </c>
      <c r="L51" s="25">
        <f>H51*I51</f>
        <v>0</v>
      </c>
      <c r="M51" s="37"/>
      <c r="N51" s="5"/>
      <c r="Z51" s="44">
        <f>IF(AQ51="5",BJ51,0)</f>
        <v>0</v>
      </c>
      <c r="AB51" s="44">
        <f>IF(AQ51="1",BH51,0)</f>
        <v>0</v>
      </c>
      <c r="AC51" s="44">
        <f>IF(AQ51="1",BI51,0)</f>
        <v>0</v>
      </c>
      <c r="AD51" s="44">
        <f>IF(AQ51="7",BH51,0)</f>
        <v>0</v>
      </c>
      <c r="AE51" s="44">
        <f>IF(AQ51="7",BI51,0)</f>
        <v>0</v>
      </c>
      <c r="AF51" s="44">
        <f>IF(AQ51="2",BH51,0)</f>
        <v>0</v>
      </c>
      <c r="AG51" s="44">
        <f>IF(AQ51="2",BI51,0)</f>
        <v>0</v>
      </c>
      <c r="AH51" s="44">
        <f>IF(AQ51="0",BJ51,0)</f>
        <v>0</v>
      </c>
      <c r="AI51" s="43"/>
      <c r="AJ51" s="25">
        <f>IF(AN51=0,L51,0)</f>
        <v>0</v>
      </c>
      <c r="AK51" s="25">
        <f>IF(AN51=15,L51,0)</f>
        <v>0</v>
      </c>
      <c r="AL51" s="25">
        <f>IF(AN51=21,L51,0)</f>
        <v>0</v>
      </c>
      <c r="AN51" s="44">
        <v>21</v>
      </c>
      <c r="AO51" s="44">
        <f>I51*0</f>
        <v>0</v>
      </c>
      <c r="AP51" s="44">
        <f>I51*(1-0)</f>
        <v>0</v>
      </c>
      <c r="AQ51" s="45" t="s">
        <v>13</v>
      </c>
      <c r="AV51" s="44">
        <f>AW51+AX51</f>
        <v>0</v>
      </c>
      <c r="AW51" s="44">
        <f>H51*AO51</f>
        <v>0</v>
      </c>
      <c r="AX51" s="44">
        <f>H51*AP51</f>
        <v>0</v>
      </c>
      <c r="AY51" s="47" t="s">
        <v>198</v>
      </c>
      <c r="AZ51" s="47" t="s">
        <v>206</v>
      </c>
      <c r="BA51" s="43" t="s">
        <v>209</v>
      </c>
      <c r="BC51" s="44">
        <f>AW51+AX51</f>
        <v>0</v>
      </c>
      <c r="BD51" s="44">
        <f>I51/(100-BE51)*100</f>
        <v>0</v>
      </c>
      <c r="BE51" s="44">
        <v>0</v>
      </c>
      <c r="BF51" s="44">
        <f>51</f>
        <v>51</v>
      </c>
      <c r="BH51" s="25">
        <f>H51*AO51</f>
        <v>0</v>
      </c>
      <c r="BI51" s="25">
        <f>H51*AP51</f>
        <v>0</v>
      </c>
      <c r="BJ51" s="25">
        <f>H51*I51</f>
        <v>0</v>
      </c>
      <c r="BK51" s="25" t="s">
        <v>214</v>
      </c>
      <c r="BL51" s="44">
        <v>767</v>
      </c>
    </row>
    <row r="52" spans="1:64">
      <c r="A52" s="5"/>
      <c r="C52" s="18" t="s">
        <v>122</v>
      </c>
      <c r="F52" s="20"/>
      <c r="H52" s="26">
        <v>1</v>
      </c>
      <c r="M52" s="38"/>
      <c r="N52" s="5"/>
    </row>
    <row r="53" spans="1:64">
      <c r="A53" s="7"/>
      <c r="B53" s="16" t="s">
        <v>60</v>
      </c>
      <c r="C53" s="73" t="s">
        <v>123</v>
      </c>
      <c r="D53" s="74"/>
      <c r="E53" s="74"/>
      <c r="F53" s="74"/>
      <c r="G53" s="23" t="s">
        <v>6</v>
      </c>
      <c r="H53" s="23" t="s">
        <v>6</v>
      </c>
      <c r="I53" s="23" t="s">
        <v>6</v>
      </c>
      <c r="J53" s="50">
        <f>SUM(J54:J54)</f>
        <v>0</v>
      </c>
      <c r="K53" s="50">
        <f>SUM(K54:K54)</f>
        <v>0</v>
      </c>
      <c r="L53" s="50">
        <f>SUM(L54:L54)</f>
        <v>0</v>
      </c>
      <c r="M53" s="40"/>
      <c r="N53" s="5"/>
      <c r="AI53" s="43"/>
      <c r="AS53" s="50">
        <f>SUM(AJ54:AJ54)</f>
        <v>0</v>
      </c>
      <c r="AT53" s="50">
        <f>SUM(AK54:AK54)</f>
        <v>0</v>
      </c>
      <c r="AU53" s="50">
        <f>SUM(AL54:AL54)</f>
        <v>0</v>
      </c>
    </row>
    <row r="54" spans="1:64">
      <c r="A54" s="4" t="s">
        <v>24</v>
      </c>
      <c r="B54" s="14" t="s">
        <v>61</v>
      </c>
      <c r="C54" s="67" t="s">
        <v>124</v>
      </c>
      <c r="D54" s="68"/>
      <c r="E54" s="68"/>
      <c r="F54" s="68"/>
      <c r="G54" s="14" t="s">
        <v>168</v>
      </c>
      <c r="H54" s="25">
        <v>176</v>
      </c>
      <c r="I54" s="25">
        <v>0</v>
      </c>
      <c r="J54" s="25">
        <f>H54*AO54</f>
        <v>0</v>
      </c>
      <c r="K54" s="25">
        <f>H54*AP54</f>
        <v>0</v>
      </c>
      <c r="L54" s="25">
        <f>H54*I54</f>
        <v>0</v>
      </c>
      <c r="M54" s="37"/>
      <c r="N54" s="5"/>
      <c r="Z54" s="44">
        <f>IF(AQ54="5",BJ54,0)</f>
        <v>0</v>
      </c>
      <c r="AB54" s="44">
        <f>IF(AQ54="1",BH54,0)</f>
        <v>0</v>
      </c>
      <c r="AC54" s="44">
        <f>IF(AQ54="1",BI54,0)</f>
        <v>0</v>
      </c>
      <c r="AD54" s="44">
        <f>IF(AQ54="7",BH54,0)</f>
        <v>0</v>
      </c>
      <c r="AE54" s="44">
        <f>IF(AQ54="7",BI54,0)</f>
        <v>0</v>
      </c>
      <c r="AF54" s="44">
        <f>IF(AQ54="2",BH54,0)</f>
        <v>0</v>
      </c>
      <c r="AG54" s="44">
        <f>IF(AQ54="2",BI54,0)</f>
        <v>0</v>
      </c>
      <c r="AH54" s="44">
        <f>IF(AQ54="0",BJ54,0)</f>
        <v>0</v>
      </c>
      <c r="AI54" s="43"/>
      <c r="AJ54" s="25">
        <f>IF(AN54=0,L54,0)</f>
        <v>0</v>
      </c>
      <c r="AK54" s="25">
        <f>IF(AN54=15,L54,0)</f>
        <v>0</v>
      </c>
      <c r="AL54" s="25">
        <f>IF(AN54=21,L54,0)</f>
        <v>0</v>
      </c>
      <c r="AN54" s="44">
        <v>21</v>
      </c>
      <c r="AO54" s="44">
        <f>I54*0.8</f>
        <v>0</v>
      </c>
      <c r="AP54" s="44">
        <f>I54*(1-0.8)</f>
        <v>0</v>
      </c>
      <c r="AQ54" s="45" t="s">
        <v>13</v>
      </c>
      <c r="AV54" s="44">
        <f>AW54+AX54</f>
        <v>0</v>
      </c>
      <c r="AW54" s="44">
        <f>H54*AO54</f>
        <v>0</v>
      </c>
      <c r="AX54" s="44">
        <f>H54*AP54</f>
        <v>0</v>
      </c>
      <c r="AY54" s="47" t="s">
        <v>199</v>
      </c>
      <c r="AZ54" s="47" t="s">
        <v>207</v>
      </c>
      <c r="BA54" s="43" t="s">
        <v>209</v>
      </c>
      <c r="BC54" s="44">
        <f>AW54+AX54</f>
        <v>0</v>
      </c>
      <c r="BD54" s="44">
        <f>I54/(100-BE54)*100</f>
        <v>0</v>
      </c>
      <c r="BE54" s="44">
        <v>0</v>
      </c>
      <c r="BF54" s="44">
        <f>54</f>
        <v>54</v>
      </c>
      <c r="BH54" s="25">
        <f>H54*AO54</f>
        <v>0</v>
      </c>
      <c r="BI54" s="25">
        <f>H54*AP54</f>
        <v>0</v>
      </c>
      <c r="BJ54" s="25">
        <f>H54*I54</f>
        <v>0</v>
      </c>
      <c r="BK54" s="25" t="s">
        <v>214</v>
      </c>
      <c r="BL54" s="44">
        <v>783</v>
      </c>
    </row>
    <row r="55" spans="1:64">
      <c r="A55" s="5"/>
      <c r="C55" s="18" t="s">
        <v>125</v>
      </c>
      <c r="F55" s="20"/>
      <c r="H55" s="26">
        <v>176</v>
      </c>
      <c r="M55" s="38"/>
      <c r="N55" s="5"/>
    </row>
    <row r="56" spans="1:64">
      <c r="A56" s="7"/>
      <c r="B56" s="16" t="s">
        <v>62</v>
      </c>
      <c r="C56" s="73" t="s">
        <v>126</v>
      </c>
      <c r="D56" s="74"/>
      <c r="E56" s="74"/>
      <c r="F56" s="74"/>
      <c r="G56" s="23" t="s">
        <v>6</v>
      </c>
      <c r="H56" s="23" t="s">
        <v>6</v>
      </c>
      <c r="I56" s="23" t="s">
        <v>6</v>
      </c>
      <c r="J56" s="50">
        <f>SUM(J57:J57)</f>
        <v>0</v>
      </c>
      <c r="K56" s="50">
        <f>SUM(K57:K57)</f>
        <v>0</v>
      </c>
      <c r="L56" s="50">
        <f>SUM(L57:L57)</f>
        <v>0</v>
      </c>
      <c r="M56" s="40"/>
      <c r="N56" s="5"/>
      <c r="AI56" s="43"/>
      <c r="AS56" s="50">
        <f>SUM(AJ57:AJ57)</f>
        <v>0</v>
      </c>
      <c r="AT56" s="50">
        <f>SUM(AK57:AK57)</f>
        <v>0</v>
      </c>
      <c r="AU56" s="50">
        <f>SUM(AL57:AL57)</f>
        <v>0</v>
      </c>
    </row>
    <row r="57" spans="1:64">
      <c r="A57" s="4" t="s">
        <v>25</v>
      </c>
      <c r="B57" s="14" t="s">
        <v>63</v>
      </c>
      <c r="C57" s="67" t="s">
        <v>127</v>
      </c>
      <c r="D57" s="68"/>
      <c r="E57" s="68"/>
      <c r="F57" s="68"/>
      <c r="G57" s="14" t="s">
        <v>167</v>
      </c>
      <c r="H57" s="25">
        <v>149.69999999999999</v>
      </c>
      <c r="I57" s="25">
        <v>0</v>
      </c>
      <c r="J57" s="25">
        <f>H57*AO57</f>
        <v>0</v>
      </c>
      <c r="K57" s="25">
        <f>H57*AP57</f>
        <v>0</v>
      </c>
      <c r="L57" s="25">
        <f>H57*I57</f>
        <v>0</v>
      </c>
      <c r="M57" s="37" t="s">
        <v>186</v>
      </c>
      <c r="N57" s="5"/>
      <c r="Z57" s="44">
        <f>IF(AQ57="5",BJ57,0)</f>
        <v>0</v>
      </c>
      <c r="AB57" s="44">
        <f>IF(AQ57="1",BH57,0)</f>
        <v>0</v>
      </c>
      <c r="AC57" s="44">
        <f>IF(AQ57="1",BI57,0)</f>
        <v>0</v>
      </c>
      <c r="AD57" s="44">
        <f>IF(AQ57="7",BH57,0)</f>
        <v>0</v>
      </c>
      <c r="AE57" s="44">
        <f>IF(AQ57="7",BI57,0)</f>
        <v>0</v>
      </c>
      <c r="AF57" s="44">
        <f>IF(AQ57="2",BH57,0)</f>
        <v>0</v>
      </c>
      <c r="AG57" s="44">
        <f>IF(AQ57="2",BI57,0)</f>
        <v>0</v>
      </c>
      <c r="AH57" s="44">
        <f>IF(AQ57="0",BJ57,0)</f>
        <v>0</v>
      </c>
      <c r="AI57" s="43"/>
      <c r="AJ57" s="25">
        <f>IF(AN57=0,L57,0)</f>
        <v>0</v>
      </c>
      <c r="AK57" s="25">
        <f>IF(AN57=15,L57,0)</f>
        <v>0</v>
      </c>
      <c r="AL57" s="25">
        <f>IF(AN57=21,L57,0)</f>
        <v>0</v>
      </c>
      <c r="AN57" s="44">
        <v>21</v>
      </c>
      <c r="AO57" s="44">
        <f>I57*0.264699683877766</f>
        <v>0</v>
      </c>
      <c r="AP57" s="44">
        <f>I57*(1-0.264699683877766)</f>
        <v>0</v>
      </c>
      <c r="AQ57" s="45" t="s">
        <v>13</v>
      </c>
      <c r="AV57" s="44">
        <f>AW57+AX57</f>
        <v>0</v>
      </c>
      <c r="AW57" s="44">
        <f>H57*AO57</f>
        <v>0</v>
      </c>
      <c r="AX57" s="44">
        <f>H57*AP57</f>
        <v>0</v>
      </c>
      <c r="AY57" s="47" t="s">
        <v>200</v>
      </c>
      <c r="AZ57" s="47" t="s">
        <v>207</v>
      </c>
      <c r="BA57" s="43" t="s">
        <v>209</v>
      </c>
      <c r="BC57" s="44">
        <f>AW57+AX57</f>
        <v>0</v>
      </c>
      <c r="BD57" s="44">
        <f>I57/(100-BE57)*100</f>
        <v>0</v>
      </c>
      <c r="BE57" s="44">
        <v>0</v>
      </c>
      <c r="BF57" s="44">
        <f>57</f>
        <v>57</v>
      </c>
      <c r="BH57" s="25">
        <f>H57*AO57</f>
        <v>0</v>
      </c>
      <c r="BI57" s="25">
        <f>H57*AP57</f>
        <v>0</v>
      </c>
      <c r="BJ57" s="25">
        <f>H57*I57</f>
        <v>0</v>
      </c>
      <c r="BK57" s="25" t="s">
        <v>214</v>
      </c>
      <c r="BL57" s="44">
        <v>784</v>
      </c>
    </row>
    <row r="58" spans="1:64">
      <c r="A58" s="5"/>
      <c r="C58" s="18" t="s">
        <v>128</v>
      </c>
      <c r="F58" s="20"/>
      <c r="H58" s="26">
        <v>30</v>
      </c>
      <c r="M58" s="38"/>
      <c r="N58" s="5"/>
    </row>
    <row r="59" spans="1:64">
      <c r="A59" s="5"/>
      <c r="C59" s="18" t="s">
        <v>129</v>
      </c>
      <c r="F59" s="20"/>
      <c r="H59" s="26">
        <v>46.5</v>
      </c>
      <c r="M59" s="38"/>
      <c r="N59" s="5"/>
    </row>
    <row r="60" spans="1:64">
      <c r="A60" s="5"/>
      <c r="C60" s="18" t="s">
        <v>130</v>
      </c>
      <c r="F60" s="20"/>
      <c r="H60" s="26">
        <v>73.2</v>
      </c>
      <c r="M60" s="38"/>
      <c r="N60" s="5"/>
    </row>
    <row r="61" spans="1:64">
      <c r="A61" s="5"/>
      <c r="C61" s="18" t="s">
        <v>131</v>
      </c>
      <c r="F61" s="20"/>
      <c r="H61" s="26">
        <v>0</v>
      </c>
      <c r="M61" s="38"/>
      <c r="N61" s="5"/>
    </row>
    <row r="62" spans="1:64">
      <c r="A62" s="7"/>
      <c r="B62" s="16" t="s">
        <v>64</v>
      </c>
      <c r="C62" s="73" t="s">
        <v>132</v>
      </c>
      <c r="D62" s="74"/>
      <c r="E62" s="74"/>
      <c r="F62" s="74"/>
      <c r="G62" s="23" t="s">
        <v>6</v>
      </c>
      <c r="H62" s="23" t="s">
        <v>6</v>
      </c>
      <c r="I62" s="23" t="s">
        <v>6</v>
      </c>
      <c r="J62" s="50">
        <f>SUM(J63:J63)</f>
        <v>0</v>
      </c>
      <c r="K62" s="50">
        <f>SUM(K63:K63)</f>
        <v>0</v>
      </c>
      <c r="L62" s="50">
        <f>SUM(L63:L63)</f>
        <v>0</v>
      </c>
      <c r="M62" s="40"/>
      <c r="N62" s="5"/>
      <c r="AI62" s="43"/>
      <c r="AS62" s="50">
        <f>SUM(AJ63:AJ63)</f>
        <v>0</v>
      </c>
      <c r="AT62" s="50">
        <f>SUM(AK63:AK63)</f>
        <v>0</v>
      </c>
      <c r="AU62" s="50">
        <f>SUM(AL63:AL63)</f>
        <v>0</v>
      </c>
    </row>
    <row r="63" spans="1:64">
      <c r="A63" s="4" t="s">
        <v>26</v>
      </c>
      <c r="B63" s="14" t="s">
        <v>65</v>
      </c>
      <c r="C63" s="67" t="s">
        <v>133</v>
      </c>
      <c r="D63" s="68"/>
      <c r="E63" s="68"/>
      <c r="F63" s="68"/>
      <c r="G63" s="14" t="s">
        <v>167</v>
      </c>
      <c r="H63" s="25">
        <v>30</v>
      </c>
      <c r="I63" s="25">
        <v>0</v>
      </c>
      <c r="J63" s="25">
        <f>H63*AO63</f>
        <v>0</v>
      </c>
      <c r="K63" s="25">
        <f>H63*AP63</f>
        <v>0</v>
      </c>
      <c r="L63" s="25">
        <f>H63*I63</f>
        <v>0</v>
      </c>
      <c r="M63" s="37" t="s">
        <v>186</v>
      </c>
      <c r="N63" s="5"/>
      <c r="Z63" s="44">
        <f>IF(AQ63="5",BJ63,0)</f>
        <v>0</v>
      </c>
      <c r="AB63" s="44">
        <f>IF(AQ63="1",BH63,0)</f>
        <v>0</v>
      </c>
      <c r="AC63" s="44">
        <f>IF(AQ63="1",BI63,0)</f>
        <v>0</v>
      </c>
      <c r="AD63" s="44">
        <f>IF(AQ63="7",BH63,0)</f>
        <v>0</v>
      </c>
      <c r="AE63" s="44">
        <f>IF(AQ63="7",BI63,0)</f>
        <v>0</v>
      </c>
      <c r="AF63" s="44">
        <f>IF(AQ63="2",BH63,0)</f>
        <v>0</v>
      </c>
      <c r="AG63" s="44">
        <f>IF(AQ63="2",BI63,0)</f>
        <v>0</v>
      </c>
      <c r="AH63" s="44">
        <f>IF(AQ63="0",BJ63,0)</f>
        <v>0</v>
      </c>
      <c r="AI63" s="43"/>
      <c r="AJ63" s="25">
        <f>IF(AN63=0,L63,0)</f>
        <v>0</v>
      </c>
      <c r="AK63" s="25">
        <f>IF(AN63=15,L63,0)</f>
        <v>0</v>
      </c>
      <c r="AL63" s="25">
        <f>IF(AN63=21,L63,0)</f>
        <v>0</v>
      </c>
      <c r="AN63" s="44">
        <v>21</v>
      </c>
      <c r="AO63" s="44">
        <f>I63*0.012078431372549</f>
        <v>0</v>
      </c>
      <c r="AP63" s="44">
        <f>I63*(1-0.012078431372549)</f>
        <v>0</v>
      </c>
      <c r="AQ63" s="45" t="s">
        <v>7</v>
      </c>
      <c r="AV63" s="44">
        <f>AW63+AX63</f>
        <v>0</v>
      </c>
      <c r="AW63" s="44">
        <f>H63*AO63</f>
        <v>0</v>
      </c>
      <c r="AX63" s="44">
        <f>H63*AP63</f>
        <v>0</v>
      </c>
      <c r="AY63" s="47" t="s">
        <v>201</v>
      </c>
      <c r="AZ63" s="47" t="s">
        <v>208</v>
      </c>
      <c r="BA63" s="43" t="s">
        <v>209</v>
      </c>
      <c r="BC63" s="44">
        <f>AW63+AX63</f>
        <v>0</v>
      </c>
      <c r="BD63" s="44">
        <f>I63/(100-BE63)*100</f>
        <v>0</v>
      </c>
      <c r="BE63" s="44">
        <v>0</v>
      </c>
      <c r="BF63" s="44">
        <f>63</f>
        <v>63</v>
      </c>
      <c r="BH63" s="25">
        <f>H63*AO63</f>
        <v>0</v>
      </c>
      <c r="BI63" s="25">
        <f>H63*AP63</f>
        <v>0</v>
      </c>
      <c r="BJ63" s="25">
        <f>H63*I63</f>
        <v>0</v>
      </c>
      <c r="BK63" s="25" t="s">
        <v>214</v>
      </c>
      <c r="BL63" s="44">
        <v>95</v>
      </c>
    </row>
    <row r="64" spans="1:64">
      <c r="A64" s="5"/>
      <c r="C64" s="18" t="s">
        <v>134</v>
      </c>
      <c r="F64" s="20"/>
      <c r="H64" s="26">
        <v>30</v>
      </c>
      <c r="M64" s="38"/>
      <c r="N64" s="5"/>
    </row>
    <row r="65" spans="1:64">
      <c r="A65" s="7"/>
      <c r="B65" s="16" t="s">
        <v>66</v>
      </c>
      <c r="C65" s="73" t="s">
        <v>135</v>
      </c>
      <c r="D65" s="74"/>
      <c r="E65" s="74"/>
      <c r="F65" s="74"/>
      <c r="G65" s="23" t="s">
        <v>6</v>
      </c>
      <c r="H65" s="23" t="s">
        <v>6</v>
      </c>
      <c r="I65" s="23" t="s">
        <v>6</v>
      </c>
      <c r="J65" s="50">
        <f>SUM(J66:J74)</f>
        <v>0</v>
      </c>
      <c r="K65" s="50">
        <f>SUM(K66:K74)</f>
        <v>0</v>
      </c>
      <c r="L65" s="50">
        <f>SUM(L66:L74)</f>
        <v>0</v>
      </c>
      <c r="M65" s="40"/>
      <c r="N65" s="5"/>
      <c r="AI65" s="43"/>
      <c r="AS65" s="50">
        <f>SUM(AJ66:AJ74)</f>
        <v>0</v>
      </c>
      <c r="AT65" s="50">
        <f>SUM(AK66:AK74)</f>
        <v>0</v>
      </c>
      <c r="AU65" s="50">
        <f>SUM(AL66:AL74)</f>
        <v>0</v>
      </c>
    </row>
    <row r="66" spans="1:64">
      <c r="A66" s="4" t="s">
        <v>27</v>
      </c>
      <c r="B66" s="14" t="s">
        <v>67</v>
      </c>
      <c r="C66" s="67" t="s">
        <v>136</v>
      </c>
      <c r="D66" s="68"/>
      <c r="E66" s="68"/>
      <c r="F66" s="68"/>
      <c r="G66" s="14" t="s">
        <v>166</v>
      </c>
      <c r="H66" s="25">
        <v>3</v>
      </c>
      <c r="I66" s="25">
        <v>0</v>
      </c>
      <c r="J66" s="25">
        <f>H66*AO66</f>
        <v>0</v>
      </c>
      <c r="K66" s="25">
        <f>H66*AP66</f>
        <v>0</v>
      </c>
      <c r="L66" s="25">
        <f>H66*I66</f>
        <v>0</v>
      </c>
      <c r="M66" s="37" t="s">
        <v>186</v>
      </c>
      <c r="N66" s="5"/>
      <c r="Z66" s="44">
        <f>IF(AQ66="5",BJ66,0)</f>
        <v>0</v>
      </c>
      <c r="AB66" s="44">
        <f>IF(AQ66="1",BH66,0)</f>
        <v>0</v>
      </c>
      <c r="AC66" s="44">
        <f>IF(AQ66="1",BI66,0)</f>
        <v>0</v>
      </c>
      <c r="AD66" s="44">
        <f>IF(AQ66="7",BH66,0)</f>
        <v>0</v>
      </c>
      <c r="AE66" s="44">
        <f>IF(AQ66="7",BI66,0)</f>
        <v>0</v>
      </c>
      <c r="AF66" s="44">
        <f>IF(AQ66="2",BH66,0)</f>
        <v>0</v>
      </c>
      <c r="AG66" s="44">
        <f>IF(AQ66="2",BI66,0)</f>
        <v>0</v>
      </c>
      <c r="AH66" s="44">
        <f>IF(AQ66="0",BJ66,0)</f>
        <v>0</v>
      </c>
      <c r="AI66" s="43"/>
      <c r="AJ66" s="25">
        <f>IF(AN66=0,L66,0)</f>
        <v>0</v>
      </c>
      <c r="AK66" s="25">
        <f>IF(AN66=15,L66,0)</f>
        <v>0</v>
      </c>
      <c r="AL66" s="25">
        <f>IF(AN66=21,L66,0)</f>
        <v>0</v>
      </c>
      <c r="AN66" s="44">
        <v>21</v>
      </c>
      <c r="AO66" s="44">
        <f>I66*0</f>
        <v>0</v>
      </c>
      <c r="AP66" s="44">
        <f>I66*(1-0)</f>
        <v>0</v>
      </c>
      <c r="AQ66" s="45" t="s">
        <v>7</v>
      </c>
      <c r="AV66" s="44">
        <f>AW66+AX66</f>
        <v>0</v>
      </c>
      <c r="AW66" s="44">
        <f>H66*AO66</f>
        <v>0</v>
      </c>
      <c r="AX66" s="44">
        <f>H66*AP66</f>
        <v>0</v>
      </c>
      <c r="AY66" s="47" t="s">
        <v>202</v>
      </c>
      <c r="AZ66" s="47" t="s">
        <v>208</v>
      </c>
      <c r="BA66" s="43" t="s">
        <v>209</v>
      </c>
      <c r="BC66" s="44">
        <f>AW66+AX66</f>
        <v>0</v>
      </c>
      <c r="BD66" s="44">
        <f>I66/(100-BE66)*100</f>
        <v>0</v>
      </c>
      <c r="BE66" s="44">
        <v>0</v>
      </c>
      <c r="BF66" s="44">
        <f>66</f>
        <v>66</v>
      </c>
      <c r="BH66" s="25">
        <f>H66*AO66</f>
        <v>0</v>
      </c>
      <c r="BI66" s="25">
        <f>H66*AP66</f>
        <v>0</v>
      </c>
      <c r="BJ66" s="25">
        <f>H66*I66</f>
        <v>0</v>
      </c>
      <c r="BK66" s="25" t="s">
        <v>214</v>
      </c>
      <c r="BL66" s="44">
        <v>96</v>
      </c>
    </row>
    <row r="67" spans="1:64">
      <c r="A67" s="5"/>
      <c r="C67" s="18" t="s">
        <v>9</v>
      </c>
      <c r="F67" s="20"/>
      <c r="H67" s="26">
        <v>3</v>
      </c>
      <c r="M67" s="38"/>
      <c r="N67" s="5"/>
    </row>
    <row r="68" spans="1:64">
      <c r="A68" s="4" t="s">
        <v>28</v>
      </c>
      <c r="B68" s="14" t="s">
        <v>68</v>
      </c>
      <c r="C68" s="67" t="s">
        <v>137</v>
      </c>
      <c r="D68" s="68"/>
      <c r="E68" s="68"/>
      <c r="F68" s="68"/>
      <c r="G68" s="14" t="s">
        <v>167</v>
      </c>
      <c r="H68" s="25">
        <v>5.319</v>
      </c>
      <c r="I68" s="25">
        <v>0</v>
      </c>
      <c r="J68" s="25">
        <f>H68*AO68</f>
        <v>0</v>
      </c>
      <c r="K68" s="25">
        <f>H68*AP68</f>
        <v>0</v>
      </c>
      <c r="L68" s="25">
        <f>H68*I68</f>
        <v>0</v>
      </c>
      <c r="M68" s="37" t="s">
        <v>186</v>
      </c>
      <c r="N68" s="5"/>
      <c r="Z68" s="44">
        <f>IF(AQ68="5",BJ68,0)</f>
        <v>0</v>
      </c>
      <c r="AB68" s="44">
        <f>IF(AQ68="1",BH68,0)</f>
        <v>0</v>
      </c>
      <c r="AC68" s="44">
        <f>IF(AQ68="1",BI68,0)</f>
        <v>0</v>
      </c>
      <c r="AD68" s="44">
        <f>IF(AQ68="7",BH68,0)</f>
        <v>0</v>
      </c>
      <c r="AE68" s="44">
        <f>IF(AQ68="7",BI68,0)</f>
        <v>0</v>
      </c>
      <c r="AF68" s="44">
        <f>IF(AQ68="2",BH68,0)</f>
        <v>0</v>
      </c>
      <c r="AG68" s="44">
        <f>IF(AQ68="2",BI68,0)</f>
        <v>0</v>
      </c>
      <c r="AH68" s="44">
        <f>IF(AQ68="0",BJ68,0)</f>
        <v>0</v>
      </c>
      <c r="AI68" s="43"/>
      <c r="AJ68" s="25">
        <f>IF(AN68=0,L68,0)</f>
        <v>0</v>
      </c>
      <c r="AK68" s="25">
        <f>IF(AN68=15,L68,0)</f>
        <v>0</v>
      </c>
      <c r="AL68" s="25">
        <f>IF(AN68=21,L68,0)</f>
        <v>0</v>
      </c>
      <c r="AN68" s="44">
        <v>21</v>
      </c>
      <c r="AO68" s="44">
        <f>I68*0.0757368888685337</f>
        <v>0</v>
      </c>
      <c r="AP68" s="44">
        <f>I68*(1-0.0757368888685337)</f>
        <v>0</v>
      </c>
      <c r="AQ68" s="45" t="s">
        <v>7</v>
      </c>
      <c r="AV68" s="44">
        <f>AW68+AX68</f>
        <v>0</v>
      </c>
      <c r="AW68" s="44">
        <f>H68*AO68</f>
        <v>0</v>
      </c>
      <c r="AX68" s="44">
        <f>H68*AP68</f>
        <v>0</v>
      </c>
      <c r="AY68" s="47" t="s">
        <v>202</v>
      </c>
      <c r="AZ68" s="47" t="s">
        <v>208</v>
      </c>
      <c r="BA68" s="43" t="s">
        <v>209</v>
      </c>
      <c r="BC68" s="44">
        <f>AW68+AX68</f>
        <v>0</v>
      </c>
      <c r="BD68" s="44">
        <f>I68/(100-BE68)*100</f>
        <v>0</v>
      </c>
      <c r="BE68" s="44">
        <v>0</v>
      </c>
      <c r="BF68" s="44">
        <f>68</f>
        <v>68</v>
      </c>
      <c r="BH68" s="25">
        <f>H68*AO68</f>
        <v>0</v>
      </c>
      <c r="BI68" s="25">
        <f>H68*AP68</f>
        <v>0</v>
      </c>
      <c r="BJ68" s="25">
        <f>H68*I68</f>
        <v>0</v>
      </c>
      <c r="BK68" s="25" t="s">
        <v>214</v>
      </c>
      <c r="BL68" s="44">
        <v>96</v>
      </c>
    </row>
    <row r="69" spans="1:64">
      <c r="A69" s="5"/>
      <c r="C69" s="18" t="s">
        <v>138</v>
      </c>
      <c r="F69" s="20"/>
      <c r="H69" s="26">
        <v>5.319</v>
      </c>
      <c r="M69" s="38"/>
      <c r="N69" s="5"/>
    </row>
    <row r="70" spans="1:64">
      <c r="A70" s="4" t="s">
        <v>29</v>
      </c>
      <c r="B70" s="14" t="s">
        <v>69</v>
      </c>
      <c r="C70" s="67" t="s">
        <v>139</v>
      </c>
      <c r="D70" s="68"/>
      <c r="E70" s="68"/>
      <c r="F70" s="68"/>
      <c r="G70" s="14" t="s">
        <v>166</v>
      </c>
      <c r="H70" s="25">
        <v>3</v>
      </c>
      <c r="I70" s="25">
        <v>0</v>
      </c>
      <c r="J70" s="25">
        <f>H70*AO70</f>
        <v>0</v>
      </c>
      <c r="K70" s="25">
        <f>H70*AP70</f>
        <v>0</v>
      </c>
      <c r="L70" s="25">
        <f>H70*I70</f>
        <v>0</v>
      </c>
      <c r="M70" s="37" t="s">
        <v>186</v>
      </c>
      <c r="N70" s="5"/>
      <c r="Z70" s="44">
        <f>IF(AQ70="5",BJ70,0)</f>
        <v>0</v>
      </c>
      <c r="AB70" s="44">
        <f>IF(AQ70="1",BH70,0)</f>
        <v>0</v>
      </c>
      <c r="AC70" s="44">
        <f>IF(AQ70="1",BI70,0)</f>
        <v>0</v>
      </c>
      <c r="AD70" s="44">
        <f>IF(AQ70="7",BH70,0)</f>
        <v>0</v>
      </c>
      <c r="AE70" s="44">
        <f>IF(AQ70="7",BI70,0)</f>
        <v>0</v>
      </c>
      <c r="AF70" s="44">
        <f>IF(AQ70="2",BH70,0)</f>
        <v>0</v>
      </c>
      <c r="AG70" s="44">
        <f>IF(AQ70="2",BI70,0)</f>
        <v>0</v>
      </c>
      <c r="AH70" s="44">
        <f>IF(AQ70="0",BJ70,0)</f>
        <v>0</v>
      </c>
      <c r="AI70" s="43"/>
      <c r="AJ70" s="25">
        <f>IF(AN70=0,L70,0)</f>
        <v>0</v>
      </c>
      <c r="AK70" s="25">
        <f>IF(AN70=15,L70,0)</f>
        <v>0</v>
      </c>
      <c r="AL70" s="25">
        <f>IF(AN70=21,L70,0)</f>
        <v>0</v>
      </c>
      <c r="AN70" s="44">
        <v>21</v>
      </c>
      <c r="AO70" s="44">
        <f>I70*0</f>
        <v>0</v>
      </c>
      <c r="AP70" s="44">
        <f>I70*(1-0)</f>
        <v>0</v>
      </c>
      <c r="AQ70" s="45" t="s">
        <v>7</v>
      </c>
      <c r="AV70" s="44">
        <f>AW70+AX70</f>
        <v>0</v>
      </c>
      <c r="AW70" s="44">
        <f>H70*AO70</f>
        <v>0</v>
      </c>
      <c r="AX70" s="44">
        <f>H70*AP70</f>
        <v>0</v>
      </c>
      <c r="AY70" s="47" t="s">
        <v>202</v>
      </c>
      <c r="AZ70" s="47" t="s">
        <v>208</v>
      </c>
      <c r="BA70" s="43" t="s">
        <v>209</v>
      </c>
      <c r="BC70" s="44">
        <f>AW70+AX70</f>
        <v>0</v>
      </c>
      <c r="BD70" s="44">
        <f>I70/(100-BE70)*100</f>
        <v>0</v>
      </c>
      <c r="BE70" s="44">
        <v>0</v>
      </c>
      <c r="BF70" s="44">
        <f>70</f>
        <v>70</v>
      </c>
      <c r="BH70" s="25">
        <f>H70*AO70</f>
        <v>0</v>
      </c>
      <c r="BI70" s="25">
        <f>H70*AP70</f>
        <v>0</v>
      </c>
      <c r="BJ70" s="25">
        <f>H70*I70</f>
        <v>0</v>
      </c>
      <c r="BK70" s="25" t="s">
        <v>214</v>
      </c>
      <c r="BL70" s="44">
        <v>96</v>
      </c>
    </row>
    <row r="71" spans="1:64">
      <c r="A71" s="5"/>
      <c r="C71" s="18" t="s">
        <v>9</v>
      </c>
      <c r="F71" s="20"/>
      <c r="H71" s="26">
        <v>3</v>
      </c>
      <c r="M71" s="38"/>
      <c r="N71" s="5"/>
    </row>
    <row r="72" spans="1:64">
      <c r="A72" s="4" t="s">
        <v>30</v>
      </c>
      <c r="B72" s="14" t="s">
        <v>70</v>
      </c>
      <c r="C72" s="67" t="s">
        <v>140</v>
      </c>
      <c r="D72" s="68"/>
      <c r="E72" s="68"/>
      <c r="F72" s="68"/>
      <c r="G72" s="14" t="s">
        <v>167</v>
      </c>
      <c r="H72" s="25">
        <v>1.44</v>
      </c>
      <c r="I72" s="25">
        <v>0</v>
      </c>
      <c r="J72" s="25">
        <f>H72*AO72</f>
        <v>0</v>
      </c>
      <c r="K72" s="25">
        <f>H72*AP72</f>
        <v>0</v>
      </c>
      <c r="L72" s="25">
        <f>H72*I72</f>
        <v>0</v>
      </c>
      <c r="M72" s="37" t="s">
        <v>186</v>
      </c>
      <c r="N72" s="5"/>
      <c r="Z72" s="44">
        <f>IF(AQ72="5",BJ72,0)</f>
        <v>0</v>
      </c>
      <c r="AB72" s="44">
        <f>IF(AQ72="1",BH72,0)</f>
        <v>0</v>
      </c>
      <c r="AC72" s="44">
        <f>IF(AQ72="1",BI72,0)</f>
        <v>0</v>
      </c>
      <c r="AD72" s="44">
        <f>IF(AQ72="7",BH72,0)</f>
        <v>0</v>
      </c>
      <c r="AE72" s="44">
        <f>IF(AQ72="7",BI72,0)</f>
        <v>0</v>
      </c>
      <c r="AF72" s="44">
        <f>IF(AQ72="2",BH72,0)</f>
        <v>0</v>
      </c>
      <c r="AG72" s="44">
        <f>IF(AQ72="2",BI72,0)</f>
        <v>0</v>
      </c>
      <c r="AH72" s="44">
        <f>IF(AQ72="0",BJ72,0)</f>
        <v>0</v>
      </c>
      <c r="AI72" s="43"/>
      <c r="AJ72" s="25">
        <f>IF(AN72=0,L72,0)</f>
        <v>0</v>
      </c>
      <c r="AK72" s="25">
        <f>IF(AN72=15,L72,0)</f>
        <v>0</v>
      </c>
      <c r="AL72" s="25">
        <f>IF(AN72=21,L72,0)</f>
        <v>0</v>
      </c>
      <c r="AN72" s="44">
        <v>21</v>
      </c>
      <c r="AO72" s="44">
        <f>I72*0.212318668252081</f>
        <v>0</v>
      </c>
      <c r="AP72" s="44">
        <f>I72*(1-0.212318668252081)</f>
        <v>0</v>
      </c>
      <c r="AQ72" s="45" t="s">
        <v>7</v>
      </c>
      <c r="AV72" s="44">
        <f>AW72+AX72</f>
        <v>0</v>
      </c>
      <c r="AW72" s="44">
        <f>H72*AO72</f>
        <v>0</v>
      </c>
      <c r="AX72" s="44">
        <f>H72*AP72</f>
        <v>0</v>
      </c>
      <c r="AY72" s="47" t="s">
        <v>202</v>
      </c>
      <c r="AZ72" s="47" t="s">
        <v>208</v>
      </c>
      <c r="BA72" s="43" t="s">
        <v>209</v>
      </c>
      <c r="BC72" s="44">
        <f>AW72+AX72</f>
        <v>0</v>
      </c>
      <c r="BD72" s="44">
        <f>I72/(100-BE72)*100</f>
        <v>0</v>
      </c>
      <c r="BE72" s="44">
        <v>0</v>
      </c>
      <c r="BF72" s="44">
        <f>72</f>
        <v>72</v>
      </c>
      <c r="BH72" s="25">
        <f>H72*AO72</f>
        <v>0</v>
      </c>
      <c r="BI72" s="25">
        <f>H72*AP72</f>
        <v>0</v>
      </c>
      <c r="BJ72" s="25">
        <f>H72*I72</f>
        <v>0</v>
      </c>
      <c r="BK72" s="25" t="s">
        <v>214</v>
      </c>
      <c r="BL72" s="44">
        <v>96</v>
      </c>
    </row>
    <row r="73" spans="1:64">
      <c r="A73" s="5"/>
      <c r="C73" s="18" t="s">
        <v>141</v>
      </c>
      <c r="F73" s="20"/>
      <c r="H73" s="26">
        <v>1.44</v>
      </c>
      <c r="M73" s="38"/>
      <c r="N73" s="5"/>
    </row>
    <row r="74" spans="1:64">
      <c r="A74" s="4" t="s">
        <v>31</v>
      </c>
      <c r="B74" s="14" t="s">
        <v>71</v>
      </c>
      <c r="C74" s="67" t="s">
        <v>142</v>
      </c>
      <c r="D74" s="68"/>
      <c r="E74" s="68"/>
      <c r="F74" s="68"/>
      <c r="G74" s="14" t="s">
        <v>167</v>
      </c>
      <c r="H74" s="25">
        <v>1.5</v>
      </c>
      <c r="I74" s="25">
        <v>0</v>
      </c>
      <c r="J74" s="25">
        <f>H74*AO74</f>
        <v>0</v>
      </c>
      <c r="K74" s="25">
        <f>H74*AP74</f>
        <v>0</v>
      </c>
      <c r="L74" s="25">
        <f>H74*I74</f>
        <v>0</v>
      </c>
      <c r="M74" s="37" t="s">
        <v>186</v>
      </c>
      <c r="N74" s="5"/>
      <c r="Z74" s="44">
        <f>IF(AQ74="5",BJ74,0)</f>
        <v>0</v>
      </c>
      <c r="AB74" s="44">
        <f>IF(AQ74="1",BH74,0)</f>
        <v>0</v>
      </c>
      <c r="AC74" s="44">
        <f>IF(AQ74="1",BI74,0)</f>
        <v>0</v>
      </c>
      <c r="AD74" s="44">
        <f>IF(AQ74="7",BH74,0)</f>
        <v>0</v>
      </c>
      <c r="AE74" s="44">
        <f>IF(AQ74="7",BI74,0)</f>
        <v>0</v>
      </c>
      <c r="AF74" s="44">
        <f>IF(AQ74="2",BH74,0)</f>
        <v>0</v>
      </c>
      <c r="AG74" s="44">
        <f>IF(AQ74="2",BI74,0)</f>
        <v>0</v>
      </c>
      <c r="AH74" s="44">
        <f>IF(AQ74="0",BJ74,0)</f>
        <v>0</v>
      </c>
      <c r="AI74" s="43"/>
      <c r="AJ74" s="25">
        <f>IF(AN74=0,L74,0)</f>
        <v>0</v>
      </c>
      <c r="AK74" s="25">
        <f>IF(AN74=15,L74,0)</f>
        <v>0</v>
      </c>
      <c r="AL74" s="25">
        <f>IF(AN74=21,L74,0)</f>
        <v>0</v>
      </c>
      <c r="AN74" s="44">
        <v>21</v>
      </c>
      <c r="AO74" s="44">
        <f>I74*0.16357594157709</f>
        <v>0</v>
      </c>
      <c r="AP74" s="44">
        <f>I74*(1-0.16357594157709)</f>
        <v>0</v>
      </c>
      <c r="AQ74" s="45" t="s">
        <v>7</v>
      </c>
      <c r="AV74" s="44">
        <f>AW74+AX74</f>
        <v>0</v>
      </c>
      <c r="AW74" s="44">
        <f>H74*AO74</f>
        <v>0</v>
      </c>
      <c r="AX74" s="44">
        <f>H74*AP74</f>
        <v>0</v>
      </c>
      <c r="AY74" s="47" t="s">
        <v>202</v>
      </c>
      <c r="AZ74" s="47" t="s">
        <v>208</v>
      </c>
      <c r="BA74" s="43" t="s">
        <v>209</v>
      </c>
      <c r="BC74" s="44">
        <f>AW74+AX74</f>
        <v>0</v>
      </c>
      <c r="BD74" s="44">
        <f>I74/(100-BE74)*100</f>
        <v>0</v>
      </c>
      <c r="BE74" s="44">
        <v>0</v>
      </c>
      <c r="BF74" s="44">
        <f>74</f>
        <v>74</v>
      </c>
      <c r="BH74" s="25">
        <f>H74*AO74</f>
        <v>0</v>
      </c>
      <c r="BI74" s="25">
        <f>H74*AP74</f>
        <v>0</v>
      </c>
      <c r="BJ74" s="25">
        <f>H74*I74</f>
        <v>0</v>
      </c>
      <c r="BK74" s="25" t="s">
        <v>214</v>
      </c>
      <c r="BL74" s="44">
        <v>96</v>
      </c>
    </row>
    <row r="75" spans="1:64">
      <c r="A75" s="5"/>
      <c r="C75" s="18" t="s">
        <v>143</v>
      </c>
      <c r="F75" s="20"/>
      <c r="H75" s="26">
        <v>1.5</v>
      </c>
      <c r="M75" s="38"/>
      <c r="N75" s="5"/>
    </row>
    <row r="76" spans="1:64">
      <c r="A76" s="7"/>
      <c r="B76" s="16" t="s">
        <v>72</v>
      </c>
      <c r="C76" s="73" t="s">
        <v>144</v>
      </c>
      <c r="D76" s="74"/>
      <c r="E76" s="74"/>
      <c r="F76" s="74"/>
      <c r="G76" s="23" t="s">
        <v>6</v>
      </c>
      <c r="H76" s="23" t="s">
        <v>6</v>
      </c>
      <c r="I76" s="23" t="s">
        <v>6</v>
      </c>
      <c r="J76" s="50">
        <f>SUM(J77:J77)</f>
        <v>0</v>
      </c>
      <c r="K76" s="50">
        <f>SUM(K77:K77)</f>
        <v>0</v>
      </c>
      <c r="L76" s="50">
        <f>SUM(L77:L77)</f>
        <v>0</v>
      </c>
      <c r="M76" s="40"/>
      <c r="N76" s="5"/>
      <c r="AI76" s="43"/>
      <c r="AS76" s="50">
        <f>SUM(AJ77:AJ77)</f>
        <v>0</v>
      </c>
      <c r="AT76" s="50">
        <f>SUM(AK77:AK77)</f>
        <v>0</v>
      </c>
      <c r="AU76" s="50">
        <f>SUM(AL77:AL77)</f>
        <v>0</v>
      </c>
    </row>
    <row r="77" spans="1:64">
      <c r="A77" s="4" t="s">
        <v>32</v>
      </c>
      <c r="B77" s="14" t="s">
        <v>73</v>
      </c>
      <c r="C77" s="67" t="s">
        <v>145</v>
      </c>
      <c r="D77" s="68"/>
      <c r="E77" s="68"/>
      <c r="F77" s="68"/>
      <c r="G77" s="14" t="s">
        <v>170</v>
      </c>
      <c r="H77" s="25">
        <v>13.7</v>
      </c>
      <c r="I77" s="25">
        <v>0</v>
      </c>
      <c r="J77" s="25">
        <f>H77*AO77</f>
        <v>0</v>
      </c>
      <c r="K77" s="25">
        <f>H77*AP77</f>
        <v>0</v>
      </c>
      <c r="L77" s="25">
        <f>H77*I77</f>
        <v>0</v>
      </c>
      <c r="M77" s="37" t="s">
        <v>186</v>
      </c>
      <c r="N77" s="5"/>
      <c r="Z77" s="44">
        <f>IF(AQ77="5",BJ77,0)</f>
        <v>0</v>
      </c>
      <c r="AB77" s="44">
        <f>IF(AQ77="1",BH77,0)</f>
        <v>0</v>
      </c>
      <c r="AC77" s="44">
        <f>IF(AQ77="1",BI77,0)</f>
        <v>0</v>
      </c>
      <c r="AD77" s="44">
        <f>IF(AQ77="7",BH77,0)</f>
        <v>0</v>
      </c>
      <c r="AE77" s="44">
        <f>IF(AQ77="7",BI77,0)</f>
        <v>0</v>
      </c>
      <c r="AF77" s="44">
        <f>IF(AQ77="2",BH77,0)</f>
        <v>0</v>
      </c>
      <c r="AG77" s="44">
        <f>IF(AQ77="2",BI77,0)</f>
        <v>0</v>
      </c>
      <c r="AH77" s="44">
        <f>IF(AQ77="0",BJ77,0)</f>
        <v>0</v>
      </c>
      <c r="AI77" s="43"/>
      <c r="AJ77" s="25">
        <f>IF(AN77=0,L77,0)</f>
        <v>0</v>
      </c>
      <c r="AK77" s="25">
        <f>IF(AN77=15,L77,0)</f>
        <v>0</v>
      </c>
      <c r="AL77" s="25">
        <f>IF(AN77=21,L77,0)</f>
        <v>0</v>
      </c>
      <c r="AN77" s="44">
        <v>21</v>
      </c>
      <c r="AO77" s="44">
        <f>I77*0</f>
        <v>0</v>
      </c>
      <c r="AP77" s="44">
        <f>I77*(1-0)</f>
        <v>0</v>
      </c>
      <c r="AQ77" s="45" t="s">
        <v>7</v>
      </c>
      <c r="AV77" s="44">
        <f>AW77+AX77</f>
        <v>0</v>
      </c>
      <c r="AW77" s="44">
        <f>H77*AO77</f>
        <v>0</v>
      </c>
      <c r="AX77" s="44">
        <f>H77*AP77</f>
        <v>0</v>
      </c>
      <c r="AY77" s="47" t="s">
        <v>203</v>
      </c>
      <c r="AZ77" s="47" t="s">
        <v>208</v>
      </c>
      <c r="BA77" s="43" t="s">
        <v>209</v>
      </c>
      <c r="BC77" s="44">
        <f>AW77+AX77</f>
        <v>0</v>
      </c>
      <c r="BD77" s="44">
        <f>I77/(100-BE77)*100</f>
        <v>0</v>
      </c>
      <c r="BE77" s="44">
        <v>0</v>
      </c>
      <c r="BF77" s="44">
        <f>77</f>
        <v>77</v>
      </c>
      <c r="BH77" s="25">
        <f>H77*AO77</f>
        <v>0</v>
      </c>
      <c r="BI77" s="25">
        <f>H77*AP77</f>
        <v>0</v>
      </c>
      <c r="BJ77" s="25">
        <f>H77*I77</f>
        <v>0</v>
      </c>
      <c r="BK77" s="25" t="s">
        <v>214</v>
      </c>
      <c r="BL77" s="44">
        <v>97</v>
      </c>
    </row>
    <row r="78" spans="1:64">
      <c r="A78" s="5"/>
      <c r="C78" s="18" t="s">
        <v>146</v>
      </c>
      <c r="F78" s="20"/>
      <c r="H78" s="26">
        <v>13.7</v>
      </c>
      <c r="M78" s="38"/>
      <c r="N78" s="5"/>
    </row>
    <row r="79" spans="1:64">
      <c r="A79" s="7"/>
      <c r="B79" s="16" t="s">
        <v>74</v>
      </c>
      <c r="C79" s="73" t="s">
        <v>147</v>
      </c>
      <c r="D79" s="74"/>
      <c r="E79" s="74"/>
      <c r="F79" s="74"/>
      <c r="G79" s="23" t="s">
        <v>6</v>
      </c>
      <c r="H79" s="23" t="s">
        <v>6</v>
      </c>
      <c r="I79" s="23" t="s">
        <v>6</v>
      </c>
      <c r="J79" s="50">
        <f>SUM(J80:J80)</f>
        <v>0</v>
      </c>
      <c r="K79" s="50">
        <f>SUM(K80:K80)</f>
        <v>0</v>
      </c>
      <c r="L79" s="50">
        <f>SUM(L80:L80)</f>
        <v>0</v>
      </c>
      <c r="M79" s="40"/>
      <c r="N79" s="5"/>
      <c r="AI79" s="43"/>
      <c r="AS79" s="50">
        <f>SUM(AJ80:AJ80)</f>
        <v>0</v>
      </c>
      <c r="AT79" s="50">
        <f>SUM(AK80:AK80)</f>
        <v>0</v>
      </c>
      <c r="AU79" s="50">
        <f>SUM(AL80:AL80)</f>
        <v>0</v>
      </c>
    </row>
    <row r="80" spans="1:64">
      <c r="A80" s="4" t="s">
        <v>33</v>
      </c>
      <c r="B80" s="14" t="s">
        <v>75</v>
      </c>
      <c r="C80" s="67" t="s">
        <v>148</v>
      </c>
      <c r="D80" s="68"/>
      <c r="E80" s="68"/>
      <c r="F80" s="68"/>
      <c r="G80" s="14" t="s">
        <v>169</v>
      </c>
      <c r="H80" s="25">
        <v>0.57891000000000004</v>
      </c>
      <c r="I80" s="25">
        <v>0</v>
      </c>
      <c r="J80" s="25">
        <f>H80*AO80</f>
        <v>0</v>
      </c>
      <c r="K80" s="25">
        <f>H80*AP80</f>
        <v>0</v>
      </c>
      <c r="L80" s="25">
        <f>H80*I80</f>
        <v>0</v>
      </c>
      <c r="M80" s="37" t="s">
        <v>186</v>
      </c>
      <c r="N80" s="5"/>
      <c r="Z80" s="44">
        <f>IF(AQ80="5",BJ80,0)</f>
        <v>0</v>
      </c>
      <c r="AB80" s="44">
        <f>IF(AQ80="1",BH80,0)</f>
        <v>0</v>
      </c>
      <c r="AC80" s="44">
        <f>IF(AQ80="1",BI80,0)</f>
        <v>0</v>
      </c>
      <c r="AD80" s="44">
        <f>IF(AQ80="7",BH80,0)</f>
        <v>0</v>
      </c>
      <c r="AE80" s="44">
        <f>IF(AQ80="7",BI80,0)</f>
        <v>0</v>
      </c>
      <c r="AF80" s="44">
        <f>IF(AQ80="2",BH80,0)</f>
        <v>0</v>
      </c>
      <c r="AG80" s="44">
        <f>IF(AQ80="2",BI80,0)</f>
        <v>0</v>
      </c>
      <c r="AH80" s="44">
        <f>IF(AQ80="0",BJ80,0)</f>
        <v>0</v>
      </c>
      <c r="AI80" s="43"/>
      <c r="AJ80" s="25">
        <f>IF(AN80=0,L80,0)</f>
        <v>0</v>
      </c>
      <c r="AK80" s="25">
        <f>IF(AN80=15,L80,0)</f>
        <v>0</v>
      </c>
      <c r="AL80" s="25">
        <f>IF(AN80=21,L80,0)</f>
        <v>0</v>
      </c>
      <c r="AN80" s="44">
        <v>21</v>
      </c>
      <c r="AO80" s="44">
        <f>I80*0</f>
        <v>0</v>
      </c>
      <c r="AP80" s="44">
        <f>I80*(1-0)</f>
        <v>0</v>
      </c>
      <c r="AQ80" s="45" t="s">
        <v>11</v>
      </c>
      <c r="AV80" s="44">
        <f>AW80+AX80</f>
        <v>0</v>
      </c>
      <c r="AW80" s="44">
        <f>H80*AO80</f>
        <v>0</v>
      </c>
      <c r="AX80" s="44">
        <f>H80*AP80</f>
        <v>0</v>
      </c>
      <c r="AY80" s="47" t="s">
        <v>204</v>
      </c>
      <c r="AZ80" s="47" t="s">
        <v>208</v>
      </c>
      <c r="BA80" s="43" t="s">
        <v>209</v>
      </c>
      <c r="BC80" s="44">
        <f>AW80+AX80</f>
        <v>0</v>
      </c>
      <c r="BD80" s="44">
        <f>I80/(100-BE80)*100</f>
        <v>0</v>
      </c>
      <c r="BE80" s="44">
        <v>0</v>
      </c>
      <c r="BF80" s="44">
        <f>80</f>
        <v>80</v>
      </c>
      <c r="BH80" s="25">
        <f>H80*AO80</f>
        <v>0</v>
      </c>
      <c r="BI80" s="25">
        <f>H80*AP80</f>
        <v>0</v>
      </c>
      <c r="BJ80" s="25">
        <f>H80*I80</f>
        <v>0</v>
      </c>
      <c r="BK80" s="25" t="s">
        <v>214</v>
      </c>
      <c r="BL80" s="44" t="s">
        <v>74</v>
      </c>
    </row>
    <row r="81" spans="1:64">
      <c r="A81" s="5"/>
      <c r="C81" s="18" t="s">
        <v>149</v>
      </c>
      <c r="F81" s="20"/>
      <c r="H81" s="26">
        <v>0.57891000000000004</v>
      </c>
      <c r="M81" s="38"/>
      <c r="N81" s="5"/>
    </row>
    <row r="82" spans="1:64">
      <c r="A82" s="7"/>
      <c r="B82" s="16" t="s">
        <v>76</v>
      </c>
      <c r="C82" s="73" t="s">
        <v>150</v>
      </c>
      <c r="D82" s="74"/>
      <c r="E82" s="74"/>
      <c r="F82" s="74"/>
      <c r="G82" s="23" t="s">
        <v>6</v>
      </c>
      <c r="H82" s="23" t="s">
        <v>6</v>
      </c>
      <c r="I82" s="23" t="s">
        <v>6</v>
      </c>
      <c r="J82" s="50">
        <f>SUM(J83:J91)</f>
        <v>0</v>
      </c>
      <c r="K82" s="50">
        <f>SUM(K83:K91)</f>
        <v>0</v>
      </c>
      <c r="L82" s="50">
        <f>SUM(L83:L91)</f>
        <v>0</v>
      </c>
      <c r="M82" s="40"/>
      <c r="N82" s="5"/>
      <c r="AI82" s="43"/>
      <c r="AS82" s="50">
        <f>SUM(AJ83:AJ91)</f>
        <v>0</v>
      </c>
      <c r="AT82" s="50">
        <f>SUM(AK83:AK91)</f>
        <v>0</v>
      </c>
      <c r="AU82" s="50">
        <f>SUM(AL83:AL91)</f>
        <v>0</v>
      </c>
    </row>
    <row r="83" spans="1:64">
      <c r="A83" s="4" t="s">
        <v>34</v>
      </c>
      <c r="B83" s="14" t="s">
        <v>77</v>
      </c>
      <c r="C83" s="67" t="s">
        <v>151</v>
      </c>
      <c r="D83" s="68"/>
      <c r="E83" s="68"/>
      <c r="F83" s="68"/>
      <c r="G83" s="14" t="s">
        <v>169</v>
      </c>
      <c r="H83" s="25">
        <v>1.1275599999999999</v>
      </c>
      <c r="I83" s="25">
        <v>0</v>
      </c>
      <c r="J83" s="25">
        <f>H83*AO83</f>
        <v>0</v>
      </c>
      <c r="K83" s="25">
        <f>H83*AP83</f>
        <v>0</v>
      </c>
      <c r="L83" s="25">
        <f>H83*I83</f>
        <v>0</v>
      </c>
      <c r="M83" s="37" t="s">
        <v>186</v>
      </c>
      <c r="N83" s="5"/>
      <c r="Z83" s="44">
        <f>IF(AQ83="5",BJ83,0)</f>
        <v>0</v>
      </c>
      <c r="AB83" s="44">
        <f>IF(AQ83="1",BH83,0)</f>
        <v>0</v>
      </c>
      <c r="AC83" s="44">
        <f>IF(AQ83="1",BI83,0)</f>
        <v>0</v>
      </c>
      <c r="AD83" s="44">
        <f>IF(AQ83="7",BH83,0)</f>
        <v>0</v>
      </c>
      <c r="AE83" s="44">
        <f>IF(AQ83="7",BI83,0)</f>
        <v>0</v>
      </c>
      <c r="AF83" s="44">
        <f>IF(AQ83="2",BH83,0)</f>
        <v>0</v>
      </c>
      <c r="AG83" s="44">
        <f>IF(AQ83="2",BI83,0)</f>
        <v>0</v>
      </c>
      <c r="AH83" s="44">
        <f>IF(AQ83="0",BJ83,0)</f>
        <v>0</v>
      </c>
      <c r="AI83" s="43"/>
      <c r="AJ83" s="25">
        <f>IF(AN83=0,L83,0)</f>
        <v>0</v>
      </c>
      <c r="AK83" s="25">
        <f>IF(AN83=15,L83,0)</f>
        <v>0</v>
      </c>
      <c r="AL83" s="25">
        <f>IF(AN83=21,L83,0)</f>
        <v>0</v>
      </c>
      <c r="AN83" s="44">
        <v>21</v>
      </c>
      <c r="AO83" s="44">
        <f>I83*0</f>
        <v>0</v>
      </c>
      <c r="AP83" s="44">
        <f>I83*(1-0)</f>
        <v>0</v>
      </c>
      <c r="AQ83" s="45" t="s">
        <v>11</v>
      </c>
      <c r="AV83" s="44">
        <f>AW83+AX83</f>
        <v>0</v>
      </c>
      <c r="AW83" s="44">
        <f>H83*AO83</f>
        <v>0</v>
      </c>
      <c r="AX83" s="44">
        <f>H83*AP83</f>
        <v>0</v>
      </c>
      <c r="AY83" s="47" t="s">
        <v>205</v>
      </c>
      <c r="AZ83" s="47" t="s">
        <v>208</v>
      </c>
      <c r="BA83" s="43" t="s">
        <v>209</v>
      </c>
      <c r="BC83" s="44">
        <f>AW83+AX83</f>
        <v>0</v>
      </c>
      <c r="BD83" s="44">
        <f>I83/(100-BE83)*100</f>
        <v>0</v>
      </c>
      <c r="BE83" s="44">
        <v>0</v>
      </c>
      <c r="BF83" s="44">
        <f>83</f>
        <v>83</v>
      </c>
      <c r="BH83" s="25">
        <f>H83*AO83</f>
        <v>0</v>
      </c>
      <c r="BI83" s="25">
        <f>H83*AP83</f>
        <v>0</v>
      </c>
      <c r="BJ83" s="25">
        <f>H83*I83</f>
        <v>0</v>
      </c>
      <c r="BK83" s="25" t="s">
        <v>214</v>
      </c>
      <c r="BL83" s="44" t="s">
        <v>76</v>
      </c>
    </row>
    <row r="84" spans="1:64">
      <c r="A84" s="5"/>
      <c r="C84" s="18" t="s">
        <v>152</v>
      </c>
      <c r="F84" s="20"/>
      <c r="H84" s="26">
        <v>1.1275599999999999</v>
      </c>
      <c r="M84" s="38"/>
      <c r="N84" s="5"/>
    </row>
    <row r="85" spans="1:64">
      <c r="A85" s="4" t="s">
        <v>35</v>
      </c>
      <c r="B85" s="14" t="s">
        <v>78</v>
      </c>
      <c r="C85" s="67" t="s">
        <v>153</v>
      </c>
      <c r="D85" s="68"/>
      <c r="E85" s="68"/>
      <c r="F85" s="68"/>
      <c r="G85" s="14" t="s">
        <v>169</v>
      </c>
      <c r="H85" s="25">
        <v>1.1275599999999999</v>
      </c>
      <c r="I85" s="25">
        <v>0</v>
      </c>
      <c r="J85" s="25">
        <f>H85*AO85</f>
        <v>0</v>
      </c>
      <c r="K85" s="25">
        <f>H85*AP85</f>
        <v>0</v>
      </c>
      <c r="L85" s="25">
        <f>H85*I85</f>
        <v>0</v>
      </c>
      <c r="M85" s="37" t="s">
        <v>186</v>
      </c>
      <c r="N85" s="5"/>
      <c r="Z85" s="44">
        <f>IF(AQ85="5",BJ85,0)</f>
        <v>0</v>
      </c>
      <c r="AB85" s="44">
        <f>IF(AQ85="1",BH85,0)</f>
        <v>0</v>
      </c>
      <c r="AC85" s="44">
        <f>IF(AQ85="1",BI85,0)</f>
        <v>0</v>
      </c>
      <c r="AD85" s="44">
        <f>IF(AQ85="7",BH85,0)</f>
        <v>0</v>
      </c>
      <c r="AE85" s="44">
        <f>IF(AQ85="7",BI85,0)</f>
        <v>0</v>
      </c>
      <c r="AF85" s="44">
        <f>IF(AQ85="2",BH85,0)</f>
        <v>0</v>
      </c>
      <c r="AG85" s="44">
        <f>IF(AQ85="2",BI85,0)</f>
        <v>0</v>
      </c>
      <c r="AH85" s="44">
        <f>IF(AQ85="0",BJ85,0)</f>
        <v>0</v>
      </c>
      <c r="AI85" s="43"/>
      <c r="AJ85" s="25">
        <f>IF(AN85=0,L85,0)</f>
        <v>0</v>
      </c>
      <c r="AK85" s="25">
        <f>IF(AN85=15,L85,0)</f>
        <v>0</v>
      </c>
      <c r="AL85" s="25">
        <f>IF(AN85=21,L85,0)</f>
        <v>0</v>
      </c>
      <c r="AN85" s="44">
        <v>21</v>
      </c>
      <c r="AO85" s="44">
        <f>I85*0</f>
        <v>0</v>
      </c>
      <c r="AP85" s="44">
        <f>I85*(1-0)</f>
        <v>0</v>
      </c>
      <c r="AQ85" s="45" t="s">
        <v>11</v>
      </c>
      <c r="AV85" s="44">
        <f>AW85+AX85</f>
        <v>0</v>
      </c>
      <c r="AW85" s="44">
        <f>H85*AO85</f>
        <v>0</v>
      </c>
      <c r="AX85" s="44">
        <f>H85*AP85</f>
        <v>0</v>
      </c>
      <c r="AY85" s="47" t="s">
        <v>205</v>
      </c>
      <c r="AZ85" s="47" t="s">
        <v>208</v>
      </c>
      <c r="BA85" s="43" t="s">
        <v>209</v>
      </c>
      <c r="BC85" s="44">
        <f>AW85+AX85</f>
        <v>0</v>
      </c>
      <c r="BD85" s="44">
        <f>I85/(100-BE85)*100</f>
        <v>0</v>
      </c>
      <c r="BE85" s="44">
        <v>0</v>
      </c>
      <c r="BF85" s="44">
        <f>85</f>
        <v>85</v>
      </c>
      <c r="BH85" s="25">
        <f>H85*AO85</f>
        <v>0</v>
      </c>
      <c r="BI85" s="25">
        <f>H85*AP85</f>
        <v>0</v>
      </c>
      <c r="BJ85" s="25">
        <f>H85*I85</f>
        <v>0</v>
      </c>
      <c r="BK85" s="25" t="s">
        <v>214</v>
      </c>
      <c r="BL85" s="44" t="s">
        <v>76</v>
      </c>
    </row>
    <row r="86" spans="1:64">
      <c r="A86" s="5"/>
      <c r="C86" s="18" t="s">
        <v>152</v>
      </c>
      <c r="F86" s="20"/>
      <c r="H86" s="26">
        <v>1.1275599999999999</v>
      </c>
      <c r="M86" s="38"/>
      <c r="N86" s="5"/>
    </row>
    <row r="87" spans="1:64">
      <c r="A87" s="4" t="s">
        <v>36</v>
      </c>
      <c r="B87" s="14" t="s">
        <v>79</v>
      </c>
      <c r="C87" s="67" t="s">
        <v>154</v>
      </c>
      <c r="D87" s="68"/>
      <c r="E87" s="68"/>
      <c r="F87" s="68"/>
      <c r="G87" s="14" t="s">
        <v>169</v>
      </c>
      <c r="H87" s="25">
        <v>21.423639999999999</v>
      </c>
      <c r="I87" s="25">
        <v>0</v>
      </c>
      <c r="J87" s="25">
        <f>H87*AO87</f>
        <v>0</v>
      </c>
      <c r="K87" s="25">
        <f>H87*AP87</f>
        <v>0</v>
      </c>
      <c r="L87" s="25">
        <f>H87*I87</f>
        <v>0</v>
      </c>
      <c r="M87" s="37" t="s">
        <v>186</v>
      </c>
      <c r="N87" s="5"/>
      <c r="Z87" s="44">
        <f>IF(AQ87="5",BJ87,0)</f>
        <v>0</v>
      </c>
      <c r="AB87" s="44">
        <f>IF(AQ87="1",BH87,0)</f>
        <v>0</v>
      </c>
      <c r="AC87" s="44">
        <f>IF(AQ87="1",BI87,0)</f>
        <v>0</v>
      </c>
      <c r="AD87" s="44">
        <f>IF(AQ87="7",BH87,0)</f>
        <v>0</v>
      </c>
      <c r="AE87" s="44">
        <f>IF(AQ87="7",BI87,0)</f>
        <v>0</v>
      </c>
      <c r="AF87" s="44">
        <f>IF(AQ87="2",BH87,0)</f>
        <v>0</v>
      </c>
      <c r="AG87" s="44">
        <f>IF(AQ87="2",BI87,0)</f>
        <v>0</v>
      </c>
      <c r="AH87" s="44">
        <f>IF(AQ87="0",BJ87,0)</f>
        <v>0</v>
      </c>
      <c r="AI87" s="43"/>
      <c r="AJ87" s="25">
        <f>IF(AN87=0,L87,0)</f>
        <v>0</v>
      </c>
      <c r="AK87" s="25">
        <f>IF(AN87=15,L87,0)</f>
        <v>0</v>
      </c>
      <c r="AL87" s="25">
        <f>IF(AN87=21,L87,0)</f>
        <v>0</v>
      </c>
      <c r="AN87" s="44">
        <v>21</v>
      </c>
      <c r="AO87" s="44">
        <f>I87*0</f>
        <v>0</v>
      </c>
      <c r="AP87" s="44">
        <f>I87*(1-0)</f>
        <v>0</v>
      </c>
      <c r="AQ87" s="45" t="s">
        <v>11</v>
      </c>
      <c r="AV87" s="44">
        <f>AW87+AX87</f>
        <v>0</v>
      </c>
      <c r="AW87" s="44">
        <f>H87*AO87</f>
        <v>0</v>
      </c>
      <c r="AX87" s="44">
        <f>H87*AP87</f>
        <v>0</v>
      </c>
      <c r="AY87" s="47" t="s">
        <v>205</v>
      </c>
      <c r="AZ87" s="47" t="s">
        <v>208</v>
      </c>
      <c r="BA87" s="43" t="s">
        <v>209</v>
      </c>
      <c r="BC87" s="44">
        <f>AW87+AX87</f>
        <v>0</v>
      </c>
      <c r="BD87" s="44">
        <f>I87/(100-BE87)*100</f>
        <v>0</v>
      </c>
      <c r="BE87" s="44">
        <v>0</v>
      </c>
      <c r="BF87" s="44">
        <f>87</f>
        <v>87</v>
      </c>
      <c r="BH87" s="25">
        <f>H87*AO87</f>
        <v>0</v>
      </c>
      <c r="BI87" s="25">
        <f>H87*AP87</f>
        <v>0</v>
      </c>
      <c r="BJ87" s="25">
        <f>H87*I87</f>
        <v>0</v>
      </c>
      <c r="BK87" s="25" t="s">
        <v>214</v>
      </c>
      <c r="BL87" s="44" t="s">
        <v>76</v>
      </c>
    </row>
    <row r="88" spans="1:64">
      <c r="A88" s="5"/>
      <c r="C88" s="18" t="s">
        <v>155</v>
      </c>
      <c r="F88" s="20"/>
      <c r="H88" s="26">
        <v>21.423639999999999</v>
      </c>
      <c r="M88" s="38"/>
      <c r="N88" s="5"/>
    </row>
    <row r="89" spans="1:64">
      <c r="A89" s="4" t="s">
        <v>37</v>
      </c>
      <c r="B89" s="14" t="s">
        <v>80</v>
      </c>
      <c r="C89" s="67" t="s">
        <v>156</v>
      </c>
      <c r="D89" s="68"/>
      <c r="E89" s="68"/>
      <c r="F89" s="68"/>
      <c r="G89" s="14" t="s">
        <v>169</v>
      </c>
      <c r="H89" s="25">
        <v>1.0173700000000001</v>
      </c>
      <c r="I89" s="25">
        <v>0</v>
      </c>
      <c r="J89" s="25">
        <f>H89*AO89</f>
        <v>0</v>
      </c>
      <c r="K89" s="25">
        <f>H89*AP89</f>
        <v>0</v>
      </c>
      <c r="L89" s="25">
        <f>H89*I89</f>
        <v>0</v>
      </c>
      <c r="M89" s="37" t="s">
        <v>186</v>
      </c>
      <c r="N89" s="5"/>
      <c r="Z89" s="44">
        <f>IF(AQ89="5",BJ89,0)</f>
        <v>0</v>
      </c>
      <c r="AB89" s="44">
        <f>IF(AQ89="1",BH89,0)</f>
        <v>0</v>
      </c>
      <c r="AC89" s="44">
        <f>IF(AQ89="1",BI89,0)</f>
        <v>0</v>
      </c>
      <c r="AD89" s="44">
        <f>IF(AQ89="7",BH89,0)</f>
        <v>0</v>
      </c>
      <c r="AE89" s="44">
        <f>IF(AQ89="7",BI89,0)</f>
        <v>0</v>
      </c>
      <c r="AF89" s="44">
        <f>IF(AQ89="2",BH89,0)</f>
        <v>0</v>
      </c>
      <c r="AG89" s="44">
        <f>IF(AQ89="2",BI89,0)</f>
        <v>0</v>
      </c>
      <c r="AH89" s="44">
        <f>IF(AQ89="0",BJ89,0)</f>
        <v>0</v>
      </c>
      <c r="AI89" s="43"/>
      <c r="AJ89" s="25">
        <f>IF(AN89=0,L89,0)</f>
        <v>0</v>
      </c>
      <c r="AK89" s="25">
        <f>IF(AN89=15,L89,0)</f>
        <v>0</v>
      </c>
      <c r="AL89" s="25">
        <f>IF(AN89=21,L89,0)</f>
        <v>0</v>
      </c>
      <c r="AN89" s="44">
        <v>21</v>
      </c>
      <c r="AO89" s="44">
        <f>I89*0</f>
        <v>0</v>
      </c>
      <c r="AP89" s="44">
        <f>I89*(1-0)</f>
        <v>0</v>
      </c>
      <c r="AQ89" s="45" t="s">
        <v>11</v>
      </c>
      <c r="AV89" s="44">
        <f>AW89+AX89</f>
        <v>0</v>
      </c>
      <c r="AW89" s="44">
        <f>H89*AO89</f>
        <v>0</v>
      </c>
      <c r="AX89" s="44">
        <f>H89*AP89</f>
        <v>0</v>
      </c>
      <c r="AY89" s="47" t="s">
        <v>205</v>
      </c>
      <c r="AZ89" s="47" t="s">
        <v>208</v>
      </c>
      <c r="BA89" s="43" t="s">
        <v>209</v>
      </c>
      <c r="BC89" s="44">
        <f>AW89+AX89</f>
        <v>0</v>
      </c>
      <c r="BD89" s="44">
        <f>I89/(100-BE89)*100</f>
        <v>0</v>
      </c>
      <c r="BE89" s="44">
        <v>0</v>
      </c>
      <c r="BF89" s="44">
        <f>89</f>
        <v>89</v>
      </c>
      <c r="BH89" s="25">
        <f>H89*AO89</f>
        <v>0</v>
      </c>
      <c r="BI89" s="25">
        <f>H89*AP89</f>
        <v>0</v>
      </c>
      <c r="BJ89" s="25">
        <f>H89*I89</f>
        <v>0</v>
      </c>
      <c r="BK89" s="25" t="s">
        <v>214</v>
      </c>
      <c r="BL89" s="44" t="s">
        <v>76</v>
      </c>
    </row>
    <row r="90" spans="1:64">
      <c r="A90" s="5"/>
      <c r="C90" s="18" t="s">
        <v>157</v>
      </c>
      <c r="F90" s="20"/>
      <c r="H90" s="26">
        <v>1.0173700000000001</v>
      </c>
      <c r="M90" s="38"/>
      <c r="N90" s="5"/>
    </row>
    <row r="91" spans="1:64">
      <c r="A91" s="4" t="s">
        <v>38</v>
      </c>
      <c r="B91" s="14" t="s">
        <v>81</v>
      </c>
      <c r="C91" s="67" t="s">
        <v>158</v>
      </c>
      <c r="D91" s="68"/>
      <c r="E91" s="68"/>
      <c r="F91" s="68"/>
      <c r="G91" s="14" t="s">
        <v>169</v>
      </c>
      <c r="H91" s="25">
        <v>2.5819999999999999E-2</v>
      </c>
      <c r="I91" s="25">
        <v>0</v>
      </c>
      <c r="J91" s="25">
        <f>H91*AO91</f>
        <v>0</v>
      </c>
      <c r="K91" s="25">
        <f>H91*AP91</f>
        <v>0</v>
      </c>
      <c r="L91" s="25">
        <f>H91*I91</f>
        <v>0</v>
      </c>
      <c r="M91" s="37" t="s">
        <v>186</v>
      </c>
      <c r="N91" s="5"/>
      <c r="Z91" s="44">
        <f>IF(AQ91="5",BJ91,0)</f>
        <v>0</v>
      </c>
      <c r="AB91" s="44">
        <f>IF(AQ91="1",BH91,0)</f>
        <v>0</v>
      </c>
      <c r="AC91" s="44">
        <f>IF(AQ91="1",BI91,0)</f>
        <v>0</v>
      </c>
      <c r="AD91" s="44">
        <f>IF(AQ91="7",BH91,0)</f>
        <v>0</v>
      </c>
      <c r="AE91" s="44">
        <f>IF(AQ91="7",BI91,0)</f>
        <v>0</v>
      </c>
      <c r="AF91" s="44">
        <f>IF(AQ91="2",BH91,0)</f>
        <v>0</v>
      </c>
      <c r="AG91" s="44">
        <f>IF(AQ91="2",BI91,0)</f>
        <v>0</v>
      </c>
      <c r="AH91" s="44">
        <f>IF(AQ91="0",BJ91,0)</f>
        <v>0</v>
      </c>
      <c r="AI91" s="43"/>
      <c r="AJ91" s="25">
        <f>IF(AN91=0,L91,0)</f>
        <v>0</v>
      </c>
      <c r="AK91" s="25">
        <f>IF(AN91=15,L91,0)</f>
        <v>0</v>
      </c>
      <c r="AL91" s="25">
        <f>IF(AN91=21,L91,0)</f>
        <v>0</v>
      </c>
      <c r="AN91" s="44">
        <v>21</v>
      </c>
      <c r="AO91" s="44">
        <f>I91*0</f>
        <v>0</v>
      </c>
      <c r="AP91" s="44">
        <f>I91*(1-0)</f>
        <v>0</v>
      </c>
      <c r="AQ91" s="45" t="s">
        <v>11</v>
      </c>
      <c r="AV91" s="44">
        <f>AW91+AX91</f>
        <v>0</v>
      </c>
      <c r="AW91" s="44">
        <f>H91*AO91</f>
        <v>0</v>
      </c>
      <c r="AX91" s="44">
        <f>H91*AP91</f>
        <v>0</v>
      </c>
      <c r="AY91" s="47" t="s">
        <v>205</v>
      </c>
      <c r="AZ91" s="47" t="s">
        <v>208</v>
      </c>
      <c r="BA91" s="43" t="s">
        <v>209</v>
      </c>
      <c r="BC91" s="44">
        <f>AW91+AX91</f>
        <v>0</v>
      </c>
      <c r="BD91" s="44">
        <f>I91/(100-BE91)*100</f>
        <v>0</v>
      </c>
      <c r="BE91" s="44">
        <v>0</v>
      </c>
      <c r="BF91" s="44">
        <f>91</f>
        <v>91</v>
      </c>
      <c r="BH91" s="25">
        <f>H91*AO91</f>
        <v>0</v>
      </c>
      <c r="BI91" s="25">
        <f>H91*AP91</f>
        <v>0</v>
      </c>
      <c r="BJ91" s="25">
        <f>H91*I91</f>
        <v>0</v>
      </c>
      <c r="BK91" s="25" t="s">
        <v>214</v>
      </c>
      <c r="BL91" s="44" t="s">
        <v>76</v>
      </c>
    </row>
    <row r="92" spans="1:64">
      <c r="A92" s="8"/>
      <c r="B92" s="17"/>
      <c r="C92" s="19" t="s">
        <v>159</v>
      </c>
      <c r="D92" s="17"/>
      <c r="E92" s="17"/>
      <c r="F92" s="21"/>
      <c r="G92" s="17"/>
      <c r="H92" s="28">
        <v>2.5819999999999999E-2</v>
      </c>
      <c r="I92" s="17"/>
      <c r="J92" s="17"/>
      <c r="K92" s="17"/>
      <c r="L92" s="17"/>
      <c r="M92" s="41"/>
      <c r="N92" s="5"/>
    </row>
    <row r="93" spans="1:64">
      <c r="A93" s="9"/>
      <c r="B93" s="9"/>
      <c r="C93" s="9"/>
      <c r="D93" s="9"/>
      <c r="E93" s="9"/>
      <c r="F93" s="9"/>
      <c r="G93" s="9"/>
      <c r="H93" s="9"/>
      <c r="I93" s="9"/>
      <c r="J93" s="69" t="s">
        <v>181</v>
      </c>
      <c r="K93" s="70"/>
      <c r="L93" s="51">
        <f>L12+L25+L53+L56+L62+L65+L76+L79+L82</f>
        <v>0</v>
      </c>
      <c r="M93" s="9"/>
    </row>
    <row r="94" spans="1:64" ht="11.25" customHeight="1">
      <c r="A94" s="10" t="s">
        <v>39</v>
      </c>
    </row>
    <row r="95" spans="1:64">
      <c r="A95" s="71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</row>
  </sheetData>
  <mergeCells count="71">
    <mergeCell ref="J4:M5"/>
    <mergeCell ref="A1:M1"/>
    <mergeCell ref="A2:B3"/>
    <mergeCell ref="C2:D3"/>
    <mergeCell ref="E2:F3"/>
    <mergeCell ref="G2:H3"/>
    <mergeCell ref="I2:I3"/>
    <mergeCell ref="J2:M3"/>
    <mergeCell ref="A4:B5"/>
    <mergeCell ref="C4:D5"/>
    <mergeCell ref="E4:F5"/>
    <mergeCell ref="G4:H5"/>
    <mergeCell ref="I4:I5"/>
    <mergeCell ref="J8:M9"/>
    <mergeCell ref="A6:B7"/>
    <mergeCell ref="C6:D7"/>
    <mergeCell ref="E6:F7"/>
    <mergeCell ref="G6:H7"/>
    <mergeCell ref="I6:I7"/>
    <mergeCell ref="J6:M7"/>
    <mergeCell ref="A8:B9"/>
    <mergeCell ref="C8:D9"/>
    <mergeCell ref="E8:F9"/>
    <mergeCell ref="G8:H9"/>
    <mergeCell ref="I8:I9"/>
    <mergeCell ref="C28:F28"/>
    <mergeCell ref="C10:F10"/>
    <mergeCell ref="J10:L10"/>
    <mergeCell ref="C11:F11"/>
    <mergeCell ref="C12:F12"/>
    <mergeCell ref="C13:F13"/>
    <mergeCell ref="C16:F16"/>
    <mergeCell ref="C18:F18"/>
    <mergeCell ref="C21:F21"/>
    <mergeCell ref="C23:F23"/>
    <mergeCell ref="C25:F25"/>
    <mergeCell ref="C26:F26"/>
    <mergeCell ref="C54:F54"/>
    <mergeCell ref="C30:F30"/>
    <mergeCell ref="C32:F32"/>
    <mergeCell ref="C34:F34"/>
    <mergeCell ref="C39:F39"/>
    <mergeCell ref="C41:F41"/>
    <mergeCell ref="C43:F43"/>
    <mergeCell ref="C45:F45"/>
    <mergeCell ref="C47:F47"/>
    <mergeCell ref="C49:F49"/>
    <mergeCell ref="C51:F51"/>
    <mergeCell ref="C53:F53"/>
    <mergeCell ref="C77:F77"/>
    <mergeCell ref="C56:F56"/>
    <mergeCell ref="C57:F57"/>
    <mergeCell ref="C62:F62"/>
    <mergeCell ref="C63:F63"/>
    <mergeCell ref="C65:F65"/>
    <mergeCell ref="C66:F66"/>
    <mergeCell ref="C68:F68"/>
    <mergeCell ref="C70:F70"/>
    <mergeCell ref="C72:F72"/>
    <mergeCell ref="C74:F74"/>
    <mergeCell ref="C76:F76"/>
    <mergeCell ref="C89:F89"/>
    <mergeCell ref="C91:F91"/>
    <mergeCell ref="J93:K93"/>
    <mergeCell ref="A95:M95"/>
    <mergeCell ref="C79:F79"/>
    <mergeCell ref="C80:F80"/>
    <mergeCell ref="C82:F82"/>
    <mergeCell ref="C83:F83"/>
    <mergeCell ref="C85:F85"/>
    <mergeCell ref="C87:F87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workbookViewId="0"/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66"/>
      <c r="B1" s="17"/>
      <c r="C1" s="128" t="s">
        <v>232</v>
      </c>
      <c r="D1" s="96"/>
      <c r="E1" s="96"/>
      <c r="F1" s="96"/>
      <c r="G1" s="96"/>
      <c r="H1" s="96"/>
      <c r="I1" s="96"/>
    </row>
    <row r="2" spans="1:10">
      <c r="A2" s="97" t="s">
        <v>1</v>
      </c>
      <c r="B2" s="98"/>
      <c r="C2" s="99" t="str">
        <f>'Stavební rozpočet'!C2</f>
        <v>AREÁL HAMR - SBĚRNÝ DVŮR - dokumentace pro provedení stavby</v>
      </c>
      <c r="D2" s="70"/>
      <c r="E2" s="102" t="s">
        <v>172</v>
      </c>
      <c r="F2" s="102" t="str">
        <f>'Stavební rozpočet'!J2</f>
        <v> </v>
      </c>
      <c r="G2" s="98"/>
      <c r="H2" s="102" t="s">
        <v>257</v>
      </c>
      <c r="I2" s="129"/>
      <c r="J2" s="5"/>
    </row>
    <row r="3" spans="1:10" ht="25.7" customHeight="1">
      <c r="A3" s="94"/>
      <c r="B3" s="72"/>
      <c r="C3" s="100"/>
      <c r="D3" s="100"/>
      <c r="E3" s="72"/>
      <c r="F3" s="72"/>
      <c r="G3" s="72"/>
      <c r="H3" s="72"/>
      <c r="I3" s="92"/>
      <c r="J3" s="5"/>
    </row>
    <row r="4" spans="1:10">
      <c r="A4" s="88" t="s">
        <v>2</v>
      </c>
      <c r="B4" s="72"/>
      <c r="C4" s="71" t="str">
        <f>'Stavební rozpočet'!C4</f>
        <v>SO 07 REKONSTRUKCE STÁVAJÍCÍ VÁHY</v>
      </c>
      <c r="D4" s="72"/>
      <c r="E4" s="71" t="s">
        <v>173</v>
      </c>
      <c r="F4" s="71" t="str">
        <f>'Stavební rozpočet'!J4</f>
        <v> </v>
      </c>
      <c r="G4" s="72"/>
      <c r="H4" s="71" t="s">
        <v>257</v>
      </c>
      <c r="I4" s="127"/>
      <c r="J4" s="5"/>
    </row>
    <row r="5" spans="1:10">
      <c r="A5" s="94"/>
      <c r="B5" s="72"/>
      <c r="C5" s="72"/>
      <c r="D5" s="72"/>
      <c r="E5" s="72"/>
      <c r="F5" s="72"/>
      <c r="G5" s="72"/>
      <c r="H5" s="72"/>
      <c r="I5" s="92"/>
      <c r="J5" s="5"/>
    </row>
    <row r="6" spans="1:10">
      <c r="A6" s="88" t="s">
        <v>3</v>
      </c>
      <c r="B6" s="72"/>
      <c r="C6" s="71" t="str">
        <f>'Stavební rozpočet'!C6</f>
        <v>Hamr</v>
      </c>
      <c r="D6" s="72"/>
      <c r="E6" s="71" t="s">
        <v>174</v>
      </c>
      <c r="F6" s="71" t="str">
        <f>'Stavební rozpočet'!J6</f>
        <v> </v>
      </c>
      <c r="G6" s="72"/>
      <c r="H6" s="71" t="s">
        <v>257</v>
      </c>
      <c r="I6" s="127"/>
      <c r="J6" s="5"/>
    </row>
    <row r="7" spans="1:10">
      <c r="A7" s="94"/>
      <c r="B7" s="72"/>
      <c r="C7" s="72"/>
      <c r="D7" s="72"/>
      <c r="E7" s="72"/>
      <c r="F7" s="72"/>
      <c r="G7" s="72"/>
      <c r="H7" s="72"/>
      <c r="I7" s="92"/>
      <c r="J7" s="5"/>
    </row>
    <row r="8" spans="1:10">
      <c r="A8" s="88" t="s">
        <v>161</v>
      </c>
      <c r="B8" s="72"/>
      <c r="C8" s="71" t="str">
        <f>'Stavební rozpočet'!G4</f>
        <v xml:space="preserve"> </v>
      </c>
      <c r="D8" s="72"/>
      <c r="E8" s="71" t="s">
        <v>162</v>
      </c>
      <c r="F8" s="71" t="str">
        <f>'Stavební rozpočet'!G6</f>
        <v xml:space="preserve"> </v>
      </c>
      <c r="G8" s="72"/>
      <c r="H8" s="91" t="s">
        <v>258</v>
      </c>
      <c r="I8" s="127" t="s">
        <v>38</v>
      </c>
      <c r="J8" s="5"/>
    </row>
    <row r="9" spans="1:10">
      <c r="A9" s="94"/>
      <c r="B9" s="72"/>
      <c r="C9" s="72"/>
      <c r="D9" s="72"/>
      <c r="E9" s="72"/>
      <c r="F9" s="72"/>
      <c r="G9" s="72"/>
      <c r="H9" s="72"/>
      <c r="I9" s="92"/>
      <c r="J9" s="5"/>
    </row>
    <row r="10" spans="1:10">
      <c r="A10" s="88" t="s">
        <v>4</v>
      </c>
      <c r="B10" s="72"/>
      <c r="C10" s="71" t="str">
        <f>'Stavební rozpočet'!C8</f>
        <v xml:space="preserve"> </v>
      </c>
      <c r="D10" s="72"/>
      <c r="E10" s="71" t="s">
        <v>175</v>
      </c>
      <c r="F10" s="71" t="str">
        <f>'Stavební rozpočet'!J8</f>
        <v>Kamila Možná, 604833924</v>
      </c>
      <c r="G10" s="72"/>
      <c r="H10" s="91" t="s">
        <v>259</v>
      </c>
      <c r="I10" s="125" t="str">
        <f>'Stavební rozpočet'!G8</f>
        <v>31.05.2022</v>
      </c>
      <c r="J10" s="5"/>
    </row>
    <row r="11" spans="1:10">
      <c r="A11" s="123"/>
      <c r="B11" s="124"/>
      <c r="C11" s="124"/>
      <c r="D11" s="124"/>
      <c r="E11" s="124"/>
      <c r="F11" s="124"/>
      <c r="G11" s="124"/>
      <c r="H11" s="124"/>
      <c r="I11" s="126"/>
      <c r="J11" s="5"/>
    </row>
    <row r="12" spans="1:10" ht="23.45" customHeight="1">
      <c r="A12" s="119" t="s">
        <v>217</v>
      </c>
      <c r="B12" s="120"/>
      <c r="C12" s="120"/>
      <c r="D12" s="120"/>
      <c r="E12" s="120"/>
      <c r="F12" s="120"/>
      <c r="G12" s="120"/>
      <c r="H12" s="120"/>
      <c r="I12" s="120"/>
    </row>
    <row r="13" spans="1:10" ht="26.45" customHeight="1">
      <c r="A13" s="52" t="s">
        <v>218</v>
      </c>
      <c r="B13" s="121" t="s">
        <v>230</v>
      </c>
      <c r="C13" s="122"/>
      <c r="D13" s="52" t="s">
        <v>233</v>
      </c>
      <c r="E13" s="121" t="s">
        <v>242</v>
      </c>
      <c r="F13" s="122"/>
      <c r="G13" s="52" t="s">
        <v>243</v>
      </c>
      <c r="H13" s="121" t="s">
        <v>260</v>
      </c>
      <c r="I13" s="122"/>
      <c r="J13" s="5"/>
    </row>
    <row r="14" spans="1:10" ht="15.2" customHeight="1">
      <c r="A14" s="53" t="s">
        <v>219</v>
      </c>
      <c r="B14" s="57" t="s">
        <v>231</v>
      </c>
      <c r="C14" s="60">
        <f>SUM('Stavební rozpočet'!AB12:AB92)</f>
        <v>0</v>
      </c>
      <c r="D14" s="117" t="s">
        <v>234</v>
      </c>
      <c r="E14" s="118"/>
      <c r="F14" s="60">
        <v>0</v>
      </c>
      <c r="G14" s="117" t="s">
        <v>244</v>
      </c>
      <c r="H14" s="118"/>
      <c r="I14" s="61" t="s">
        <v>261</v>
      </c>
      <c r="J14" s="5"/>
    </row>
    <row r="15" spans="1:10" ht="15.2" customHeight="1">
      <c r="A15" s="54"/>
      <c r="B15" s="57" t="s">
        <v>182</v>
      </c>
      <c r="C15" s="60">
        <f>SUM('Stavební rozpočet'!AC12:AC92)</f>
        <v>0</v>
      </c>
      <c r="D15" s="117" t="s">
        <v>235</v>
      </c>
      <c r="E15" s="118"/>
      <c r="F15" s="60">
        <v>0</v>
      </c>
      <c r="G15" s="117" t="s">
        <v>245</v>
      </c>
      <c r="H15" s="118"/>
      <c r="I15" s="61" t="s">
        <v>261</v>
      </c>
      <c r="J15" s="5"/>
    </row>
    <row r="16" spans="1:10" ht="15.2" customHeight="1">
      <c r="A16" s="53" t="s">
        <v>220</v>
      </c>
      <c r="B16" s="57" t="s">
        <v>231</v>
      </c>
      <c r="C16" s="60">
        <f>SUM('Stavební rozpočet'!AD12:AD92)</f>
        <v>0</v>
      </c>
      <c r="D16" s="117" t="s">
        <v>236</v>
      </c>
      <c r="E16" s="118"/>
      <c r="F16" s="60">
        <v>0</v>
      </c>
      <c r="G16" s="117" t="s">
        <v>246</v>
      </c>
      <c r="H16" s="118"/>
      <c r="I16" s="61" t="s">
        <v>261</v>
      </c>
      <c r="J16" s="5"/>
    </row>
    <row r="17" spans="1:10" ht="15.2" customHeight="1">
      <c r="A17" s="54"/>
      <c r="B17" s="57" t="s">
        <v>182</v>
      </c>
      <c r="C17" s="60">
        <f>SUM('Stavební rozpočet'!AE12:AE92)</f>
        <v>0</v>
      </c>
      <c r="D17" s="117"/>
      <c r="E17" s="118"/>
      <c r="F17" s="61"/>
      <c r="G17" s="117" t="s">
        <v>247</v>
      </c>
      <c r="H17" s="118"/>
      <c r="I17" s="61" t="s">
        <v>261</v>
      </c>
      <c r="J17" s="5"/>
    </row>
    <row r="18" spans="1:10" ht="15.2" customHeight="1">
      <c r="A18" s="53" t="s">
        <v>221</v>
      </c>
      <c r="B18" s="57" t="s">
        <v>231</v>
      </c>
      <c r="C18" s="60">
        <f>SUM('Stavební rozpočet'!AF12:AF92)</f>
        <v>0</v>
      </c>
      <c r="D18" s="117"/>
      <c r="E18" s="118"/>
      <c r="F18" s="61"/>
      <c r="G18" s="117" t="s">
        <v>248</v>
      </c>
      <c r="H18" s="118"/>
      <c r="I18" s="61" t="s">
        <v>261</v>
      </c>
      <c r="J18" s="5"/>
    </row>
    <row r="19" spans="1:10" ht="15.2" customHeight="1">
      <c r="A19" s="54"/>
      <c r="B19" s="57" t="s">
        <v>182</v>
      </c>
      <c r="C19" s="60">
        <f>SUM('Stavební rozpočet'!AG12:AG92)</f>
        <v>0</v>
      </c>
      <c r="D19" s="117"/>
      <c r="E19" s="118"/>
      <c r="F19" s="61"/>
      <c r="G19" s="117" t="s">
        <v>249</v>
      </c>
      <c r="H19" s="118"/>
      <c r="I19" s="61" t="s">
        <v>261</v>
      </c>
      <c r="J19" s="5"/>
    </row>
    <row r="20" spans="1:10" ht="15.2" customHeight="1">
      <c r="A20" s="115" t="s">
        <v>222</v>
      </c>
      <c r="B20" s="116"/>
      <c r="C20" s="60">
        <f>SUM('Stavební rozpočet'!AH12:AH92)</f>
        <v>0</v>
      </c>
      <c r="D20" s="117"/>
      <c r="E20" s="118"/>
      <c r="F20" s="61"/>
      <c r="G20" s="117"/>
      <c r="H20" s="118"/>
      <c r="I20" s="61"/>
      <c r="J20" s="5"/>
    </row>
    <row r="21" spans="1:10" ht="15.2" customHeight="1">
      <c r="A21" s="115" t="s">
        <v>223</v>
      </c>
      <c r="B21" s="116"/>
      <c r="C21" s="60">
        <f>SUM('Stavební rozpočet'!Z12:Z92)</f>
        <v>0</v>
      </c>
      <c r="D21" s="117"/>
      <c r="E21" s="118"/>
      <c r="F21" s="61"/>
      <c r="G21" s="117"/>
      <c r="H21" s="118"/>
      <c r="I21" s="61"/>
      <c r="J21" s="5"/>
    </row>
    <row r="22" spans="1:10" ht="16.7" customHeight="1">
      <c r="A22" s="115" t="s">
        <v>224</v>
      </c>
      <c r="B22" s="116"/>
      <c r="C22" s="60">
        <f>SUM(C14:C21)</f>
        <v>0</v>
      </c>
      <c r="D22" s="115" t="s">
        <v>237</v>
      </c>
      <c r="E22" s="116"/>
      <c r="F22" s="60">
        <f>SUM(F14:F21)</f>
        <v>0</v>
      </c>
      <c r="G22" s="115" t="s">
        <v>250</v>
      </c>
      <c r="H22" s="116"/>
      <c r="I22" s="60">
        <f>SUM(I14:I21)</f>
        <v>0</v>
      </c>
      <c r="J22" s="5"/>
    </row>
    <row r="23" spans="1:10" ht="15.2" customHeight="1">
      <c r="A23" s="9"/>
      <c r="B23" s="9"/>
      <c r="C23" s="59"/>
      <c r="D23" s="115" t="s">
        <v>238</v>
      </c>
      <c r="E23" s="116"/>
      <c r="F23" s="62">
        <v>0</v>
      </c>
      <c r="G23" s="115" t="s">
        <v>251</v>
      </c>
      <c r="H23" s="116"/>
      <c r="I23" s="60">
        <v>0</v>
      </c>
      <c r="J23" s="5"/>
    </row>
    <row r="24" spans="1:10" ht="15.2" customHeight="1">
      <c r="D24" s="9"/>
      <c r="E24" s="9"/>
      <c r="F24" s="63"/>
      <c r="G24" s="115" t="s">
        <v>252</v>
      </c>
      <c r="H24" s="116"/>
      <c r="I24" s="64"/>
    </row>
    <row r="25" spans="1:10" ht="15.2" customHeight="1">
      <c r="F25" s="38"/>
      <c r="G25" s="115" t="s">
        <v>253</v>
      </c>
      <c r="H25" s="116"/>
      <c r="I25" s="60">
        <v>0</v>
      </c>
      <c r="J25" s="5"/>
    </row>
    <row r="26" spans="1:10">
      <c r="A26" s="17"/>
      <c r="B26" s="17"/>
      <c r="C26" s="17"/>
      <c r="G26" s="9"/>
      <c r="H26" s="9"/>
      <c r="I26" s="9"/>
    </row>
    <row r="27" spans="1:10" ht="15.2" customHeight="1">
      <c r="A27" s="110" t="s">
        <v>225</v>
      </c>
      <c r="B27" s="111"/>
      <c r="C27" s="65">
        <f>SUM('Stavební rozpočet'!AJ12:AJ92)</f>
        <v>0</v>
      </c>
      <c r="D27" s="8"/>
      <c r="E27" s="17"/>
      <c r="F27" s="17"/>
      <c r="G27" s="17"/>
      <c r="H27" s="17"/>
      <c r="I27" s="17"/>
    </row>
    <row r="28" spans="1:10" ht="15.2" customHeight="1">
      <c r="A28" s="110" t="s">
        <v>226</v>
      </c>
      <c r="B28" s="111"/>
      <c r="C28" s="65">
        <f>SUM('Stavební rozpočet'!AK12:AK92)</f>
        <v>0</v>
      </c>
      <c r="D28" s="110" t="s">
        <v>239</v>
      </c>
      <c r="E28" s="111"/>
      <c r="F28" s="65">
        <f>ROUND(C28*(15/100),2)</f>
        <v>0</v>
      </c>
      <c r="G28" s="110" t="s">
        <v>254</v>
      </c>
      <c r="H28" s="111"/>
      <c r="I28" s="65">
        <f>SUM(C27:C29)</f>
        <v>0</v>
      </c>
      <c r="J28" s="5"/>
    </row>
    <row r="29" spans="1:10" ht="15.2" customHeight="1">
      <c r="A29" s="110" t="s">
        <v>227</v>
      </c>
      <c r="B29" s="111"/>
      <c r="C29" s="65">
        <f>SUM('Stavební rozpočet'!AL12:AL92)+(F22+I22+F23+I23+I24+I25)</f>
        <v>0</v>
      </c>
      <c r="D29" s="110" t="s">
        <v>240</v>
      </c>
      <c r="E29" s="111"/>
      <c r="F29" s="65">
        <f>ROUND(C29*(21/100),2)</f>
        <v>0</v>
      </c>
      <c r="G29" s="110" t="s">
        <v>255</v>
      </c>
      <c r="H29" s="111"/>
      <c r="I29" s="65">
        <f>SUM(F28:F29)+I28</f>
        <v>0</v>
      </c>
      <c r="J29" s="5"/>
    </row>
    <row r="30" spans="1:10">
      <c r="A30" s="55"/>
      <c r="B30" s="55"/>
      <c r="C30" s="55"/>
      <c r="D30" s="55"/>
      <c r="E30" s="55"/>
      <c r="F30" s="55"/>
      <c r="G30" s="55"/>
      <c r="H30" s="55"/>
      <c r="I30" s="55"/>
    </row>
    <row r="31" spans="1:10" ht="14.45" customHeight="1">
      <c r="A31" s="112" t="s">
        <v>228</v>
      </c>
      <c r="B31" s="113"/>
      <c r="C31" s="114"/>
      <c r="D31" s="112" t="s">
        <v>241</v>
      </c>
      <c r="E31" s="113"/>
      <c r="F31" s="114"/>
      <c r="G31" s="112" t="s">
        <v>256</v>
      </c>
      <c r="H31" s="113"/>
      <c r="I31" s="114"/>
      <c r="J31" s="42"/>
    </row>
    <row r="32" spans="1:10" ht="14.45" customHeight="1">
      <c r="A32" s="104"/>
      <c r="B32" s="105"/>
      <c r="C32" s="106"/>
      <c r="D32" s="104"/>
      <c r="E32" s="105"/>
      <c r="F32" s="106"/>
      <c r="G32" s="104"/>
      <c r="H32" s="105"/>
      <c r="I32" s="106"/>
      <c r="J32" s="42"/>
    </row>
    <row r="33" spans="1:10" ht="14.45" customHeight="1">
      <c r="A33" s="104"/>
      <c r="B33" s="105"/>
      <c r="C33" s="106"/>
      <c r="D33" s="104"/>
      <c r="E33" s="105"/>
      <c r="F33" s="106"/>
      <c r="G33" s="104"/>
      <c r="H33" s="105"/>
      <c r="I33" s="106"/>
      <c r="J33" s="42"/>
    </row>
    <row r="34" spans="1:10" ht="14.45" customHeight="1">
      <c r="A34" s="104"/>
      <c r="B34" s="105"/>
      <c r="C34" s="106"/>
      <c r="D34" s="104"/>
      <c r="E34" s="105"/>
      <c r="F34" s="106"/>
      <c r="G34" s="104"/>
      <c r="H34" s="105"/>
      <c r="I34" s="106"/>
      <c r="J34" s="42"/>
    </row>
    <row r="35" spans="1:10" ht="14.45" customHeight="1">
      <c r="A35" s="107" t="s">
        <v>229</v>
      </c>
      <c r="B35" s="108"/>
      <c r="C35" s="109"/>
      <c r="D35" s="107" t="s">
        <v>229</v>
      </c>
      <c r="E35" s="108"/>
      <c r="F35" s="109"/>
      <c r="G35" s="107" t="s">
        <v>229</v>
      </c>
      <c r="H35" s="108"/>
      <c r="I35" s="109"/>
      <c r="J35" s="42"/>
    </row>
    <row r="36" spans="1:10" ht="11.25" customHeight="1">
      <c r="A36" s="56" t="s">
        <v>39</v>
      </c>
      <c r="B36" s="58"/>
      <c r="C36" s="58"/>
      <c r="D36" s="58"/>
      <c r="E36" s="58"/>
      <c r="F36" s="58"/>
      <c r="G36" s="58"/>
      <c r="H36" s="58"/>
      <c r="I36" s="58"/>
    </row>
    <row r="37" spans="1:10">
      <c r="A37" s="71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Kamila</cp:lastModifiedBy>
  <dcterms:created xsi:type="dcterms:W3CDTF">2022-07-19T08:58:30Z</dcterms:created>
  <dcterms:modified xsi:type="dcterms:W3CDTF">2022-07-19T09:51:52Z</dcterms:modified>
</cp:coreProperties>
</file>