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034A - SO.01 - Komunikace" sheetId="2" r:id="rId2"/>
  </sheets>
  <definedNames>
    <definedName name="_xlnm.Print_Area" localSheetId="0">'Rekapitulace stavby'!$D$4:$AO$76,'Rekapitulace stavby'!$C$82:$AQ$96</definedName>
    <definedName name="_xlnm._FilterDatabase" localSheetId="1" hidden="1">'22034A - SO.01 - Komunikace'!$C$126:$K$324</definedName>
    <definedName name="_xlnm.Print_Area" localSheetId="1">'22034A - SO.01 - Komunikace'!$C$4:$J$39,'22034A - SO.01 - Komunikace'!$C$50:$J$76,'22034A - SO.01 - Komunikace'!$C$82:$J$108,'22034A - SO.01 - Komunikace'!$C$114:$K$324</definedName>
    <definedName name="_xlnm.Print_Titles" localSheetId="0">'Rekapitulace stavby'!$92:$92</definedName>
    <definedName name="_xlnm.Print_Titles" localSheetId="1">'22034A - SO.01 - Komunikace'!$126:$126</definedName>
  </definedNames>
  <calcPr fullCalcOnLoad="1"/>
</workbook>
</file>

<file path=xl/sharedStrings.xml><?xml version="1.0" encoding="utf-8"?>
<sst xmlns="http://schemas.openxmlformats.org/spreadsheetml/2006/main" count="2051" uniqueCount="380">
  <si>
    <t>Export Komplet</t>
  </si>
  <si>
    <t/>
  </si>
  <si>
    <t>2.0</t>
  </si>
  <si>
    <t>ZAMOK</t>
  </si>
  <si>
    <t>False</t>
  </si>
  <si>
    <t>{43d26fac-1406-4d2a-8140-eddf62457e9c}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</si>
  <si>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</si>
  <si>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</si>
  <si>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</si>
  <si>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</si>
  <si>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</si>
  <si>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</si>
  <si>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</si>
  <si>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</si>
  <si>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22034A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</si>
  <si>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</si>
  <si>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</si>
  <si>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povrchu komunikace ul. Podkrušnohorská (Valdštejnská - Mezibořská) LTV</t>
  </si>
  <si>
    <t>KSO:</t>
  </si>
  <si>
    <t>CC-CZ:</t>
  </si>
  <si>
    <t>Místo:</t>
  </si>
  <si>
    <t>Litvínov</t>
  </si>
  <si>
    <t>Datum:</t>
  </si>
  <si>
    <t>16. 6. 2022</t>
  </si>
  <si>
    <t>Zadavatel:</t>
  </si>
  <si>
    <t>IČ:</t>
  </si>
  <si>
    <t>00266027</t>
  </si>
  <si>
    <t>Město Litvínov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</si>
  <si>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</si>
  <si>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</si>
  <si>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</si>
  <si>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</si>
  <si>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</si>
  <si>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</si>
  <si>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</si>
  <si>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28738217</t>
  </si>
  <si>
    <t>MESSOR s.r.o.</t>
  </si>
  <si>
    <t>CZ28738217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</si>
  <si>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</si>
  <si>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</si>
  <si>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</si>
  <si>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</si>
  <si>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</si>
  <si>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</si>
  <si>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</si>
  <si>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</si>
  <si>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</si>
  <si>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</si>
  <si>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</si>
  <si>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</si>
  <si>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</si>
  <si>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</si>
  <si>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</si>
  <si>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</si>
  <si>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</si>
  <si>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</si>
  <si>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</si>
  <si>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</si>
  <si>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</si>
  <si>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</si>
  <si>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</si>
  <si>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</si>
  <si>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</si>
  <si>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</si>
  <si>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</si>
  <si>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</si>
  <si>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</si>
  <si>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</si>
  <si>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</si>
  <si>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</si>
  <si>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</si>
  <si>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</si>
  <si>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</si>
  <si>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</si>
  <si>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</si>
  <si>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</si>
  <si>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</si>
  <si>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</si>
  <si>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</si>
  <si>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</si>
  <si>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</si>
  <si>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</si>
  <si>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</si>
  <si>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</si>
  <si>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SO.01 - Komunikace</t>
  </si>
  <si>
    <t>STA</t>
  </si>
  <si>
    <t>1</t>
  </si>
  <si>
    <t>{0ae17bda-cfcc-4f0d-aa4d-6181c08108fc}</t>
  </si>
  <si>
    <t>2</t>
  </si>
  <si>
    <t>KRYCÍ LIST SOUPISU PRACÍ</t>
  </si>
  <si>
    <t>Objekt:</t>
  </si>
  <si>
    <t>22034A - SO.01 -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</si>
  <si>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</si>
  <si>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</si>
  <si>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</si>
  <si>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</si>
  <si>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</si>
  <si>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</si>
  <si>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</si>
  <si>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</si>
  <si>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</si>
  <si>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</si>
  <si>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</si>
  <si>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</si>
  <si>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</si>
  <si>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</si>
  <si>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</si>
  <si>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</si>
  <si>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</si>
  <si>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</si>
  <si>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</si>
  <si>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</si>
  <si>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</si>
  <si>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</si>
  <si>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</si>
  <si>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</si>
  <si>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</si>
  <si>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</si>
  <si>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</si>
  <si>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</si>
  <si>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</si>
  <si>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</si>
  <si>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</si>
  <si>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</si>
  <si>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</si>
  <si>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</si>
  <si>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</si>
  <si>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přes 50 do 100 mm ručně</t>
  </si>
  <si>
    <t>m2</t>
  </si>
  <si>
    <t>CS ÚRS 2022 01</t>
  </si>
  <si>
    <t>4</t>
  </si>
  <si>
    <t>2011879598</t>
  </si>
  <si>
    <t>PP</t>
  </si>
  <si>
    <t>Odstranění podkladů nebo krytů ručně s přemístěním hmot na skládku na vzdálenost do 3 m nebo s naložením na dopravní prostředek živičných, o tl. vrstvy přes 50 do 100 mm</t>
  </si>
  <si>
    <t>VV</t>
  </si>
  <si>
    <t>U výměny obrub</t>
  </si>
  <si>
    <t>"PKH" (69+35+29+29+55)*0,1</t>
  </si>
  <si>
    <t>"Parkoviště" (65+38+51+56,5-15+10+16+10)*0,1</t>
  </si>
  <si>
    <t>Součet</t>
  </si>
  <si>
    <t>113154253</t>
  </si>
  <si>
    <t>Frézování živičného krytu tl 50 mm pruh š přes 0,5 do 1 m pl přes 500 do 1000 m2 s překážkami v trase</t>
  </si>
  <si>
    <t>97050902</t>
  </si>
  <si>
    <t>Frézování živičného podkladu nebo krytu  s naložením na dopravní prostředek plochy přes 500 do 1 000 m2 s překážkami v trase pruhu šířky do 1 m, tloušťky vrstvy 50 mm</t>
  </si>
  <si>
    <t>"PKH" 112*13</t>
  </si>
  <si>
    <t>"Parkoviště" 51*6+56,5*10,5+10*10,5+12*6</t>
  </si>
  <si>
    <t>3</t>
  </si>
  <si>
    <t>113202111</t>
  </si>
  <si>
    <t>Vytrhání obrub krajníků obrubníků stojatých</t>
  </si>
  <si>
    <t>m</t>
  </si>
  <si>
    <t>-301057184</t>
  </si>
  <si>
    <t>Vytrhání obrub  s vybouráním lože, s přemístěním hmot na skládku na vzdálenost do 3 m nebo s naložením na dopravní prostředek z krajníků nebo obrubníků stojatých</t>
  </si>
  <si>
    <t>"PKH" 69+35+29+29+55</t>
  </si>
  <si>
    <t>"Parkoviště" 65+38+51+56,5-15+10+16+10</t>
  </si>
  <si>
    <t>5</t>
  </si>
  <si>
    <t>Komunikace pozemní</t>
  </si>
  <si>
    <t>573231108</t>
  </si>
  <si>
    <t>Postřik živičný spojovací ze silniční emulze v množství 0,50 kg/m2</t>
  </si>
  <si>
    <t>1937836612</t>
  </si>
  <si>
    <t>Postřik spojovací PS bez posypu kamenivem ze silniční emulze, v množství 0,50 kg/m2</t>
  </si>
  <si>
    <t>"PKH" 112*13*1,05</t>
  </si>
  <si>
    <t>"Parkoviště" (51*6+56,5*10,5+10*10,5+12*6)*1,05</t>
  </si>
  <si>
    <t>577144121</t>
  </si>
  <si>
    <t>Asfaltový beton vrstva obrusná ACO 11 (ABS) tř. I tl 50 mm š přes 3 m z nemodifikovaného asfaltu</t>
  </si>
  <si>
    <t>836042479</t>
  </si>
  <si>
    <t>Asfaltový beton vrstva obrusná ACO 11 (ABS)  s rozprostřením a se zhutněním z nemodifikovaného asfaltu v pruhu šířky přes 3 m tř. I, po zhutnění tl. 50 mm</t>
  </si>
  <si>
    <t>8</t>
  </si>
  <si>
    <t>Trubní vedení</t>
  </si>
  <si>
    <t>6</t>
  </si>
  <si>
    <t>899231111</t>
  </si>
  <si>
    <t>Výšková úprava uličního vstupu nebo vpusti do 200 mm zvýšením mříže</t>
  </si>
  <si>
    <t>kus</t>
  </si>
  <si>
    <t>-1695681046</t>
  </si>
  <si>
    <t>Výšková úprava uličního vstupu nebo vpusti do 200 mm  zvýšením mříže</t>
  </si>
  <si>
    <t>7</t>
  </si>
  <si>
    <t>899331111</t>
  </si>
  <si>
    <t>Výšková úprava uličního vstupu nebo vpusti do 200 mm zvýšením poklopu</t>
  </si>
  <si>
    <t>1708076979</t>
  </si>
  <si>
    <t>Výšková úprava uličního vstupu nebo vpusti do 200 mm  zvýšením poklopu</t>
  </si>
  <si>
    <t>9</t>
  </si>
  <si>
    <t>Ostatní konstrukce a práce, bourání</t>
  </si>
  <si>
    <t>915611111</t>
  </si>
  <si>
    <t>Předznačení vodorovného liniového značení</t>
  </si>
  <si>
    <t>1583066038</t>
  </si>
  <si>
    <t>Předznačení pro vodorovné značení  stříkané barvou nebo prováděné z nátěrových hmot liniové dělicí čáry, vodicí proužky</t>
  </si>
  <si>
    <t xml:space="preserve">"V4 plná 0,25" 35+70+113+12+12 </t>
  </si>
  <si>
    <t>"V4 přerušovaná 0,25" 10+26+22+16</t>
  </si>
  <si>
    <t>"V1a 0,125" 51</t>
  </si>
  <si>
    <t>"V2a 0,125" 46,5</t>
  </si>
  <si>
    <t>"V10b" 19*4,5</t>
  </si>
  <si>
    <t>915111111</t>
  </si>
  <si>
    <t>Vodorovné dopravní značení dělící čáry souvislé š 125 mm základní bílá barva</t>
  </si>
  <si>
    <t>-953013343</t>
  </si>
  <si>
    <t>Vodorovné dopravní značení stříkané barvou  dělící čára šířky 125 mm souvislá bílá základní</t>
  </si>
  <si>
    <t>10</t>
  </si>
  <si>
    <t>915111121</t>
  </si>
  <si>
    <t>Vodorovné dopravní značení dělící čáry přerušované š 125 mm základní bílá barva</t>
  </si>
  <si>
    <t>1780718444</t>
  </si>
  <si>
    <t>Vodorovné dopravní značení stříkané barvou  dělící čára šířky 125 mm přerušovaná bílá základní</t>
  </si>
  <si>
    <t>11</t>
  </si>
  <si>
    <t>915121111</t>
  </si>
  <si>
    <t>Vodorovné dopravní značení vodící čáry souvislé š 250 mm základní bílá barva</t>
  </si>
  <si>
    <t>-23357459</t>
  </si>
  <si>
    <t>Vodorovné dopravní značení stříkané barvou  vodící čára bílá šířky 250 mm souvislá základní</t>
  </si>
  <si>
    <t>12</t>
  </si>
  <si>
    <t>915121121</t>
  </si>
  <si>
    <t>Vodorovné dopravní značení vodící čáry přerušované š 250 mm základní bílá barva</t>
  </si>
  <si>
    <t>1022870755</t>
  </si>
  <si>
    <t>Vodorovné dopravní značení stříkané barvou  vodící čára bílá šířky 250 mm přerušovaná základní</t>
  </si>
  <si>
    <t>13</t>
  </si>
  <si>
    <t>915211111</t>
  </si>
  <si>
    <t>Vodorovné dopravní značení dělící čáry souvislé š 125 mm bílý plast</t>
  </si>
  <si>
    <t>1073627074</t>
  </si>
  <si>
    <t>Vodorovné dopravní značení stříkaným plastem  dělící čára šířky 125 mm souvislá bílá základní</t>
  </si>
  <si>
    <t>14</t>
  </si>
  <si>
    <t>915211121</t>
  </si>
  <si>
    <t>Vodorovné dopravní značení dělící čáry přerušované š 125 mm bílý plast</t>
  </si>
  <si>
    <t>1679681677</t>
  </si>
  <si>
    <t>Vodorovné dopravní značení stříkaným plastem  dělící čára šířky 125 mm přerušovaná bílá základní</t>
  </si>
  <si>
    <t>915221111</t>
  </si>
  <si>
    <t>Vodorovné dopravní značení vodící čáry souvislé š 250 mm bílý plast</t>
  </si>
  <si>
    <t>-451832473</t>
  </si>
  <si>
    <t>Vodorovné dopravní značení stříkaným plastem  vodící čára bílá šířky 250 mm souvislá základní</t>
  </si>
  <si>
    <t>16</t>
  </si>
  <si>
    <t>915221121</t>
  </si>
  <si>
    <t>Vodorovné dopravní značení vodící čáry přerušované š 250 mm bílý plast</t>
  </si>
  <si>
    <t>-1039962530</t>
  </si>
  <si>
    <t>Vodorovné dopravní značení stříkaným plastem  vodící čára bílá šířky 250 mm přerušovaná základní</t>
  </si>
  <si>
    <t>17</t>
  </si>
  <si>
    <t>915621111</t>
  </si>
  <si>
    <t>Předznačení vodorovného plošného značení</t>
  </si>
  <si>
    <t>-1053884185</t>
  </si>
  <si>
    <t>Předznačení pro vodorovné značení  stříkané barvou nebo prováděné z nátěrových hmot plošné šipky, symboly, nápisy</t>
  </si>
  <si>
    <t>"V7a" 8*0,5*4+6*0,5*4</t>
  </si>
  <si>
    <t>"V13"3,7+12+11+7+9+9,3+9,5+9,5+9,8+11</t>
  </si>
  <si>
    <t>"V11a" 2*10</t>
  </si>
  <si>
    <t>"V10f" 0,6</t>
  </si>
  <si>
    <t>18</t>
  </si>
  <si>
    <t>915131111</t>
  </si>
  <si>
    <t>Vodorovné dopravní značení přechody pro chodce, šipky, symboly základní bílá barva</t>
  </si>
  <si>
    <t>1777570038</t>
  </si>
  <si>
    <t>Vodorovné dopravní značení stříkané barvou  přechody pro chodce, šipky, symboly bílé základní</t>
  </si>
  <si>
    <t>19</t>
  </si>
  <si>
    <t>915231111</t>
  </si>
  <si>
    <t>Vodorovné dopravní značení přechody pro chodce, šipky, symboly bílý plast</t>
  </si>
  <si>
    <t>1151535392</t>
  </si>
  <si>
    <t>Vodorovné dopravní značení stříkaným plastem  přechody pro chodce, šipky, symboly nápisy bílé základní</t>
  </si>
  <si>
    <t>20</t>
  </si>
  <si>
    <t>916131213</t>
  </si>
  <si>
    <t>Osazení silničního obrubníku betonového stojatého s boční opěrou do lože z betonu prostého</t>
  </si>
  <si>
    <t>1962400792</t>
  </si>
  <si>
    <t>Osazení silničního obrubníku betonového se zřízením lože, s vyplněním a zatřením spár cementovou maltou stojatého s boční opěrou z betonu prostého, do lože z betonu prostého</t>
  </si>
  <si>
    <t>M</t>
  </si>
  <si>
    <t>59217031</t>
  </si>
  <si>
    <t>obrubník betonový silniční 1000x150x250mm</t>
  </si>
  <si>
    <t>1020470477</t>
  </si>
  <si>
    <t>"Přejezdové a náběhové" -(4+4+4+4+2+2+2+2)</t>
  </si>
  <si>
    <t>424,5*1,02 'Přepočtené koeficientem množství</t>
  </si>
  <si>
    <t>22</t>
  </si>
  <si>
    <t>59217029</t>
  </si>
  <si>
    <t>obrubník betonový silniční nájezdový 1000x150x150mm</t>
  </si>
  <si>
    <t>-1126634151</t>
  </si>
  <si>
    <t>4+4+4+4</t>
  </si>
  <si>
    <t>16*1,02 'Přepočtené koeficientem množství</t>
  </si>
  <si>
    <t>23</t>
  </si>
  <si>
    <t>59217030</t>
  </si>
  <si>
    <t>obrubník betonový silniční přechodový 1000x150x150-250mm</t>
  </si>
  <si>
    <t>1301062736</t>
  </si>
  <si>
    <t>2+2+2+2</t>
  </si>
  <si>
    <t>8*1,02 'Přepočtené koeficientem množství</t>
  </si>
  <si>
    <t>24</t>
  </si>
  <si>
    <t>916991121</t>
  </si>
  <si>
    <t>Lože pod obrubníky, krajníky nebo obruby z dlažebních kostek z betonu prostého</t>
  </si>
  <si>
    <t>m3</t>
  </si>
  <si>
    <t>1956359835</t>
  </si>
  <si>
    <t>Lože pod obrubníky, krajníky nebo obruby z dlažebních kostek  z betonu prostého</t>
  </si>
  <si>
    <t>Příplatek k loži obrub, pro dobetonávku k zaříznuté spáře asfaltu</t>
  </si>
  <si>
    <t>"PKH" (69+35+29+29+55)*0,1*0,1</t>
  </si>
  <si>
    <t>"Parkoviště" (65+38+51+56,5-15+10+16+10)*0,1*0,1</t>
  </si>
  <si>
    <t>25</t>
  </si>
  <si>
    <t>919731121</t>
  </si>
  <si>
    <t>Zarovnání styčné plochy podkladu nebo krytu živičného tl do 50 mm</t>
  </si>
  <si>
    <t>-1082041796</t>
  </si>
  <si>
    <t>Zarovnání styčné plochy podkladu nebo krytu podél vybourané části komunikace nebo zpevněné plochy  živičné tl. do 50 mm</t>
  </si>
  <si>
    <t>Kžižovatky, sjezdy</t>
  </si>
  <si>
    <t>6,5+12+8+18+13</t>
  </si>
  <si>
    <t>26</t>
  </si>
  <si>
    <t>919731122</t>
  </si>
  <si>
    <t>Zarovnání styčné plochy podkladu nebo krytu živičného tl přes 50 do 100 mm</t>
  </si>
  <si>
    <t>1801764231</t>
  </si>
  <si>
    <t>Zarovnání styčné plochy podkladu nebo krytu podél vybourané části komunikace nebo zpevněné plochy  živičné tl. přes 50 do 100 mm</t>
  </si>
  <si>
    <t>U obrub měněných</t>
  </si>
  <si>
    <t>27</t>
  </si>
  <si>
    <t>919732221</t>
  </si>
  <si>
    <t>Styčná spára napojení nového živičného povrchu na stávající za tepla š 15 mm hl 25 mm bez prořezání</t>
  </si>
  <si>
    <t>-415374378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</si>
  <si>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</si>
  <si>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28</t>
  </si>
  <si>
    <t>919735111</t>
  </si>
  <si>
    <t>Řezání stávajícího živičného krytu hl do 50 mm</t>
  </si>
  <si>
    <t>-149193943</t>
  </si>
  <si>
    <t>Řezání stávajícího živičného krytu nebo podkladu  hloubky do 50 mm</t>
  </si>
  <si>
    <t>29</t>
  </si>
  <si>
    <t>919735112</t>
  </si>
  <si>
    <t>Řezání stávajícího živičného krytu hl přes 50 do 100 mm</t>
  </si>
  <si>
    <t>528630607</t>
  </si>
  <si>
    <t>Řezání stávajícího živičného krytu nebo podkladu  hloubky přes 50 do 100 mm</t>
  </si>
  <si>
    <t>30</t>
  </si>
  <si>
    <t>938909311</t>
  </si>
  <si>
    <t>Čištění vozovek metením strojně podkladu nebo krytu betonového nebo živičného</t>
  </si>
  <si>
    <t>-1052797387</t>
  </si>
  <si>
    <t>Čištění vozovek metením bláta, prachu nebo hlinitého nánosu s odklizením na hromady na vzdálenost do 20 m nebo naložením na dopravní prostředek strojně povrchu podkladu nebo krytu betonového nebo živičného</t>
  </si>
  <si>
    <t>997</t>
  </si>
  <si>
    <t>Přesun sutě</t>
  </si>
  <si>
    <t>31</t>
  </si>
  <si>
    <t>997006512</t>
  </si>
  <si>
    <t>Vodorovné doprava suti s naložením a složením na skládku přes 100 m do 1 km</t>
  </si>
  <si>
    <t>t</t>
  </si>
  <si>
    <t>-80770307</t>
  </si>
  <si>
    <t>Vodorovná doprava suti na skládku s naložením na dopravní prostředek a složením přes 100 m do 1 km</t>
  </si>
  <si>
    <t>32</t>
  </si>
  <si>
    <t>997006519</t>
  </si>
  <si>
    <t>Příplatek k vodorovnému přemístění suti na skládku ZKD 1 km přes 1 km</t>
  </si>
  <si>
    <t>-1975070965</t>
  </si>
  <si>
    <t>Vodorovná doprava suti na skládku Příplatek k ceně -6512 za každý další i započatý 1 km</t>
  </si>
  <si>
    <t>398,083*9 'Přepočtené koeficientem množství</t>
  </si>
  <si>
    <t>33</t>
  </si>
  <si>
    <t>997013861</t>
  </si>
  <si>
    <t>Poplatek za uložení stavebního odpadu na recyklační skládce (skládkovné) z prostého betonu kód odpadu 17 01 01</t>
  </si>
  <si>
    <t>-1346614787</t>
  </si>
  <si>
    <t>Poplatek za uložení stavebního odpadu na recyklační skládce (skládkovné) z prostého betonu zatříděného do Katalogu odpadů pod kódem 17 01 01</t>
  </si>
  <si>
    <t>91,943</t>
  </si>
  <si>
    <t>34</t>
  </si>
  <si>
    <t>997013873</t>
  </si>
  <si>
    <t>Poplatek za uložení stavebního odpadu na recyklační skládce (skládkovné) zeminy a kamení zatříděného do Katalogu odpadů pod kódem 17 05 04</t>
  </si>
  <si>
    <t>-2145945064</t>
  </si>
  <si>
    <t>5,065</t>
  </si>
  <si>
    <t>35</t>
  </si>
  <si>
    <t>997013875</t>
  </si>
  <si>
    <t>Poplatek za uložení stavebního odpadu na recyklační skládce (skládkovné) asfaltového bez obsahu dehtu zatříděného do Katalogu odpadů pod kódem 17 03 02</t>
  </si>
  <si>
    <t>1636249932</t>
  </si>
  <si>
    <t>9,867+291,209</t>
  </si>
  <si>
    <t>998</t>
  </si>
  <si>
    <t>Přesun hmot</t>
  </si>
  <si>
    <t>36</t>
  </si>
  <si>
    <t>998225111</t>
  </si>
  <si>
    <t>Přesun hmot pro pozemní komunikace s krytem z kamene, monolitickým betonovým nebo živičným</t>
  </si>
  <si>
    <t>423838521</t>
  </si>
  <si>
    <t>Přesun hmot pro komunikace s krytem z kameniva, monolitickým betonovým nebo živičným  dopravní vzdálenost do 200 m jakékoliv délky objektu</t>
  </si>
  <si>
    <t>VRN</t>
  </si>
  <si>
    <t>Vedlejší rozpočtové náklady</t>
  </si>
  <si>
    <t>VRN1</t>
  </si>
  <si>
    <t>Průzkumné, geodetické a projektové práce</t>
  </si>
  <si>
    <t>37</t>
  </si>
  <si>
    <t>012203000</t>
  </si>
  <si>
    <t>Geodetické práce při provádění stavby</t>
  </si>
  <si>
    <t>kpl</t>
  </si>
  <si>
    <t>CS ÚRS 2021 01</t>
  </si>
  <si>
    <t>1024</t>
  </si>
  <si>
    <t>1377488217</t>
  </si>
  <si>
    <t>38</t>
  </si>
  <si>
    <t>013294000</t>
  </si>
  <si>
    <t>Ostatní dokumentace</t>
  </si>
  <si>
    <t>81206477</t>
  </si>
  <si>
    <t>DIO</t>
  </si>
  <si>
    <t>VRN3</t>
  </si>
  <si>
    <t>Zařízení staveniště</t>
  </si>
  <si>
    <t>39</t>
  </si>
  <si>
    <t>030001000</t>
  </si>
  <si>
    <t>1403131994</t>
  </si>
  <si>
    <t>40</t>
  </si>
  <si>
    <t>034303000</t>
  </si>
  <si>
    <t>Dopravní značení na staveništi</t>
  </si>
  <si>
    <t>1765746037</t>
  </si>
  <si>
    <t>VRN4</t>
  </si>
  <si>
    <t>Inženýrská činnost</t>
  </si>
  <si>
    <t>41</t>
  </si>
  <si>
    <t>043002000</t>
  </si>
  <si>
    <t>Zkoušky a ostatní měření</t>
  </si>
  <si>
    <t>1703907654</t>
  </si>
  <si>
    <t>"Posouzení PAU v asfaltu" 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</si>
</sst>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35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37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22034A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Obnova povrchu komunikace ul. Podkrušnohorská (Valdštejnská - Mezibořská) LTV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Litvínov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16. 6. 2022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Litvínov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>MESSOR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pans="1:91" s="7" customFormat="1" ht="16.5" customHeight="1">
      <c r="A95" s="119" t="s">
        <v>83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'22034A - SO.01 -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'22034A - SO.01 - Komunikace'!P127</f>
        <v>0</v>
      </c>
      <c r="AV95" s="128">
        <f>'22034A - SO.01 - Komunikace'!J33</f>
        <v>0</v>
      </c>
      <c r="AW95" s="128">
        <f>'22034A - SO.01 - Komunikace'!J34</f>
        <v>0</v>
      </c>
      <c r="AX95" s="128">
        <f>'22034A - SO.01 - Komunikace'!J35</f>
        <v>0</v>
      </c>
      <c r="AY95" s="128">
        <f>'22034A - SO.01 - Komunikace'!J36</f>
        <v>0</v>
      </c>
      <c r="AZ95" s="128">
        <f>'22034A - SO.01 - Komunikace'!F33</f>
        <v>0</v>
      </c>
      <c r="BA95" s="128">
        <f>'22034A - SO.01 - Komunikace'!F34</f>
        <v>0</v>
      </c>
      <c r="BB95" s="128">
        <f>'22034A - SO.01 - Komunikace'!F35</f>
        <v>0</v>
      </c>
      <c r="BC95" s="128">
        <f>'22034A - SO.01 - Komunikace'!F36</f>
        <v>0</v>
      </c>
      <c r="BD95" s="130">
        <f>'22034A - SO.01 - Komunikace'!F37</f>
        <v>0</v>
      </c>
      <c r="BE95" s="7"/>
      <c r="BT95" s="131" t="s">
        <v>86</v>
      </c>
      <c r="BV95" s="131" t="s">
        <v>81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71F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034A - SO.01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88</v>
      </c>
    </row>
    <row r="4" spans="2:46" s="1" customFormat="1" ht="24.95" customHeight="1">
      <c r="B4" s="20"/>
      <c r="D4" s="134" t="s">
        <v>89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>Obnova povrchu komunikace ul. Podkrušnohorská (Valdštejnská - Mezibořská) LTV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90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91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16. 6. 2022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36" t="s">
        <v>28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29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31</v>
      </c>
      <c r="E20" s="38"/>
      <c r="F20" s="38"/>
      <c r="G20" s="38"/>
      <c r="H20" s="38"/>
      <c r="I20" s="136" t="s">
        <v>25</v>
      </c>
      <c r="J20" s="139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tr">
        <f>IF('Rekapitulace stavby'!E17="","",'Rekapitulace stavby'!E17)</f>
        <v xml:space="preserve"> </v>
      </c>
      <c r="F21" s="38"/>
      <c r="G21" s="38"/>
      <c r="H21" s="38"/>
      <c r="I21" s="136" t="s">
        <v>28</v>
      </c>
      <c r="J21" s="139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34</v>
      </c>
      <c r="E23" s="38"/>
      <c r="F23" s="38"/>
      <c r="G23" s="38"/>
      <c r="H23" s="38"/>
      <c r="I23" s="136" t="s">
        <v>25</v>
      </c>
      <c r="J23" s="139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36</v>
      </c>
      <c r="F24" s="38"/>
      <c r="G24" s="38"/>
      <c r="H24" s="38"/>
      <c r="I24" s="136" t="s">
        <v>28</v>
      </c>
      <c r="J24" s="139" t="s">
        <v>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39</v>
      </c>
      <c r="E30" s="38"/>
      <c r="F30" s="38"/>
      <c r="G30" s="38"/>
      <c r="H30" s="38"/>
      <c r="I30" s="38"/>
      <c r="J30" s="147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41</v>
      </c>
      <c r="G32" s="38"/>
      <c r="H32" s="38"/>
      <c r="I32" s="148" t="s">
        <v>40</v>
      </c>
      <c r="J32" s="14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43</v>
      </c>
      <c r="E33" s="136" t="s">
        <v>44</v>
      </c>
      <c r="F33" s="150">
        <f>ROUND((SUM(BE127:BE324)),2)</f>
        <v>0</v>
      </c>
      <c r="G33" s="38"/>
      <c r="H33" s="38"/>
      <c r="I33" s="151">
        <v>0.21</v>
      </c>
      <c r="J33" s="150">
        <f>ROUND(((SUM(BE127:BE324))*I33),2)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45</v>
      </c>
      <c r="F34" s="150">
        <f>ROUND((SUM(BF127:BF324)),2)</f>
        <v>0</v>
      </c>
      <c r="G34" s="38"/>
      <c r="H34" s="38"/>
      <c r="I34" s="151">
        <v>0.15</v>
      </c>
      <c r="J34" s="150">
        <f>ROUND(((SUM(BF127:BF324))*I34),2)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46</v>
      </c>
      <c r="F35" s="150">
        <f>ROUND((SUM(BG127:BG324)),2)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47</v>
      </c>
      <c r="F36" s="150">
        <f>ROUND((SUM(BH127:BH324)),2)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48</v>
      </c>
      <c r="F37" s="150">
        <f>ROUND((SUM(BI127:BI324)),2)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52</v>
      </c>
      <c r="E50" s="160"/>
      <c r="F50" s="160"/>
      <c r="G50" s="159" t="s">
        <v>53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54</v>
      </c>
      <c r="E61" s="162"/>
      <c r="F61" s="163" t="s">
        <v>55</v>
      </c>
      <c r="G61" s="161" t="s">
        <v>54</v>
      </c>
      <c r="H61" s="162"/>
      <c r="I61" s="162"/>
      <c r="J61" s="164" t="s">
        <v>55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56</v>
      </c>
      <c r="E65" s="165"/>
      <c r="F65" s="165"/>
      <c r="G65" s="159" t="s">
        <v>57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54</v>
      </c>
      <c r="E76" s="162"/>
      <c r="F76" s="163" t="s">
        <v>55</v>
      </c>
      <c r="G76" s="161" t="s">
        <v>54</v>
      </c>
      <c r="H76" s="162"/>
      <c r="I76" s="162"/>
      <c r="J76" s="164" t="s">
        <v>55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Obnova povrchu komunikace ul. Podkrušnohorská (Valdštejnská - Mezibořská) LTV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22034A - SO.01 -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Litvínov</v>
      </c>
      <c r="G89" s="40"/>
      <c r="H89" s="40"/>
      <c r="I89" s="32" t="s">
        <v>22</v>
      </c>
      <c r="J89" s="79" t="str">
        <f>IF(J12="","",J12)</f>
        <v>16. 6. 2022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Litvínov</v>
      </c>
      <c r="G91" s="40"/>
      <c r="H91" s="40"/>
      <c r="I91" s="32" t="s">
        <v>31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93</v>
      </c>
      <c r="D94" s="172"/>
      <c r="E94" s="172"/>
      <c r="F94" s="172"/>
      <c r="G94" s="172"/>
      <c r="H94" s="172"/>
      <c r="I94" s="172"/>
      <c r="J94" s="173" t="s">
        <v>94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95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96</v>
      </c>
    </row>
    <row r="97" spans="1:31" s="9" customFormat="1" ht="24.95" customHeight="1">
      <c r="A97" s="9"/>
      <c r="B97" s="175"/>
      <c r="C97" s="176"/>
      <c r="D97" s="177" t="s">
        <v>97</v>
      </c>
      <c r="E97" s="178"/>
      <c r="F97" s="178"/>
      <c r="G97" s="178"/>
      <c r="H97" s="178"/>
      <c r="I97" s="178"/>
      <c r="J97" s="179">
        <f>J128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98</v>
      </c>
      <c r="E98" s="184"/>
      <c r="F98" s="184"/>
      <c r="G98" s="184"/>
      <c r="H98" s="184"/>
      <c r="I98" s="184"/>
      <c r="J98" s="185">
        <f>J129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99</v>
      </c>
      <c r="E99" s="184"/>
      <c r="F99" s="184"/>
      <c r="G99" s="184"/>
      <c r="H99" s="184"/>
      <c r="I99" s="184"/>
      <c r="J99" s="185">
        <f>J146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100</v>
      </c>
      <c r="E100" s="184"/>
      <c r="F100" s="184"/>
      <c r="G100" s="184"/>
      <c r="H100" s="184"/>
      <c r="I100" s="184"/>
      <c r="J100" s="185">
        <f>J157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101</v>
      </c>
      <c r="E101" s="184"/>
      <c r="F101" s="184"/>
      <c r="G101" s="184"/>
      <c r="H101" s="184"/>
      <c r="I101" s="184"/>
      <c r="J101" s="185">
        <f>J164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102</v>
      </c>
      <c r="E102" s="184"/>
      <c r="F102" s="184"/>
      <c r="G102" s="184"/>
      <c r="H102" s="184"/>
      <c r="I102" s="184"/>
      <c r="J102" s="185">
        <f>J286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1"/>
      <c r="C103" s="182"/>
      <c r="D103" s="183" t="s">
        <v>103</v>
      </c>
      <c r="E103" s="184"/>
      <c r="F103" s="184"/>
      <c r="G103" s="184"/>
      <c r="H103" s="184"/>
      <c r="I103" s="184"/>
      <c r="J103" s="185">
        <f>J301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5"/>
      <c r="C104" s="176"/>
      <c r="D104" s="177" t="s">
        <v>104</v>
      </c>
      <c r="E104" s="178"/>
      <c r="F104" s="178"/>
      <c r="G104" s="178"/>
      <c r="H104" s="178"/>
      <c r="I104" s="178"/>
      <c r="J104" s="179">
        <f>J304</f>
        <v>0</v>
      </c>
      <c r="K104" s="176"/>
      <c r="L104" s="18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1"/>
      <c r="C105" s="182"/>
      <c r="D105" s="183" t="s">
        <v>105</v>
      </c>
      <c r="E105" s="184"/>
      <c r="F105" s="184"/>
      <c r="G105" s="184"/>
      <c r="H105" s="184"/>
      <c r="I105" s="184"/>
      <c r="J105" s="185">
        <f>J305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106</v>
      </c>
      <c r="E106" s="184"/>
      <c r="F106" s="184"/>
      <c r="G106" s="184"/>
      <c r="H106" s="184"/>
      <c r="I106" s="184"/>
      <c r="J106" s="185">
        <f>J313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107</v>
      </c>
      <c r="E107" s="184"/>
      <c r="F107" s="184"/>
      <c r="G107" s="184"/>
      <c r="H107" s="184"/>
      <c r="I107" s="184"/>
      <c r="J107" s="185">
        <f>J321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108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0" t="str">
        <f>E7</f>
        <v>Obnova povrchu komunikace ul. Podkrušnohorská (Valdštejnská - Mezibořská) LTV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90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22034A - SO.01 - Komunikace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Litvínov</v>
      </c>
      <c r="G121" s="40"/>
      <c r="H121" s="40"/>
      <c r="I121" s="32" t="s">
        <v>22</v>
      </c>
      <c r="J121" s="79" t="str">
        <f>IF(J12="","",J12)</f>
        <v>16. 6. 2022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Město Litvínov</v>
      </c>
      <c r="G123" s="40"/>
      <c r="H123" s="40"/>
      <c r="I123" s="32" t="s">
        <v>31</v>
      </c>
      <c r="J123" s="36" t="str">
        <f>E21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29</v>
      </c>
      <c r="D124" s="40"/>
      <c r="E124" s="40"/>
      <c r="F124" s="27" t="str">
        <f>IF(E18="","",E18)</f>
        <v>Vyplň údaj</v>
      </c>
      <c r="G124" s="40"/>
      <c r="H124" s="40"/>
      <c r="I124" s="32" t="s">
        <v>34</v>
      </c>
      <c r="J124" s="36" t="str">
        <f>E24</f>
        <v>MESSOR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87"/>
      <c r="B126" s="188"/>
      <c r="C126" s="189" t="s">
        <v>109</v>
      </c>
      <c r="D126" s="190" t="s">
        <v>64</v>
      </c>
      <c r="E126" s="190" t="s">
        <v>60</v>
      </c>
      <c r="F126" s="190" t="s">
        <v>61</v>
      </c>
      <c r="G126" s="190" t="s">
        <v>110</v>
      </c>
      <c r="H126" s="190" t="s">
        <v>111</v>
      </c>
      <c r="I126" s="190" t="s">
        <v>112</v>
      </c>
      <c r="J126" s="190" t="s">
        <v>94</v>
      </c>
      <c r="K126" s="191" t="s">
        <v>113</v>
      </c>
      <c r="L126" s="192"/>
      <c r="M126" s="100" t="s">
        <v>1</v>
      </c>
      <c r="N126" s="101" t="s">
        <v>43</v>
      </c>
      <c r="O126" s="101" t="s">
        <v>114</v>
      </c>
      <c r="P126" s="101" t="s">
        <v>115</v>
      </c>
      <c r="Q126" s="101" t="s">
        <v>116</v>
      </c>
      <c r="R126" s="101" t="s">
        <v>117</v>
      </c>
      <c r="S126" s="101" t="s">
        <v>118</v>
      </c>
      <c r="T126" s="102" t="s">
        <v>119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63" s="2" customFormat="1" ht="22.8" customHeight="1">
      <c r="A127" s="38"/>
      <c r="B127" s="39"/>
      <c r="C127" s="107" t="s">
        <v>120</v>
      </c>
      <c r="D127" s="40"/>
      <c r="E127" s="40"/>
      <c r="F127" s="40"/>
      <c r="G127" s="40"/>
      <c r="H127" s="40"/>
      <c r="I127" s="40"/>
      <c r="J127" s="193">
        <f>BK127</f>
        <v>0</v>
      </c>
      <c r="K127" s="40"/>
      <c r="L127" s="44"/>
      <c r="M127" s="103"/>
      <c r="N127" s="194"/>
      <c r="O127" s="104"/>
      <c r="P127" s="195">
        <f>P128+P304</f>
        <v>0</v>
      </c>
      <c r="Q127" s="104"/>
      <c r="R127" s="195">
        <f>R128+R304</f>
        <v>119.42591709999999</v>
      </c>
      <c r="S127" s="104"/>
      <c r="T127" s="196">
        <f>T128+T304</f>
        <v>398.08275000000003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78</v>
      </c>
      <c r="AU127" s="17" t="s">
        <v>96</v>
      </c>
      <c r="BK127" s="197">
        <f>BK128+BK304</f>
        <v>0</v>
      </c>
    </row>
    <row r="128" spans="1:63" s="12" customFormat="1" ht="25.9" customHeight="1">
      <c r="A128" s="12"/>
      <c r="B128" s="198"/>
      <c r="C128" s="199"/>
      <c r="D128" s="200" t="s">
        <v>78</v>
      </c>
      <c r="E128" s="201" t="s">
        <v>121</v>
      </c>
      <c r="F128" s="201" t="s">
        <v>122</v>
      </c>
      <c r="G128" s="199"/>
      <c r="H128" s="199"/>
      <c r="I128" s="202"/>
      <c r="J128" s="203">
        <f>BK128</f>
        <v>0</v>
      </c>
      <c r="K128" s="199"/>
      <c r="L128" s="204"/>
      <c r="M128" s="205"/>
      <c r="N128" s="206"/>
      <c r="O128" s="206"/>
      <c r="P128" s="207">
        <f>P129+P146+P157+P164+P286+P301</f>
        <v>0</v>
      </c>
      <c r="Q128" s="206"/>
      <c r="R128" s="207">
        <f>R129+R146+R157+R164+R286+R301</f>
        <v>119.42591709999999</v>
      </c>
      <c r="S128" s="206"/>
      <c r="T128" s="208">
        <f>T129+T146+T157+T164+T286+T301</f>
        <v>398.08275000000003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86</v>
      </c>
      <c r="AT128" s="210" t="s">
        <v>78</v>
      </c>
      <c r="AU128" s="210" t="s">
        <v>79</v>
      </c>
      <c r="AY128" s="209" t="s">
        <v>123</v>
      </c>
      <c r="BK128" s="211">
        <f>BK129+BK146+BK157+BK164+BK286+BK301</f>
        <v>0</v>
      </c>
    </row>
    <row r="129" spans="1:63" s="12" customFormat="1" ht="22.8" customHeight="1">
      <c r="A129" s="12"/>
      <c r="B129" s="198"/>
      <c r="C129" s="199"/>
      <c r="D129" s="200" t="s">
        <v>78</v>
      </c>
      <c r="E129" s="212" t="s">
        <v>86</v>
      </c>
      <c r="F129" s="212" t="s">
        <v>124</v>
      </c>
      <c r="G129" s="199"/>
      <c r="H129" s="199"/>
      <c r="I129" s="202"/>
      <c r="J129" s="213">
        <f>BK129</f>
        <v>0</v>
      </c>
      <c r="K129" s="199"/>
      <c r="L129" s="204"/>
      <c r="M129" s="205"/>
      <c r="N129" s="206"/>
      <c r="O129" s="206"/>
      <c r="P129" s="207">
        <f>SUM(P130:P145)</f>
        <v>0</v>
      </c>
      <c r="Q129" s="206"/>
      <c r="R129" s="207">
        <f>SUM(R130:R145)</f>
        <v>0.15193500000000001</v>
      </c>
      <c r="S129" s="206"/>
      <c r="T129" s="208">
        <f>SUM(T130:T145)</f>
        <v>393.01825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9" t="s">
        <v>86</v>
      </c>
      <c r="AT129" s="210" t="s">
        <v>78</v>
      </c>
      <c r="AU129" s="210" t="s">
        <v>86</v>
      </c>
      <c r="AY129" s="209" t="s">
        <v>123</v>
      </c>
      <c r="BK129" s="211">
        <f>SUM(BK130:BK145)</f>
        <v>0</v>
      </c>
    </row>
    <row r="130" spans="1:65" s="2" customFormat="1" ht="16.5" customHeight="1">
      <c r="A130" s="38"/>
      <c r="B130" s="39"/>
      <c r="C130" s="214" t="s">
        <v>86</v>
      </c>
      <c r="D130" s="214" t="s">
        <v>125</v>
      </c>
      <c r="E130" s="215" t="s">
        <v>126</v>
      </c>
      <c r="F130" s="216" t="s">
        <v>127</v>
      </c>
      <c r="G130" s="217" t="s">
        <v>128</v>
      </c>
      <c r="H130" s="218">
        <v>44.85</v>
      </c>
      <c r="I130" s="219"/>
      <c r="J130" s="220">
        <f>ROUND(I130*H130,2)</f>
        <v>0</v>
      </c>
      <c r="K130" s="216" t="s">
        <v>129</v>
      </c>
      <c r="L130" s="44"/>
      <c r="M130" s="221" t="s">
        <v>1</v>
      </c>
      <c r="N130" s="222" t="s">
        <v>44</v>
      </c>
      <c r="O130" s="91"/>
      <c r="P130" s="223">
        <f>O130*H130</f>
        <v>0</v>
      </c>
      <c r="Q130" s="223">
        <v>0</v>
      </c>
      <c r="R130" s="223">
        <f>Q130*H130</f>
        <v>0</v>
      </c>
      <c r="S130" s="223">
        <v>0.22</v>
      </c>
      <c r="T130" s="224">
        <f>S130*H130</f>
        <v>9.867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5" t="s">
        <v>130</v>
      </c>
      <c r="AT130" s="225" t="s">
        <v>125</v>
      </c>
      <c r="AU130" s="225" t="s">
        <v>88</v>
      </c>
      <c r="AY130" s="17" t="s">
        <v>123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7" t="s">
        <v>86</v>
      </c>
      <c r="BK130" s="226">
        <f>ROUND(I130*H130,2)</f>
        <v>0</v>
      </c>
      <c r="BL130" s="17" t="s">
        <v>130</v>
      </c>
      <c r="BM130" s="225" t="s">
        <v>131</v>
      </c>
    </row>
    <row r="131" spans="1:47" s="2" customFormat="1" ht="12">
      <c r="A131" s="38"/>
      <c r="B131" s="39"/>
      <c r="C131" s="40"/>
      <c r="D131" s="227" t="s">
        <v>132</v>
      </c>
      <c r="E131" s="40"/>
      <c r="F131" s="228" t="s">
        <v>133</v>
      </c>
      <c r="G131" s="40"/>
      <c r="H131" s="40"/>
      <c r="I131" s="229"/>
      <c r="J131" s="40"/>
      <c r="K131" s="40"/>
      <c r="L131" s="44"/>
      <c r="M131" s="230"/>
      <c r="N131" s="23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132</v>
      </c>
      <c r="AU131" s="17" t="s">
        <v>88</v>
      </c>
    </row>
    <row r="132" spans="1:51" s="13" customFormat="1" ht="12">
      <c r="A132" s="13"/>
      <c r="B132" s="232"/>
      <c r="C132" s="233"/>
      <c r="D132" s="227" t="s">
        <v>134</v>
      </c>
      <c r="E132" s="234" t="s">
        <v>1</v>
      </c>
      <c r="F132" s="235" t="s">
        <v>135</v>
      </c>
      <c r="G132" s="233"/>
      <c r="H132" s="234" t="s">
        <v>1</v>
      </c>
      <c r="I132" s="236"/>
      <c r="J132" s="233"/>
      <c r="K132" s="233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134</v>
      </c>
      <c r="AU132" s="241" t="s">
        <v>88</v>
      </c>
      <c r="AV132" s="13" t="s">
        <v>86</v>
      </c>
      <c r="AW132" s="13" t="s">
        <v>33</v>
      </c>
      <c r="AX132" s="13" t="s">
        <v>79</v>
      </c>
      <c r="AY132" s="241" t="s">
        <v>123</v>
      </c>
    </row>
    <row r="133" spans="1:51" s="14" customFormat="1" ht="12">
      <c r="A133" s="14"/>
      <c r="B133" s="242"/>
      <c r="C133" s="243"/>
      <c r="D133" s="227" t="s">
        <v>134</v>
      </c>
      <c r="E133" s="244" t="s">
        <v>1</v>
      </c>
      <c r="F133" s="245" t="s">
        <v>136</v>
      </c>
      <c r="G133" s="243"/>
      <c r="H133" s="246">
        <v>21.7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134</v>
      </c>
      <c r="AU133" s="252" t="s">
        <v>88</v>
      </c>
      <c r="AV133" s="14" t="s">
        <v>88</v>
      </c>
      <c r="AW133" s="14" t="s">
        <v>33</v>
      </c>
      <c r="AX133" s="14" t="s">
        <v>79</v>
      </c>
      <c r="AY133" s="252" t="s">
        <v>123</v>
      </c>
    </row>
    <row r="134" spans="1:51" s="14" customFormat="1" ht="12">
      <c r="A134" s="14"/>
      <c r="B134" s="242"/>
      <c r="C134" s="243"/>
      <c r="D134" s="227" t="s">
        <v>134</v>
      </c>
      <c r="E134" s="244" t="s">
        <v>1</v>
      </c>
      <c r="F134" s="245" t="s">
        <v>137</v>
      </c>
      <c r="G134" s="243"/>
      <c r="H134" s="246">
        <v>23.15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134</v>
      </c>
      <c r="AU134" s="252" t="s">
        <v>88</v>
      </c>
      <c r="AV134" s="14" t="s">
        <v>88</v>
      </c>
      <c r="AW134" s="14" t="s">
        <v>33</v>
      </c>
      <c r="AX134" s="14" t="s">
        <v>79</v>
      </c>
      <c r="AY134" s="252" t="s">
        <v>123</v>
      </c>
    </row>
    <row r="135" spans="1:51" s="15" customFormat="1" ht="12">
      <c r="A135" s="15"/>
      <c r="B135" s="253"/>
      <c r="C135" s="254"/>
      <c r="D135" s="227" t="s">
        <v>134</v>
      </c>
      <c r="E135" s="255" t="s">
        <v>1</v>
      </c>
      <c r="F135" s="256" t="s">
        <v>138</v>
      </c>
      <c r="G135" s="254"/>
      <c r="H135" s="257">
        <v>44.85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3" t="s">
        <v>134</v>
      </c>
      <c r="AU135" s="263" t="s">
        <v>88</v>
      </c>
      <c r="AV135" s="15" t="s">
        <v>130</v>
      </c>
      <c r="AW135" s="15" t="s">
        <v>33</v>
      </c>
      <c r="AX135" s="15" t="s">
        <v>86</v>
      </c>
      <c r="AY135" s="263" t="s">
        <v>123</v>
      </c>
    </row>
    <row r="136" spans="1:65" s="2" customFormat="1" ht="21.75" customHeight="1">
      <c r="A136" s="38"/>
      <c r="B136" s="39"/>
      <c r="C136" s="214" t="s">
        <v>88</v>
      </c>
      <c r="D136" s="214" t="s">
        <v>125</v>
      </c>
      <c r="E136" s="215" t="s">
        <v>139</v>
      </c>
      <c r="F136" s="216" t="s">
        <v>140</v>
      </c>
      <c r="G136" s="217" t="s">
        <v>128</v>
      </c>
      <c r="H136" s="218">
        <v>2532.25</v>
      </c>
      <c r="I136" s="219"/>
      <c r="J136" s="220">
        <f>ROUND(I136*H136,2)</f>
        <v>0</v>
      </c>
      <c r="K136" s="216" t="s">
        <v>129</v>
      </c>
      <c r="L136" s="44"/>
      <c r="M136" s="221" t="s">
        <v>1</v>
      </c>
      <c r="N136" s="222" t="s">
        <v>44</v>
      </c>
      <c r="O136" s="91"/>
      <c r="P136" s="223">
        <f>O136*H136</f>
        <v>0</v>
      </c>
      <c r="Q136" s="223">
        <v>6E-05</v>
      </c>
      <c r="R136" s="223">
        <f>Q136*H136</f>
        <v>0.15193500000000001</v>
      </c>
      <c r="S136" s="223">
        <v>0.115</v>
      </c>
      <c r="T136" s="224">
        <f>S136*H136</f>
        <v>291.20875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5" t="s">
        <v>130</v>
      </c>
      <c r="AT136" s="225" t="s">
        <v>125</v>
      </c>
      <c r="AU136" s="225" t="s">
        <v>88</v>
      </c>
      <c r="AY136" s="17" t="s">
        <v>123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7" t="s">
        <v>86</v>
      </c>
      <c r="BK136" s="226">
        <f>ROUND(I136*H136,2)</f>
        <v>0</v>
      </c>
      <c r="BL136" s="17" t="s">
        <v>130</v>
      </c>
      <c r="BM136" s="225" t="s">
        <v>141</v>
      </c>
    </row>
    <row r="137" spans="1:47" s="2" customFormat="1" ht="12">
      <c r="A137" s="38"/>
      <c r="B137" s="39"/>
      <c r="C137" s="40"/>
      <c r="D137" s="227" t="s">
        <v>132</v>
      </c>
      <c r="E137" s="40"/>
      <c r="F137" s="228" t="s">
        <v>142</v>
      </c>
      <c r="G137" s="40"/>
      <c r="H137" s="40"/>
      <c r="I137" s="229"/>
      <c r="J137" s="40"/>
      <c r="K137" s="40"/>
      <c r="L137" s="44"/>
      <c r="M137" s="230"/>
      <c r="N137" s="23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132</v>
      </c>
      <c r="AU137" s="17" t="s">
        <v>88</v>
      </c>
    </row>
    <row r="138" spans="1:51" s="14" customFormat="1" ht="12">
      <c r="A138" s="14"/>
      <c r="B138" s="242"/>
      <c r="C138" s="243"/>
      <c r="D138" s="227" t="s">
        <v>134</v>
      </c>
      <c r="E138" s="244" t="s">
        <v>1</v>
      </c>
      <c r="F138" s="245" t="s">
        <v>143</v>
      </c>
      <c r="G138" s="243"/>
      <c r="H138" s="246">
        <v>1456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134</v>
      </c>
      <c r="AU138" s="252" t="s">
        <v>88</v>
      </c>
      <c r="AV138" s="14" t="s">
        <v>88</v>
      </c>
      <c r="AW138" s="14" t="s">
        <v>33</v>
      </c>
      <c r="AX138" s="14" t="s">
        <v>79</v>
      </c>
      <c r="AY138" s="252" t="s">
        <v>123</v>
      </c>
    </row>
    <row r="139" spans="1:51" s="14" customFormat="1" ht="12">
      <c r="A139" s="14"/>
      <c r="B139" s="242"/>
      <c r="C139" s="243"/>
      <c r="D139" s="227" t="s">
        <v>134</v>
      </c>
      <c r="E139" s="244" t="s">
        <v>1</v>
      </c>
      <c r="F139" s="245" t="s">
        <v>144</v>
      </c>
      <c r="G139" s="243"/>
      <c r="H139" s="246">
        <v>1076.25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134</v>
      </c>
      <c r="AU139" s="252" t="s">
        <v>88</v>
      </c>
      <c r="AV139" s="14" t="s">
        <v>88</v>
      </c>
      <c r="AW139" s="14" t="s">
        <v>33</v>
      </c>
      <c r="AX139" s="14" t="s">
        <v>79</v>
      </c>
      <c r="AY139" s="252" t="s">
        <v>123</v>
      </c>
    </row>
    <row r="140" spans="1:51" s="15" customFormat="1" ht="12">
      <c r="A140" s="15"/>
      <c r="B140" s="253"/>
      <c r="C140" s="254"/>
      <c r="D140" s="227" t="s">
        <v>134</v>
      </c>
      <c r="E140" s="255" t="s">
        <v>1</v>
      </c>
      <c r="F140" s="256" t="s">
        <v>138</v>
      </c>
      <c r="G140" s="254"/>
      <c r="H140" s="257">
        <v>2532.25</v>
      </c>
      <c r="I140" s="258"/>
      <c r="J140" s="254"/>
      <c r="K140" s="254"/>
      <c r="L140" s="259"/>
      <c r="M140" s="260"/>
      <c r="N140" s="261"/>
      <c r="O140" s="261"/>
      <c r="P140" s="261"/>
      <c r="Q140" s="261"/>
      <c r="R140" s="261"/>
      <c r="S140" s="261"/>
      <c r="T140" s="26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3" t="s">
        <v>134</v>
      </c>
      <c r="AU140" s="263" t="s">
        <v>88</v>
      </c>
      <c r="AV140" s="15" t="s">
        <v>130</v>
      </c>
      <c r="AW140" s="15" t="s">
        <v>33</v>
      </c>
      <c r="AX140" s="15" t="s">
        <v>86</v>
      </c>
      <c r="AY140" s="263" t="s">
        <v>123</v>
      </c>
    </row>
    <row r="141" spans="1:65" s="2" customFormat="1" ht="16.5" customHeight="1">
      <c r="A141" s="38"/>
      <c r="B141" s="39"/>
      <c r="C141" s="214" t="s">
        <v>145</v>
      </c>
      <c r="D141" s="214" t="s">
        <v>125</v>
      </c>
      <c r="E141" s="215" t="s">
        <v>146</v>
      </c>
      <c r="F141" s="216" t="s">
        <v>147</v>
      </c>
      <c r="G141" s="217" t="s">
        <v>148</v>
      </c>
      <c r="H141" s="218">
        <v>448.5</v>
      </c>
      <c r="I141" s="219"/>
      <c r="J141" s="220">
        <f>ROUND(I141*H141,2)</f>
        <v>0</v>
      </c>
      <c r="K141" s="216" t="s">
        <v>129</v>
      </c>
      <c r="L141" s="44"/>
      <c r="M141" s="221" t="s">
        <v>1</v>
      </c>
      <c r="N141" s="222" t="s">
        <v>44</v>
      </c>
      <c r="O141" s="91"/>
      <c r="P141" s="223">
        <f>O141*H141</f>
        <v>0</v>
      </c>
      <c r="Q141" s="223">
        <v>0</v>
      </c>
      <c r="R141" s="223">
        <f>Q141*H141</f>
        <v>0</v>
      </c>
      <c r="S141" s="223">
        <v>0.205</v>
      </c>
      <c r="T141" s="224">
        <f>S141*H141</f>
        <v>91.9425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5" t="s">
        <v>130</v>
      </c>
      <c r="AT141" s="225" t="s">
        <v>125</v>
      </c>
      <c r="AU141" s="225" t="s">
        <v>88</v>
      </c>
      <c r="AY141" s="17" t="s">
        <v>123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7" t="s">
        <v>86</v>
      </c>
      <c r="BK141" s="226">
        <f>ROUND(I141*H141,2)</f>
        <v>0</v>
      </c>
      <c r="BL141" s="17" t="s">
        <v>130</v>
      </c>
      <c r="BM141" s="225" t="s">
        <v>149</v>
      </c>
    </row>
    <row r="142" spans="1:47" s="2" customFormat="1" ht="12">
      <c r="A142" s="38"/>
      <c r="B142" s="39"/>
      <c r="C142" s="40"/>
      <c r="D142" s="227" t="s">
        <v>132</v>
      </c>
      <c r="E142" s="40"/>
      <c r="F142" s="228" t="s">
        <v>150</v>
      </c>
      <c r="G142" s="40"/>
      <c r="H142" s="40"/>
      <c r="I142" s="229"/>
      <c r="J142" s="40"/>
      <c r="K142" s="40"/>
      <c r="L142" s="44"/>
      <c r="M142" s="230"/>
      <c r="N142" s="231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132</v>
      </c>
      <c r="AU142" s="17" t="s">
        <v>88</v>
      </c>
    </row>
    <row r="143" spans="1:51" s="14" customFormat="1" ht="12">
      <c r="A143" s="14"/>
      <c r="B143" s="242"/>
      <c r="C143" s="243"/>
      <c r="D143" s="227" t="s">
        <v>134</v>
      </c>
      <c r="E143" s="244" t="s">
        <v>1</v>
      </c>
      <c r="F143" s="245" t="s">
        <v>151</v>
      </c>
      <c r="G143" s="243"/>
      <c r="H143" s="246">
        <v>217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134</v>
      </c>
      <c r="AU143" s="252" t="s">
        <v>88</v>
      </c>
      <c r="AV143" s="14" t="s">
        <v>88</v>
      </c>
      <c r="AW143" s="14" t="s">
        <v>33</v>
      </c>
      <c r="AX143" s="14" t="s">
        <v>79</v>
      </c>
      <c r="AY143" s="252" t="s">
        <v>123</v>
      </c>
    </row>
    <row r="144" spans="1:51" s="14" customFormat="1" ht="12">
      <c r="A144" s="14"/>
      <c r="B144" s="242"/>
      <c r="C144" s="243"/>
      <c r="D144" s="227" t="s">
        <v>134</v>
      </c>
      <c r="E144" s="244" t="s">
        <v>1</v>
      </c>
      <c r="F144" s="245" t="s">
        <v>152</v>
      </c>
      <c r="G144" s="243"/>
      <c r="H144" s="246">
        <v>231.5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134</v>
      </c>
      <c r="AU144" s="252" t="s">
        <v>88</v>
      </c>
      <c r="AV144" s="14" t="s">
        <v>88</v>
      </c>
      <c r="AW144" s="14" t="s">
        <v>33</v>
      </c>
      <c r="AX144" s="14" t="s">
        <v>79</v>
      </c>
      <c r="AY144" s="252" t="s">
        <v>123</v>
      </c>
    </row>
    <row r="145" spans="1:51" s="15" customFormat="1" ht="12">
      <c r="A145" s="15"/>
      <c r="B145" s="253"/>
      <c r="C145" s="254"/>
      <c r="D145" s="227" t="s">
        <v>134</v>
      </c>
      <c r="E145" s="255" t="s">
        <v>1</v>
      </c>
      <c r="F145" s="256" t="s">
        <v>138</v>
      </c>
      <c r="G145" s="254"/>
      <c r="H145" s="257">
        <v>448.5</v>
      </c>
      <c r="I145" s="258"/>
      <c r="J145" s="254"/>
      <c r="K145" s="254"/>
      <c r="L145" s="259"/>
      <c r="M145" s="260"/>
      <c r="N145" s="261"/>
      <c r="O145" s="261"/>
      <c r="P145" s="261"/>
      <c r="Q145" s="261"/>
      <c r="R145" s="261"/>
      <c r="S145" s="261"/>
      <c r="T145" s="262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3" t="s">
        <v>134</v>
      </c>
      <c r="AU145" s="263" t="s">
        <v>88</v>
      </c>
      <c r="AV145" s="15" t="s">
        <v>130</v>
      </c>
      <c r="AW145" s="15" t="s">
        <v>33</v>
      </c>
      <c r="AX145" s="15" t="s">
        <v>86</v>
      </c>
      <c r="AY145" s="263" t="s">
        <v>123</v>
      </c>
    </row>
    <row r="146" spans="1:63" s="12" customFormat="1" ht="22.8" customHeight="1">
      <c r="A146" s="12"/>
      <c r="B146" s="198"/>
      <c r="C146" s="199"/>
      <c r="D146" s="200" t="s">
        <v>78</v>
      </c>
      <c r="E146" s="212" t="s">
        <v>153</v>
      </c>
      <c r="F146" s="212" t="s">
        <v>154</v>
      </c>
      <c r="G146" s="199"/>
      <c r="H146" s="199"/>
      <c r="I146" s="202"/>
      <c r="J146" s="213">
        <f>BK146</f>
        <v>0</v>
      </c>
      <c r="K146" s="199"/>
      <c r="L146" s="204"/>
      <c r="M146" s="205"/>
      <c r="N146" s="206"/>
      <c r="O146" s="206"/>
      <c r="P146" s="207">
        <f>SUM(P147:P156)</f>
        <v>0</v>
      </c>
      <c r="Q146" s="206"/>
      <c r="R146" s="207">
        <f>SUM(R147:R156)</f>
        <v>0</v>
      </c>
      <c r="S146" s="206"/>
      <c r="T146" s="208">
        <f>SUM(T147:T156)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9" t="s">
        <v>86</v>
      </c>
      <c r="AT146" s="210" t="s">
        <v>78</v>
      </c>
      <c r="AU146" s="210" t="s">
        <v>86</v>
      </c>
      <c r="AY146" s="209" t="s">
        <v>123</v>
      </c>
      <c r="BK146" s="211">
        <f>SUM(BK147:BK156)</f>
        <v>0</v>
      </c>
    </row>
    <row r="147" spans="1:65" s="2" customFormat="1" ht="16.5" customHeight="1">
      <c r="A147" s="38"/>
      <c r="B147" s="39"/>
      <c r="C147" s="214" t="s">
        <v>130</v>
      </c>
      <c r="D147" s="214" t="s">
        <v>125</v>
      </c>
      <c r="E147" s="215" t="s">
        <v>155</v>
      </c>
      <c r="F147" s="216" t="s">
        <v>156</v>
      </c>
      <c r="G147" s="217" t="s">
        <v>128</v>
      </c>
      <c r="H147" s="218">
        <v>2658.863</v>
      </c>
      <c r="I147" s="219"/>
      <c r="J147" s="220">
        <f>ROUND(I147*H147,2)</f>
        <v>0</v>
      </c>
      <c r="K147" s="216" t="s">
        <v>129</v>
      </c>
      <c r="L147" s="44"/>
      <c r="M147" s="221" t="s">
        <v>1</v>
      </c>
      <c r="N147" s="222" t="s">
        <v>44</v>
      </c>
      <c r="O147" s="91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5" t="s">
        <v>130</v>
      </c>
      <c r="AT147" s="225" t="s">
        <v>125</v>
      </c>
      <c r="AU147" s="225" t="s">
        <v>88</v>
      </c>
      <c r="AY147" s="17" t="s">
        <v>123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7" t="s">
        <v>86</v>
      </c>
      <c r="BK147" s="226">
        <f>ROUND(I147*H147,2)</f>
        <v>0</v>
      </c>
      <c r="BL147" s="17" t="s">
        <v>130</v>
      </c>
      <c r="BM147" s="225" t="s">
        <v>157</v>
      </c>
    </row>
    <row r="148" spans="1:47" s="2" customFormat="1" ht="12">
      <c r="A148" s="38"/>
      <c r="B148" s="39"/>
      <c r="C148" s="40"/>
      <c r="D148" s="227" t="s">
        <v>132</v>
      </c>
      <c r="E148" s="40"/>
      <c r="F148" s="228" t="s">
        <v>158</v>
      </c>
      <c r="G148" s="40"/>
      <c r="H148" s="40"/>
      <c r="I148" s="229"/>
      <c r="J148" s="40"/>
      <c r="K148" s="40"/>
      <c r="L148" s="44"/>
      <c r="M148" s="230"/>
      <c r="N148" s="23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132</v>
      </c>
      <c r="AU148" s="17" t="s">
        <v>88</v>
      </c>
    </row>
    <row r="149" spans="1:51" s="14" customFormat="1" ht="12">
      <c r="A149" s="14"/>
      <c r="B149" s="242"/>
      <c r="C149" s="243"/>
      <c r="D149" s="227" t="s">
        <v>134</v>
      </c>
      <c r="E149" s="244" t="s">
        <v>1</v>
      </c>
      <c r="F149" s="245" t="s">
        <v>159</v>
      </c>
      <c r="G149" s="243"/>
      <c r="H149" s="246">
        <v>1528.8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134</v>
      </c>
      <c r="AU149" s="252" t="s">
        <v>88</v>
      </c>
      <c r="AV149" s="14" t="s">
        <v>88</v>
      </c>
      <c r="AW149" s="14" t="s">
        <v>33</v>
      </c>
      <c r="AX149" s="14" t="s">
        <v>79</v>
      </c>
      <c r="AY149" s="252" t="s">
        <v>123</v>
      </c>
    </row>
    <row r="150" spans="1:51" s="14" customFormat="1" ht="12">
      <c r="A150" s="14"/>
      <c r="B150" s="242"/>
      <c r="C150" s="243"/>
      <c r="D150" s="227" t="s">
        <v>134</v>
      </c>
      <c r="E150" s="244" t="s">
        <v>1</v>
      </c>
      <c r="F150" s="245" t="s">
        <v>160</v>
      </c>
      <c r="G150" s="243"/>
      <c r="H150" s="246">
        <v>1130.063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134</v>
      </c>
      <c r="AU150" s="252" t="s">
        <v>88</v>
      </c>
      <c r="AV150" s="14" t="s">
        <v>88</v>
      </c>
      <c r="AW150" s="14" t="s">
        <v>33</v>
      </c>
      <c r="AX150" s="14" t="s">
        <v>79</v>
      </c>
      <c r="AY150" s="252" t="s">
        <v>123</v>
      </c>
    </row>
    <row r="151" spans="1:51" s="15" customFormat="1" ht="12">
      <c r="A151" s="15"/>
      <c r="B151" s="253"/>
      <c r="C151" s="254"/>
      <c r="D151" s="227" t="s">
        <v>134</v>
      </c>
      <c r="E151" s="255" t="s">
        <v>1</v>
      </c>
      <c r="F151" s="256" t="s">
        <v>138</v>
      </c>
      <c r="G151" s="254"/>
      <c r="H151" s="257">
        <v>2658.863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3" t="s">
        <v>134</v>
      </c>
      <c r="AU151" s="263" t="s">
        <v>88</v>
      </c>
      <c r="AV151" s="15" t="s">
        <v>130</v>
      </c>
      <c r="AW151" s="15" t="s">
        <v>33</v>
      </c>
      <c r="AX151" s="15" t="s">
        <v>86</v>
      </c>
      <c r="AY151" s="263" t="s">
        <v>123</v>
      </c>
    </row>
    <row r="152" spans="1:65" s="2" customFormat="1" ht="21.75" customHeight="1">
      <c r="A152" s="38"/>
      <c r="B152" s="39"/>
      <c r="C152" s="214" t="s">
        <v>153</v>
      </c>
      <c r="D152" s="214" t="s">
        <v>125</v>
      </c>
      <c r="E152" s="215" t="s">
        <v>161</v>
      </c>
      <c r="F152" s="216" t="s">
        <v>162</v>
      </c>
      <c r="G152" s="217" t="s">
        <v>128</v>
      </c>
      <c r="H152" s="218">
        <v>2658.863</v>
      </c>
      <c r="I152" s="219"/>
      <c r="J152" s="220">
        <f>ROUND(I152*H152,2)</f>
        <v>0</v>
      </c>
      <c r="K152" s="216" t="s">
        <v>129</v>
      </c>
      <c r="L152" s="44"/>
      <c r="M152" s="221" t="s">
        <v>1</v>
      </c>
      <c r="N152" s="222" t="s">
        <v>44</v>
      </c>
      <c r="O152" s="91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5" t="s">
        <v>130</v>
      </c>
      <c r="AT152" s="225" t="s">
        <v>125</v>
      </c>
      <c r="AU152" s="225" t="s">
        <v>88</v>
      </c>
      <c r="AY152" s="17" t="s">
        <v>123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7" t="s">
        <v>86</v>
      </c>
      <c r="BK152" s="226">
        <f>ROUND(I152*H152,2)</f>
        <v>0</v>
      </c>
      <c r="BL152" s="17" t="s">
        <v>130</v>
      </c>
      <c r="BM152" s="225" t="s">
        <v>163</v>
      </c>
    </row>
    <row r="153" spans="1:47" s="2" customFormat="1" ht="12">
      <c r="A153" s="38"/>
      <c r="B153" s="39"/>
      <c r="C153" s="40"/>
      <c r="D153" s="227" t="s">
        <v>132</v>
      </c>
      <c r="E153" s="40"/>
      <c r="F153" s="228" t="s">
        <v>164</v>
      </c>
      <c r="G153" s="40"/>
      <c r="H153" s="40"/>
      <c r="I153" s="229"/>
      <c r="J153" s="40"/>
      <c r="K153" s="40"/>
      <c r="L153" s="44"/>
      <c r="M153" s="230"/>
      <c r="N153" s="231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132</v>
      </c>
      <c r="AU153" s="17" t="s">
        <v>88</v>
      </c>
    </row>
    <row r="154" spans="1:51" s="14" customFormat="1" ht="12">
      <c r="A154" s="14"/>
      <c r="B154" s="242"/>
      <c r="C154" s="243"/>
      <c r="D154" s="227" t="s">
        <v>134</v>
      </c>
      <c r="E154" s="244" t="s">
        <v>1</v>
      </c>
      <c r="F154" s="245" t="s">
        <v>159</v>
      </c>
      <c r="G154" s="243"/>
      <c r="H154" s="246">
        <v>1528.8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134</v>
      </c>
      <c r="AU154" s="252" t="s">
        <v>88</v>
      </c>
      <c r="AV154" s="14" t="s">
        <v>88</v>
      </c>
      <c r="AW154" s="14" t="s">
        <v>33</v>
      </c>
      <c r="AX154" s="14" t="s">
        <v>79</v>
      </c>
      <c r="AY154" s="252" t="s">
        <v>123</v>
      </c>
    </row>
    <row r="155" spans="1:51" s="14" customFormat="1" ht="12">
      <c r="A155" s="14"/>
      <c r="B155" s="242"/>
      <c r="C155" s="243"/>
      <c r="D155" s="227" t="s">
        <v>134</v>
      </c>
      <c r="E155" s="244" t="s">
        <v>1</v>
      </c>
      <c r="F155" s="245" t="s">
        <v>160</v>
      </c>
      <c r="G155" s="243"/>
      <c r="H155" s="246">
        <v>1130.063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134</v>
      </c>
      <c r="AU155" s="252" t="s">
        <v>88</v>
      </c>
      <c r="AV155" s="14" t="s">
        <v>88</v>
      </c>
      <c r="AW155" s="14" t="s">
        <v>33</v>
      </c>
      <c r="AX155" s="14" t="s">
        <v>79</v>
      </c>
      <c r="AY155" s="252" t="s">
        <v>123</v>
      </c>
    </row>
    <row r="156" spans="1:51" s="15" customFormat="1" ht="12">
      <c r="A156" s="15"/>
      <c r="B156" s="253"/>
      <c r="C156" s="254"/>
      <c r="D156" s="227" t="s">
        <v>134</v>
      </c>
      <c r="E156" s="255" t="s">
        <v>1</v>
      </c>
      <c r="F156" s="256" t="s">
        <v>138</v>
      </c>
      <c r="G156" s="254"/>
      <c r="H156" s="257">
        <v>2658.863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3" t="s">
        <v>134</v>
      </c>
      <c r="AU156" s="263" t="s">
        <v>88</v>
      </c>
      <c r="AV156" s="15" t="s">
        <v>130</v>
      </c>
      <c r="AW156" s="15" t="s">
        <v>33</v>
      </c>
      <c r="AX156" s="15" t="s">
        <v>86</v>
      </c>
      <c r="AY156" s="263" t="s">
        <v>123</v>
      </c>
    </row>
    <row r="157" spans="1:63" s="12" customFormat="1" ht="22.8" customHeight="1">
      <c r="A157" s="12"/>
      <c r="B157" s="198"/>
      <c r="C157" s="199"/>
      <c r="D157" s="200" t="s">
        <v>78</v>
      </c>
      <c r="E157" s="212" t="s">
        <v>165</v>
      </c>
      <c r="F157" s="212" t="s">
        <v>166</v>
      </c>
      <c r="G157" s="199"/>
      <c r="H157" s="199"/>
      <c r="I157" s="202"/>
      <c r="J157" s="213">
        <f>BK157</f>
        <v>0</v>
      </c>
      <c r="K157" s="199"/>
      <c r="L157" s="204"/>
      <c r="M157" s="205"/>
      <c r="N157" s="206"/>
      <c r="O157" s="206"/>
      <c r="P157" s="207">
        <f>SUM(P158:P163)</f>
        <v>0</v>
      </c>
      <c r="Q157" s="206"/>
      <c r="R157" s="207">
        <f>SUM(R158:R163)</f>
        <v>2.96</v>
      </c>
      <c r="S157" s="206"/>
      <c r="T157" s="208">
        <f>SUM(T158:T163)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9" t="s">
        <v>86</v>
      </c>
      <c r="AT157" s="210" t="s">
        <v>78</v>
      </c>
      <c r="AU157" s="210" t="s">
        <v>86</v>
      </c>
      <c r="AY157" s="209" t="s">
        <v>123</v>
      </c>
      <c r="BK157" s="211">
        <f>SUM(BK158:BK163)</f>
        <v>0</v>
      </c>
    </row>
    <row r="158" spans="1:65" s="2" customFormat="1" ht="16.5" customHeight="1">
      <c r="A158" s="38"/>
      <c r="B158" s="39"/>
      <c r="C158" s="214" t="s">
        <v>167</v>
      </c>
      <c r="D158" s="214" t="s">
        <v>125</v>
      </c>
      <c r="E158" s="215" t="s">
        <v>168</v>
      </c>
      <c r="F158" s="216" t="s">
        <v>169</v>
      </c>
      <c r="G158" s="217" t="s">
        <v>170</v>
      </c>
      <c r="H158" s="218">
        <v>5</v>
      </c>
      <c r="I158" s="219"/>
      <c r="J158" s="220">
        <f>ROUND(I158*H158,2)</f>
        <v>0</v>
      </c>
      <c r="K158" s="216" t="s">
        <v>129</v>
      </c>
      <c r="L158" s="44"/>
      <c r="M158" s="221" t="s">
        <v>1</v>
      </c>
      <c r="N158" s="222" t="s">
        <v>44</v>
      </c>
      <c r="O158" s="91"/>
      <c r="P158" s="223">
        <f>O158*H158</f>
        <v>0</v>
      </c>
      <c r="Q158" s="223">
        <v>0.42368</v>
      </c>
      <c r="R158" s="223">
        <f>Q158*H158</f>
        <v>2.1184</v>
      </c>
      <c r="S158" s="223">
        <v>0</v>
      </c>
      <c r="T158" s="22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5" t="s">
        <v>130</v>
      </c>
      <c r="AT158" s="225" t="s">
        <v>125</v>
      </c>
      <c r="AU158" s="225" t="s">
        <v>88</v>
      </c>
      <c r="AY158" s="17" t="s">
        <v>123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7" t="s">
        <v>86</v>
      </c>
      <c r="BK158" s="226">
        <f>ROUND(I158*H158,2)</f>
        <v>0</v>
      </c>
      <c r="BL158" s="17" t="s">
        <v>130</v>
      </c>
      <c r="BM158" s="225" t="s">
        <v>171</v>
      </c>
    </row>
    <row r="159" spans="1:47" s="2" customFormat="1" ht="12">
      <c r="A159" s="38"/>
      <c r="B159" s="39"/>
      <c r="C159" s="40"/>
      <c r="D159" s="227" t="s">
        <v>132</v>
      </c>
      <c r="E159" s="40"/>
      <c r="F159" s="228" t="s">
        <v>172</v>
      </c>
      <c r="G159" s="40"/>
      <c r="H159" s="40"/>
      <c r="I159" s="229"/>
      <c r="J159" s="40"/>
      <c r="K159" s="40"/>
      <c r="L159" s="44"/>
      <c r="M159" s="230"/>
      <c r="N159" s="23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132</v>
      </c>
      <c r="AU159" s="17" t="s">
        <v>88</v>
      </c>
    </row>
    <row r="160" spans="1:51" s="14" customFormat="1" ht="12">
      <c r="A160" s="14"/>
      <c r="B160" s="242"/>
      <c r="C160" s="243"/>
      <c r="D160" s="227" t="s">
        <v>134</v>
      </c>
      <c r="E160" s="244" t="s">
        <v>1</v>
      </c>
      <c r="F160" s="245" t="s">
        <v>153</v>
      </c>
      <c r="G160" s="243"/>
      <c r="H160" s="246">
        <v>5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134</v>
      </c>
      <c r="AU160" s="252" t="s">
        <v>88</v>
      </c>
      <c r="AV160" s="14" t="s">
        <v>88</v>
      </c>
      <c r="AW160" s="14" t="s">
        <v>33</v>
      </c>
      <c r="AX160" s="14" t="s">
        <v>86</v>
      </c>
      <c r="AY160" s="252" t="s">
        <v>123</v>
      </c>
    </row>
    <row r="161" spans="1:65" s="2" customFormat="1" ht="16.5" customHeight="1">
      <c r="A161" s="38"/>
      <c r="B161" s="39"/>
      <c r="C161" s="214" t="s">
        <v>173</v>
      </c>
      <c r="D161" s="214" t="s">
        <v>125</v>
      </c>
      <c r="E161" s="215" t="s">
        <v>174</v>
      </c>
      <c r="F161" s="216" t="s">
        <v>175</v>
      </c>
      <c r="G161" s="217" t="s">
        <v>170</v>
      </c>
      <c r="H161" s="218">
        <v>2</v>
      </c>
      <c r="I161" s="219"/>
      <c r="J161" s="220">
        <f>ROUND(I161*H161,2)</f>
        <v>0</v>
      </c>
      <c r="K161" s="216" t="s">
        <v>129</v>
      </c>
      <c r="L161" s="44"/>
      <c r="M161" s="221" t="s">
        <v>1</v>
      </c>
      <c r="N161" s="222" t="s">
        <v>44</v>
      </c>
      <c r="O161" s="91"/>
      <c r="P161" s="223">
        <f>O161*H161</f>
        <v>0</v>
      </c>
      <c r="Q161" s="223">
        <v>0.4208</v>
      </c>
      <c r="R161" s="223">
        <f>Q161*H161</f>
        <v>0.8416</v>
      </c>
      <c r="S161" s="223">
        <v>0</v>
      </c>
      <c r="T161" s="22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5" t="s">
        <v>130</v>
      </c>
      <c r="AT161" s="225" t="s">
        <v>125</v>
      </c>
      <c r="AU161" s="225" t="s">
        <v>88</v>
      </c>
      <c r="AY161" s="17" t="s">
        <v>123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7" t="s">
        <v>86</v>
      </c>
      <c r="BK161" s="226">
        <f>ROUND(I161*H161,2)</f>
        <v>0</v>
      </c>
      <c r="BL161" s="17" t="s">
        <v>130</v>
      </c>
      <c r="BM161" s="225" t="s">
        <v>176</v>
      </c>
    </row>
    <row r="162" spans="1:47" s="2" customFormat="1" ht="12">
      <c r="A162" s="38"/>
      <c r="B162" s="39"/>
      <c r="C162" s="40"/>
      <c r="D162" s="227" t="s">
        <v>132</v>
      </c>
      <c r="E162" s="40"/>
      <c r="F162" s="228" t="s">
        <v>177</v>
      </c>
      <c r="G162" s="40"/>
      <c r="H162" s="40"/>
      <c r="I162" s="229"/>
      <c r="J162" s="40"/>
      <c r="K162" s="40"/>
      <c r="L162" s="44"/>
      <c r="M162" s="230"/>
      <c r="N162" s="23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132</v>
      </c>
      <c r="AU162" s="17" t="s">
        <v>88</v>
      </c>
    </row>
    <row r="163" spans="1:51" s="14" customFormat="1" ht="12">
      <c r="A163" s="14"/>
      <c r="B163" s="242"/>
      <c r="C163" s="243"/>
      <c r="D163" s="227" t="s">
        <v>134</v>
      </c>
      <c r="E163" s="244" t="s">
        <v>1</v>
      </c>
      <c r="F163" s="245" t="s">
        <v>88</v>
      </c>
      <c r="G163" s="243"/>
      <c r="H163" s="246">
        <v>2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2" t="s">
        <v>134</v>
      </c>
      <c r="AU163" s="252" t="s">
        <v>88</v>
      </c>
      <c r="AV163" s="14" t="s">
        <v>88</v>
      </c>
      <c r="AW163" s="14" t="s">
        <v>33</v>
      </c>
      <c r="AX163" s="14" t="s">
        <v>86</v>
      </c>
      <c r="AY163" s="252" t="s">
        <v>123</v>
      </c>
    </row>
    <row r="164" spans="1:63" s="12" customFormat="1" ht="22.8" customHeight="1">
      <c r="A164" s="12"/>
      <c r="B164" s="198"/>
      <c r="C164" s="199"/>
      <c r="D164" s="200" t="s">
        <v>78</v>
      </c>
      <c r="E164" s="212" t="s">
        <v>178</v>
      </c>
      <c r="F164" s="212" t="s">
        <v>179</v>
      </c>
      <c r="G164" s="199"/>
      <c r="H164" s="199"/>
      <c r="I164" s="202"/>
      <c r="J164" s="213">
        <f>BK164</f>
        <v>0</v>
      </c>
      <c r="K164" s="199"/>
      <c r="L164" s="204"/>
      <c r="M164" s="205"/>
      <c r="N164" s="206"/>
      <c r="O164" s="206"/>
      <c r="P164" s="207">
        <f>SUM(P165:P285)</f>
        <v>0</v>
      </c>
      <c r="Q164" s="206"/>
      <c r="R164" s="207">
        <f>SUM(R165:R285)</f>
        <v>116.31398209999999</v>
      </c>
      <c r="S164" s="206"/>
      <c r="T164" s="208">
        <f>SUM(T165:T285)</f>
        <v>5.0645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9" t="s">
        <v>86</v>
      </c>
      <c r="AT164" s="210" t="s">
        <v>78</v>
      </c>
      <c r="AU164" s="210" t="s">
        <v>86</v>
      </c>
      <c r="AY164" s="209" t="s">
        <v>123</v>
      </c>
      <c r="BK164" s="211">
        <f>SUM(BK165:BK285)</f>
        <v>0</v>
      </c>
    </row>
    <row r="165" spans="1:65" s="2" customFormat="1" ht="16.5" customHeight="1">
      <c r="A165" s="38"/>
      <c r="B165" s="39"/>
      <c r="C165" s="214" t="s">
        <v>165</v>
      </c>
      <c r="D165" s="214" t="s">
        <v>125</v>
      </c>
      <c r="E165" s="215" t="s">
        <v>180</v>
      </c>
      <c r="F165" s="216" t="s">
        <v>181</v>
      </c>
      <c r="G165" s="217" t="s">
        <v>148</v>
      </c>
      <c r="H165" s="218">
        <v>499</v>
      </c>
      <c r="I165" s="219"/>
      <c r="J165" s="220">
        <f>ROUND(I165*H165,2)</f>
        <v>0</v>
      </c>
      <c r="K165" s="216" t="s">
        <v>129</v>
      </c>
      <c r="L165" s="44"/>
      <c r="M165" s="221" t="s">
        <v>1</v>
      </c>
      <c r="N165" s="222" t="s">
        <v>44</v>
      </c>
      <c r="O165" s="91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5" t="s">
        <v>130</v>
      </c>
      <c r="AT165" s="225" t="s">
        <v>125</v>
      </c>
      <c r="AU165" s="225" t="s">
        <v>88</v>
      </c>
      <c r="AY165" s="17" t="s">
        <v>123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7" t="s">
        <v>86</v>
      </c>
      <c r="BK165" s="226">
        <f>ROUND(I165*H165,2)</f>
        <v>0</v>
      </c>
      <c r="BL165" s="17" t="s">
        <v>130</v>
      </c>
      <c r="BM165" s="225" t="s">
        <v>182</v>
      </c>
    </row>
    <row r="166" spans="1:47" s="2" customFormat="1" ht="12">
      <c r="A166" s="38"/>
      <c r="B166" s="39"/>
      <c r="C166" s="40"/>
      <c r="D166" s="227" t="s">
        <v>132</v>
      </c>
      <c r="E166" s="40"/>
      <c r="F166" s="228" t="s">
        <v>183</v>
      </c>
      <c r="G166" s="40"/>
      <c r="H166" s="40"/>
      <c r="I166" s="229"/>
      <c r="J166" s="40"/>
      <c r="K166" s="40"/>
      <c r="L166" s="44"/>
      <c r="M166" s="230"/>
      <c r="N166" s="231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132</v>
      </c>
      <c r="AU166" s="17" t="s">
        <v>88</v>
      </c>
    </row>
    <row r="167" spans="1:51" s="14" customFormat="1" ht="12">
      <c r="A167" s="14"/>
      <c r="B167" s="242"/>
      <c r="C167" s="243"/>
      <c r="D167" s="227" t="s">
        <v>134</v>
      </c>
      <c r="E167" s="244" t="s">
        <v>1</v>
      </c>
      <c r="F167" s="245" t="s">
        <v>184</v>
      </c>
      <c r="G167" s="243"/>
      <c r="H167" s="246">
        <v>242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2" t="s">
        <v>134</v>
      </c>
      <c r="AU167" s="252" t="s">
        <v>88</v>
      </c>
      <c r="AV167" s="14" t="s">
        <v>88</v>
      </c>
      <c r="AW167" s="14" t="s">
        <v>33</v>
      </c>
      <c r="AX167" s="14" t="s">
        <v>79</v>
      </c>
      <c r="AY167" s="252" t="s">
        <v>123</v>
      </c>
    </row>
    <row r="168" spans="1:51" s="14" customFormat="1" ht="12">
      <c r="A168" s="14"/>
      <c r="B168" s="242"/>
      <c r="C168" s="243"/>
      <c r="D168" s="227" t="s">
        <v>134</v>
      </c>
      <c r="E168" s="244" t="s">
        <v>1</v>
      </c>
      <c r="F168" s="245" t="s">
        <v>185</v>
      </c>
      <c r="G168" s="243"/>
      <c r="H168" s="246">
        <v>74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134</v>
      </c>
      <c r="AU168" s="252" t="s">
        <v>88</v>
      </c>
      <c r="AV168" s="14" t="s">
        <v>88</v>
      </c>
      <c r="AW168" s="14" t="s">
        <v>33</v>
      </c>
      <c r="AX168" s="14" t="s">
        <v>79</v>
      </c>
      <c r="AY168" s="252" t="s">
        <v>123</v>
      </c>
    </row>
    <row r="169" spans="1:51" s="14" customFormat="1" ht="12">
      <c r="A169" s="14"/>
      <c r="B169" s="242"/>
      <c r="C169" s="243"/>
      <c r="D169" s="227" t="s">
        <v>134</v>
      </c>
      <c r="E169" s="244" t="s">
        <v>1</v>
      </c>
      <c r="F169" s="245" t="s">
        <v>186</v>
      </c>
      <c r="G169" s="243"/>
      <c r="H169" s="246">
        <v>51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2" t="s">
        <v>134</v>
      </c>
      <c r="AU169" s="252" t="s">
        <v>88</v>
      </c>
      <c r="AV169" s="14" t="s">
        <v>88</v>
      </c>
      <c r="AW169" s="14" t="s">
        <v>33</v>
      </c>
      <c r="AX169" s="14" t="s">
        <v>79</v>
      </c>
      <c r="AY169" s="252" t="s">
        <v>123</v>
      </c>
    </row>
    <row r="170" spans="1:51" s="14" customFormat="1" ht="12">
      <c r="A170" s="14"/>
      <c r="B170" s="242"/>
      <c r="C170" s="243"/>
      <c r="D170" s="227" t="s">
        <v>134</v>
      </c>
      <c r="E170" s="244" t="s">
        <v>1</v>
      </c>
      <c r="F170" s="245" t="s">
        <v>187</v>
      </c>
      <c r="G170" s="243"/>
      <c r="H170" s="246">
        <v>46.5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134</v>
      </c>
      <c r="AU170" s="252" t="s">
        <v>88</v>
      </c>
      <c r="AV170" s="14" t="s">
        <v>88</v>
      </c>
      <c r="AW170" s="14" t="s">
        <v>33</v>
      </c>
      <c r="AX170" s="14" t="s">
        <v>79</v>
      </c>
      <c r="AY170" s="252" t="s">
        <v>123</v>
      </c>
    </row>
    <row r="171" spans="1:51" s="14" customFormat="1" ht="12">
      <c r="A171" s="14"/>
      <c r="B171" s="242"/>
      <c r="C171" s="243"/>
      <c r="D171" s="227" t="s">
        <v>134</v>
      </c>
      <c r="E171" s="244" t="s">
        <v>1</v>
      </c>
      <c r="F171" s="245" t="s">
        <v>188</v>
      </c>
      <c r="G171" s="243"/>
      <c r="H171" s="246">
        <v>85.5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2" t="s">
        <v>134</v>
      </c>
      <c r="AU171" s="252" t="s">
        <v>88</v>
      </c>
      <c r="AV171" s="14" t="s">
        <v>88</v>
      </c>
      <c r="AW171" s="14" t="s">
        <v>33</v>
      </c>
      <c r="AX171" s="14" t="s">
        <v>79</v>
      </c>
      <c r="AY171" s="252" t="s">
        <v>123</v>
      </c>
    </row>
    <row r="172" spans="1:51" s="15" customFormat="1" ht="12">
      <c r="A172" s="15"/>
      <c r="B172" s="253"/>
      <c r="C172" s="254"/>
      <c r="D172" s="227" t="s">
        <v>134</v>
      </c>
      <c r="E172" s="255" t="s">
        <v>1</v>
      </c>
      <c r="F172" s="256" t="s">
        <v>138</v>
      </c>
      <c r="G172" s="254"/>
      <c r="H172" s="257">
        <v>499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3" t="s">
        <v>134</v>
      </c>
      <c r="AU172" s="263" t="s">
        <v>88</v>
      </c>
      <c r="AV172" s="15" t="s">
        <v>130</v>
      </c>
      <c r="AW172" s="15" t="s">
        <v>33</v>
      </c>
      <c r="AX172" s="15" t="s">
        <v>86</v>
      </c>
      <c r="AY172" s="263" t="s">
        <v>123</v>
      </c>
    </row>
    <row r="173" spans="1:65" s="2" customFormat="1" ht="16.5" customHeight="1">
      <c r="A173" s="38"/>
      <c r="B173" s="39"/>
      <c r="C173" s="214" t="s">
        <v>178</v>
      </c>
      <c r="D173" s="214" t="s">
        <v>125</v>
      </c>
      <c r="E173" s="215" t="s">
        <v>189</v>
      </c>
      <c r="F173" s="216" t="s">
        <v>190</v>
      </c>
      <c r="G173" s="217" t="s">
        <v>148</v>
      </c>
      <c r="H173" s="218">
        <v>136.5</v>
      </c>
      <c r="I173" s="219"/>
      <c r="J173" s="220">
        <f>ROUND(I173*H173,2)</f>
        <v>0</v>
      </c>
      <c r="K173" s="216" t="s">
        <v>129</v>
      </c>
      <c r="L173" s="44"/>
      <c r="M173" s="221" t="s">
        <v>1</v>
      </c>
      <c r="N173" s="222" t="s">
        <v>44</v>
      </c>
      <c r="O173" s="91"/>
      <c r="P173" s="223">
        <f>O173*H173</f>
        <v>0</v>
      </c>
      <c r="Q173" s="223">
        <v>8E-05</v>
      </c>
      <c r="R173" s="223">
        <f>Q173*H173</f>
        <v>0.010920000000000001</v>
      </c>
      <c r="S173" s="223">
        <v>0</v>
      </c>
      <c r="T173" s="22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5" t="s">
        <v>130</v>
      </c>
      <c r="AT173" s="225" t="s">
        <v>125</v>
      </c>
      <c r="AU173" s="225" t="s">
        <v>88</v>
      </c>
      <c r="AY173" s="17" t="s">
        <v>123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7" t="s">
        <v>86</v>
      </c>
      <c r="BK173" s="226">
        <f>ROUND(I173*H173,2)</f>
        <v>0</v>
      </c>
      <c r="BL173" s="17" t="s">
        <v>130</v>
      </c>
      <c r="BM173" s="225" t="s">
        <v>191</v>
      </c>
    </row>
    <row r="174" spans="1:47" s="2" customFormat="1" ht="12">
      <c r="A174" s="38"/>
      <c r="B174" s="39"/>
      <c r="C174" s="40"/>
      <c r="D174" s="227" t="s">
        <v>132</v>
      </c>
      <c r="E174" s="40"/>
      <c r="F174" s="228" t="s">
        <v>192</v>
      </c>
      <c r="G174" s="40"/>
      <c r="H174" s="40"/>
      <c r="I174" s="229"/>
      <c r="J174" s="40"/>
      <c r="K174" s="40"/>
      <c r="L174" s="44"/>
      <c r="M174" s="230"/>
      <c r="N174" s="23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132</v>
      </c>
      <c r="AU174" s="17" t="s">
        <v>88</v>
      </c>
    </row>
    <row r="175" spans="1:51" s="14" customFormat="1" ht="12">
      <c r="A175" s="14"/>
      <c r="B175" s="242"/>
      <c r="C175" s="243"/>
      <c r="D175" s="227" t="s">
        <v>134</v>
      </c>
      <c r="E175" s="244" t="s">
        <v>1</v>
      </c>
      <c r="F175" s="245" t="s">
        <v>186</v>
      </c>
      <c r="G175" s="243"/>
      <c r="H175" s="246">
        <v>51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134</v>
      </c>
      <c r="AU175" s="252" t="s">
        <v>88</v>
      </c>
      <c r="AV175" s="14" t="s">
        <v>88</v>
      </c>
      <c r="AW175" s="14" t="s">
        <v>33</v>
      </c>
      <c r="AX175" s="14" t="s">
        <v>79</v>
      </c>
      <c r="AY175" s="252" t="s">
        <v>123</v>
      </c>
    </row>
    <row r="176" spans="1:51" s="14" customFormat="1" ht="12">
      <c r="A176" s="14"/>
      <c r="B176" s="242"/>
      <c r="C176" s="243"/>
      <c r="D176" s="227" t="s">
        <v>134</v>
      </c>
      <c r="E176" s="244" t="s">
        <v>1</v>
      </c>
      <c r="F176" s="245" t="s">
        <v>188</v>
      </c>
      <c r="G176" s="243"/>
      <c r="H176" s="246">
        <v>85.5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2" t="s">
        <v>134</v>
      </c>
      <c r="AU176" s="252" t="s">
        <v>88</v>
      </c>
      <c r="AV176" s="14" t="s">
        <v>88</v>
      </c>
      <c r="AW176" s="14" t="s">
        <v>33</v>
      </c>
      <c r="AX176" s="14" t="s">
        <v>79</v>
      </c>
      <c r="AY176" s="252" t="s">
        <v>123</v>
      </c>
    </row>
    <row r="177" spans="1:51" s="15" customFormat="1" ht="12">
      <c r="A177" s="15"/>
      <c r="B177" s="253"/>
      <c r="C177" s="254"/>
      <c r="D177" s="227" t="s">
        <v>134</v>
      </c>
      <c r="E177" s="255" t="s">
        <v>1</v>
      </c>
      <c r="F177" s="256" t="s">
        <v>138</v>
      </c>
      <c r="G177" s="254"/>
      <c r="H177" s="257">
        <v>136.5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3" t="s">
        <v>134</v>
      </c>
      <c r="AU177" s="263" t="s">
        <v>88</v>
      </c>
      <c r="AV177" s="15" t="s">
        <v>130</v>
      </c>
      <c r="AW177" s="15" t="s">
        <v>33</v>
      </c>
      <c r="AX177" s="15" t="s">
        <v>86</v>
      </c>
      <c r="AY177" s="263" t="s">
        <v>123</v>
      </c>
    </row>
    <row r="178" spans="1:65" s="2" customFormat="1" ht="16.5" customHeight="1">
      <c r="A178" s="38"/>
      <c r="B178" s="39"/>
      <c r="C178" s="214" t="s">
        <v>193</v>
      </c>
      <c r="D178" s="214" t="s">
        <v>125</v>
      </c>
      <c r="E178" s="215" t="s">
        <v>194</v>
      </c>
      <c r="F178" s="216" t="s">
        <v>195</v>
      </c>
      <c r="G178" s="217" t="s">
        <v>148</v>
      </c>
      <c r="H178" s="218">
        <v>46.5</v>
      </c>
      <c r="I178" s="219"/>
      <c r="J178" s="220">
        <f>ROUND(I178*H178,2)</f>
        <v>0</v>
      </c>
      <c r="K178" s="216" t="s">
        <v>129</v>
      </c>
      <c r="L178" s="44"/>
      <c r="M178" s="221" t="s">
        <v>1</v>
      </c>
      <c r="N178" s="222" t="s">
        <v>44</v>
      </c>
      <c r="O178" s="91"/>
      <c r="P178" s="223">
        <f>O178*H178</f>
        <v>0</v>
      </c>
      <c r="Q178" s="223">
        <v>3E-05</v>
      </c>
      <c r="R178" s="223">
        <f>Q178*H178</f>
        <v>0.001395</v>
      </c>
      <c r="S178" s="223">
        <v>0</v>
      </c>
      <c r="T178" s="22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5" t="s">
        <v>130</v>
      </c>
      <c r="AT178" s="225" t="s">
        <v>125</v>
      </c>
      <c r="AU178" s="225" t="s">
        <v>88</v>
      </c>
      <c r="AY178" s="17" t="s">
        <v>123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7" t="s">
        <v>86</v>
      </c>
      <c r="BK178" s="226">
        <f>ROUND(I178*H178,2)</f>
        <v>0</v>
      </c>
      <c r="BL178" s="17" t="s">
        <v>130</v>
      </c>
      <c r="BM178" s="225" t="s">
        <v>196</v>
      </c>
    </row>
    <row r="179" spans="1:47" s="2" customFormat="1" ht="12">
      <c r="A179" s="38"/>
      <c r="B179" s="39"/>
      <c r="C179" s="40"/>
      <c r="D179" s="227" t="s">
        <v>132</v>
      </c>
      <c r="E179" s="40"/>
      <c r="F179" s="228" t="s">
        <v>197</v>
      </c>
      <c r="G179" s="40"/>
      <c r="H179" s="40"/>
      <c r="I179" s="229"/>
      <c r="J179" s="40"/>
      <c r="K179" s="40"/>
      <c r="L179" s="44"/>
      <c r="M179" s="230"/>
      <c r="N179" s="231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132</v>
      </c>
      <c r="AU179" s="17" t="s">
        <v>88</v>
      </c>
    </row>
    <row r="180" spans="1:51" s="14" customFormat="1" ht="12">
      <c r="A180" s="14"/>
      <c r="B180" s="242"/>
      <c r="C180" s="243"/>
      <c r="D180" s="227" t="s">
        <v>134</v>
      </c>
      <c r="E180" s="244" t="s">
        <v>1</v>
      </c>
      <c r="F180" s="245" t="s">
        <v>187</v>
      </c>
      <c r="G180" s="243"/>
      <c r="H180" s="246">
        <v>46.5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2" t="s">
        <v>134</v>
      </c>
      <c r="AU180" s="252" t="s">
        <v>88</v>
      </c>
      <c r="AV180" s="14" t="s">
        <v>88</v>
      </c>
      <c r="AW180" s="14" t="s">
        <v>33</v>
      </c>
      <c r="AX180" s="14" t="s">
        <v>79</v>
      </c>
      <c r="AY180" s="252" t="s">
        <v>123</v>
      </c>
    </row>
    <row r="181" spans="1:51" s="15" customFormat="1" ht="12">
      <c r="A181" s="15"/>
      <c r="B181" s="253"/>
      <c r="C181" s="254"/>
      <c r="D181" s="227" t="s">
        <v>134</v>
      </c>
      <c r="E181" s="255" t="s">
        <v>1</v>
      </c>
      <c r="F181" s="256" t="s">
        <v>138</v>
      </c>
      <c r="G181" s="254"/>
      <c r="H181" s="257">
        <v>46.5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3" t="s">
        <v>134</v>
      </c>
      <c r="AU181" s="263" t="s">
        <v>88</v>
      </c>
      <c r="AV181" s="15" t="s">
        <v>130</v>
      </c>
      <c r="AW181" s="15" t="s">
        <v>33</v>
      </c>
      <c r="AX181" s="15" t="s">
        <v>86</v>
      </c>
      <c r="AY181" s="263" t="s">
        <v>123</v>
      </c>
    </row>
    <row r="182" spans="1:65" s="2" customFormat="1" ht="16.5" customHeight="1">
      <c r="A182" s="38"/>
      <c r="B182" s="39"/>
      <c r="C182" s="214" t="s">
        <v>198</v>
      </c>
      <c r="D182" s="214" t="s">
        <v>125</v>
      </c>
      <c r="E182" s="215" t="s">
        <v>199</v>
      </c>
      <c r="F182" s="216" t="s">
        <v>200</v>
      </c>
      <c r="G182" s="217" t="s">
        <v>148</v>
      </c>
      <c r="H182" s="218">
        <v>242</v>
      </c>
      <c r="I182" s="219"/>
      <c r="J182" s="220">
        <f>ROUND(I182*H182,2)</f>
        <v>0</v>
      </c>
      <c r="K182" s="216" t="s">
        <v>129</v>
      </c>
      <c r="L182" s="44"/>
      <c r="M182" s="221" t="s">
        <v>1</v>
      </c>
      <c r="N182" s="222" t="s">
        <v>44</v>
      </c>
      <c r="O182" s="91"/>
      <c r="P182" s="223">
        <f>O182*H182</f>
        <v>0</v>
      </c>
      <c r="Q182" s="223">
        <v>0.00015</v>
      </c>
      <c r="R182" s="223">
        <f>Q182*H182</f>
        <v>0.0363</v>
      </c>
      <c r="S182" s="223">
        <v>0</v>
      </c>
      <c r="T182" s="22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5" t="s">
        <v>130</v>
      </c>
      <c r="AT182" s="225" t="s">
        <v>125</v>
      </c>
      <c r="AU182" s="225" t="s">
        <v>88</v>
      </c>
      <c r="AY182" s="17" t="s">
        <v>123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7" t="s">
        <v>86</v>
      </c>
      <c r="BK182" s="226">
        <f>ROUND(I182*H182,2)</f>
        <v>0</v>
      </c>
      <c r="BL182" s="17" t="s">
        <v>130</v>
      </c>
      <c r="BM182" s="225" t="s">
        <v>201</v>
      </c>
    </row>
    <row r="183" spans="1:47" s="2" customFormat="1" ht="12">
      <c r="A183" s="38"/>
      <c r="B183" s="39"/>
      <c r="C183" s="40"/>
      <c r="D183" s="227" t="s">
        <v>132</v>
      </c>
      <c r="E183" s="40"/>
      <c r="F183" s="228" t="s">
        <v>202</v>
      </c>
      <c r="G183" s="40"/>
      <c r="H183" s="40"/>
      <c r="I183" s="229"/>
      <c r="J183" s="40"/>
      <c r="K183" s="40"/>
      <c r="L183" s="44"/>
      <c r="M183" s="230"/>
      <c r="N183" s="23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132</v>
      </c>
      <c r="AU183" s="17" t="s">
        <v>88</v>
      </c>
    </row>
    <row r="184" spans="1:51" s="14" customFormat="1" ht="12">
      <c r="A184" s="14"/>
      <c r="B184" s="242"/>
      <c r="C184" s="243"/>
      <c r="D184" s="227" t="s">
        <v>134</v>
      </c>
      <c r="E184" s="244" t="s">
        <v>1</v>
      </c>
      <c r="F184" s="245" t="s">
        <v>184</v>
      </c>
      <c r="G184" s="243"/>
      <c r="H184" s="246">
        <v>242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134</v>
      </c>
      <c r="AU184" s="252" t="s">
        <v>88</v>
      </c>
      <c r="AV184" s="14" t="s">
        <v>88</v>
      </c>
      <c r="AW184" s="14" t="s">
        <v>33</v>
      </c>
      <c r="AX184" s="14" t="s">
        <v>79</v>
      </c>
      <c r="AY184" s="252" t="s">
        <v>123</v>
      </c>
    </row>
    <row r="185" spans="1:51" s="15" customFormat="1" ht="12">
      <c r="A185" s="15"/>
      <c r="B185" s="253"/>
      <c r="C185" s="254"/>
      <c r="D185" s="227" t="s">
        <v>134</v>
      </c>
      <c r="E185" s="255" t="s">
        <v>1</v>
      </c>
      <c r="F185" s="256" t="s">
        <v>138</v>
      </c>
      <c r="G185" s="254"/>
      <c r="H185" s="257">
        <v>242</v>
      </c>
      <c r="I185" s="258"/>
      <c r="J185" s="254"/>
      <c r="K185" s="254"/>
      <c r="L185" s="259"/>
      <c r="M185" s="260"/>
      <c r="N185" s="261"/>
      <c r="O185" s="261"/>
      <c r="P185" s="261"/>
      <c r="Q185" s="261"/>
      <c r="R185" s="261"/>
      <c r="S185" s="261"/>
      <c r="T185" s="26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3" t="s">
        <v>134</v>
      </c>
      <c r="AU185" s="263" t="s">
        <v>88</v>
      </c>
      <c r="AV185" s="15" t="s">
        <v>130</v>
      </c>
      <c r="AW185" s="15" t="s">
        <v>33</v>
      </c>
      <c r="AX185" s="15" t="s">
        <v>86</v>
      </c>
      <c r="AY185" s="263" t="s">
        <v>123</v>
      </c>
    </row>
    <row r="186" spans="1:65" s="2" customFormat="1" ht="16.5" customHeight="1">
      <c r="A186" s="38"/>
      <c r="B186" s="39"/>
      <c r="C186" s="214" t="s">
        <v>203</v>
      </c>
      <c r="D186" s="214" t="s">
        <v>125</v>
      </c>
      <c r="E186" s="215" t="s">
        <v>204</v>
      </c>
      <c r="F186" s="216" t="s">
        <v>205</v>
      </c>
      <c r="G186" s="217" t="s">
        <v>148</v>
      </c>
      <c r="H186" s="218">
        <v>74</v>
      </c>
      <c r="I186" s="219"/>
      <c r="J186" s="220">
        <f>ROUND(I186*H186,2)</f>
        <v>0</v>
      </c>
      <c r="K186" s="216" t="s">
        <v>129</v>
      </c>
      <c r="L186" s="44"/>
      <c r="M186" s="221" t="s">
        <v>1</v>
      </c>
      <c r="N186" s="222" t="s">
        <v>44</v>
      </c>
      <c r="O186" s="91"/>
      <c r="P186" s="223">
        <f>O186*H186</f>
        <v>0</v>
      </c>
      <c r="Q186" s="223">
        <v>5E-05</v>
      </c>
      <c r="R186" s="223">
        <f>Q186*H186</f>
        <v>0.0037</v>
      </c>
      <c r="S186" s="223">
        <v>0</v>
      </c>
      <c r="T186" s="22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5" t="s">
        <v>130</v>
      </c>
      <c r="AT186" s="225" t="s">
        <v>125</v>
      </c>
      <c r="AU186" s="225" t="s">
        <v>88</v>
      </c>
      <c r="AY186" s="17" t="s">
        <v>123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7" t="s">
        <v>86</v>
      </c>
      <c r="BK186" s="226">
        <f>ROUND(I186*H186,2)</f>
        <v>0</v>
      </c>
      <c r="BL186" s="17" t="s">
        <v>130</v>
      </c>
      <c r="BM186" s="225" t="s">
        <v>206</v>
      </c>
    </row>
    <row r="187" spans="1:47" s="2" customFormat="1" ht="12">
      <c r="A187" s="38"/>
      <c r="B187" s="39"/>
      <c r="C187" s="40"/>
      <c r="D187" s="227" t="s">
        <v>132</v>
      </c>
      <c r="E187" s="40"/>
      <c r="F187" s="228" t="s">
        <v>207</v>
      </c>
      <c r="G187" s="40"/>
      <c r="H187" s="40"/>
      <c r="I187" s="229"/>
      <c r="J187" s="40"/>
      <c r="K187" s="40"/>
      <c r="L187" s="44"/>
      <c r="M187" s="230"/>
      <c r="N187" s="23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132</v>
      </c>
      <c r="AU187" s="17" t="s">
        <v>88</v>
      </c>
    </row>
    <row r="188" spans="1:51" s="14" customFormat="1" ht="12">
      <c r="A188" s="14"/>
      <c r="B188" s="242"/>
      <c r="C188" s="243"/>
      <c r="D188" s="227" t="s">
        <v>134</v>
      </c>
      <c r="E188" s="244" t="s">
        <v>1</v>
      </c>
      <c r="F188" s="245" t="s">
        <v>185</v>
      </c>
      <c r="G188" s="243"/>
      <c r="H188" s="246">
        <v>74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2" t="s">
        <v>134</v>
      </c>
      <c r="AU188" s="252" t="s">
        <v>88</v>
      </c>
      <c r="AV188" s="14" t="s">
        <v>88</v>
      </c>
      <c r="AW188" s="14" t="s">
        <v>33</v>
      </c>
      <c r="AX188" s="14" t="s">
        <v>79</v>
      </c>
      <c r="AY188" s="252" t="s">
        <v>123</v>
      </c>
    </row>
    <row r="189" spans="1:51" s="15" customFormat="1" ht="12">
      <c r="A189" s="15"/>
      <c r="B189" s="253"/>
      <c r="C189" s="254"/>
      <c r="D189" s="227" t="s">
        <v>134</v>
      </c>
      <c r="E189" s="255" t="s">
        <v>1</v>
      </c>
      <c r="F189" s="256" t="s">
        <v>138</v>
      </c>
      <c r="G189" s="254"/>
      <c r="H189" s="257">
        <v>74</v>
      </c>
      <c r="I189" s="258"/>
      <c r="J189" s="254"/>
      <c r="K189" s="254"/>
      <c r="L189" s="259"/>
      <c r="M189" s="260"/>
      <c r="N189" s="261"/>
      <c r="O189" s="261"/>
      <c r="P189" s="261"/>
      <c r="Q189" s="261"/>
      <c r="R189" s="261"/>
      <c r="S189" s="261"/>
      <c r="T189" s="262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3" t="s">
        <v>134</v>
      </c>
      <c r="AU189" s="263" t="s">
        <v>88</v>
      </c>
      <c r="AV189" s="15" t="s">
        <v>130</v>
      </c>
      <c r="AW189" s="15" t="s">
        <v>33</v>
      </c>
      <c r="AX189" s="15" t="s">
        <v>86</v>
      </c>
      <c r="AY189" s="263" t="s">
        <v>123</v>
      </c>
    </row>
    <row r="190" spans="1:65" s="2" customFormat="1" ht="16.5" customHeight="1">
      <c r="A190" s="38"/>
      <c r="B190" s="39"/>
      <c r="C190" s="214" t="s">
        <v>208</v>
      </c>
      <c r="D190" s="214" t="s">
        <v>125</v>
      </c>
      <c r="E190" s="215" t="s">
        <v>209</v>
      </c>
      <c r="F190" s="216" t="s">
        <v>210</v>
      </c>
      <c r="G190" s="217" t="s">
        <v>148</v>
      </c>
      <c r="H190" s="218">
        <v>136.5</v>
      </c>
      <c r="I190" s="219"/>
      <c r="J190" s="220">
        <f>ROUND(I190*H190,2)</f>
        <v>0</v>
      </c>
      <c r="K190" s="216" t="s">
        <v>129</v>
      </c>
      <c r="L190" s="44"/>
      <c r="M190" s="221" t="s">
        <v>1</v>
      </c>
      <c r="N190" s="222" t="s">
        <v>44</v>
      </c>
      <c r="O190" s="91"/>
      <c r="P190" s="223">
        <f>O190*H190</f>
        <v>0</v>
      </c>
      <c r="Q190" s="223">
        <v>0.0002</v>
      </c>
      <c r="R190" s="223">
        <f>Q190*H190</f>
        <v>0.0273</v>
      </c>
      <c r="S190" s="223">
        <v>0</v>
      </c>
      <c r="T190" s="22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5" t="s">
        <v>130</v>
      </c>
      <c r="AT190" s="225" t="s">
        <v>125</v>
      </c>
      <c r="AU190" s="225" t="s">
        <v>88</v>
      </c>
      <c r="AY190" s="17" t="s">
        <v>123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7" t="s">
        <v>86</v>
      </c>
      <c r="BK190" s="226">
        <f>ROUND(I190*H190,2)</f>
        <v>0</v>
      </c>
      <c r="BL190" s="17" t="s">
        <v>130</v>
      </c>
      <c r="BM190" s="225" t="s">
        <v>211</v>
      </c>
    </row>
    <row r="191" spans="1:47" s="2" customFormat="1" ht="12">
      <c r="A191" s="38"/>
      <c r="B191" s="39"/>
      <c r="C191" s="40"/>
      <c r="D191" s="227" t="s">
        <v>132</v>
      </c>
      <c r="E191" s="40"/>
      <c r="F191" s="228" t="s">
        <v>212</v>
      </c>
      <c r="G191" s="40"/>
      <c r="H191" s="40"/>
      <c r="I191" s="229"/>
      <c r="J191" s="40"/>
      <c r="K191" s="40"/>
      <c r="L191" s="44"/>
      <c r="M191" s="230"/>
      <c r="N191" s="23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132</v>
      </c>
      <c r="AU191" s="17" t="s">
        <v>88</v>
      </c>
    </row>
    <row r="192" spans="1:51" s="14" customFormat="1" ht="12">
      <c r="A192" s="14"/>
      <c r="B192" s="242"/>
      <c r="C192" s="243"/>
      <c r="D192" s="227" t="s">
        <v>134</v>
      </c>
      <c r="E192" s="244" t="s">
        <v>1</v>
      </c>
      <c r="F192" s="245" t="s">
        <v>186</v>
      </c>
      <c r="G192" s="243"/>
      <c r="H192" s="246">
        <v>51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2" t="s">
        <v>134</v>
      </c>
      <c r="AU192" s="252" t="s">
        <v>88</v>
      </c>
      <c r="AV192" s="14" t="s">
        <v>88</v>
      </c>
      <c r="AW192" s="14" t="s">
        <v>33</v>
      </c>
      <c r="AX192" s="14" t="s">
        <v>79</v>
      </c>
      <c r="AY192" s="252" t="s">
        <v>123</v>
      </c>
    </row>
    <row r="193" spans="1:51" s="14" customFormat="1" ht="12">
      <c r="A193" s="14"/>
      <c r="B193" s="242"/>
      <c r="C193" s="243"/>
      <c r="D193" s="227" t="s">
        <v>134</v>
      </c>
      <c r="E193" s="244" t="s">
        <v>1</v>
      </c>
      <c r="F193" s="245" t="s">
        <v>188</v>
      </c>
      <c r="G193" s="243"/>
      <c r="H193" s="246">
        <v>85.5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134</v>
      </c>
      <c r="AU193" s="252" t="s">
        <v>88</v>
      </c>
      <c r="AV193" s="14" t="s">
        <v>88</v>
      </c>
      <c r="AW193" s="14" t="s">
        <v>33</v>
      </c>
      <c r="AX193" s="14" t="s">
        <v>79</v>
      </c>
      <c r="AY193" s="252" t="s">
        <v>123</v>
      </c>
    </row>
    <row r="194" spans="1:51" s="15" customFormat="1" ht="12">
      <c r="A194" s="15"/>
      <c r="B194" s="253"/>
      <c r="C194" s="254"/>
      <c r="D194" s="227" t="s">
        <v>134</v>
      </c>
      <c r="E194" s="255" t="s">
        <v>1</v>
      </c>
      <c r="F194" s="256" t="s">
        <v>138</v>
      </c>
      <c r="G194" s="254"/>
      <c r="H194" s="257">
        <v>136.5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3" t="s">
        <v>134</v>
      </c>
      <c r="AU194" s="263" t="s">
        <v>88</v>
      </c>
      <c r="AV194" s="15" t="s">
        <v>130</v>
      </c>
      <c r="AW194" s="15" t="s">
        <v>33</v>
      </c>
      <c r="AX194" s="15" t="s">
        <v>86</v>
      </c>
      <c r="AY194" s="263" t="s">
        <v>123</v>
      </c>
    </row>
    <row r="195" spans="1:65" s="2" customFormat="1" ht="16.5" customHeight="1">
      <c r="A195" s="38"/>
      <c r="B195" s="39"/>
      <c r="C195" s="214" t="s">
        <v>213</v>
      </c>
      <c r="D195" s="214" t="s">
        <v>125</v>
      </c>
      <c r="E195" s="215" t="s">
        <v>214</v>
      </c>
      <c r="F195" s="216" t="s">
        <v>215</v>
      </c>
      <c r="G195" s="217" t="s">
        <v>148</v>
      </c>
      <c r="H195" s="218">
        <v>46.5</v>
      </c>
      <c r="I195" s="219"/>
      <c r="J195" s="220">
        <f>ROUND(I195*H195,2)</f>
        <v>0</v>
      </c>
      <c r="K195" s="216" t="s">
        <v>129</v>
      </c>
      <c r="L195" s="44"/>
      <c r="M195" s="221" t="s">
        <v>1</v>
      </c>
      <c r="N195" s="222" t="s">
        <v>44</v>
      </c>
      <c r="O195" s="91"/>
      <c r="P195" s="223">
        <f>O195*H195</f>
        <v>0</v>
      </c>
      <c r="Q195" s="223">
        <v>7E-05</v>
      </c>
      <c r="R195" s="223">
        <f>Q195*H195</f>
        <v>0.0032549999999999996</v>
      </c>
      <c r="S195" s="223">
        <v>0</v>
      </c>
      <c r="T195" s="22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5" t="s">
        <v>130</v>
      </c>
      <c r="AT195" s="225" t="s">
        <v>125</v>
      </c>
      <c r="AU195" s="225" t="s">
        <v>88</v>
      </c>
      <c r="AY195" s="17" t="s">
        <v>123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7" t="s">
        <v>86</v>
      </c>
      <c r="BK195" s="226">
        <f>ROUND(I195*H195,2)</f>
        <v>0</v>
      </c>
      <c r="BL195" s="17" t="s">
        <v>130</v>
      </c>
      <c r="BM195" s="225" t="s">
        <v>216</v>
      </c>
    </row>
    <row r="196" spans="1:47" s="2" customFormat="1" ht="12">
      <c r="A196" s="38"/>
      <c r="B196" s="39"/>
      <c r="C196" s="40"/>
      <c r="D196" s="227" t="s">
        <v>132</v>
      </c>
      <c r="E196" s="40"/>
      <c r="F196" s="228" t="s">
        <v>217</v>
      </c>
      <c r="G196" s="40"/>
      <c r="H196" s="40"/>
      <c r="I196" s="229"/>
      <c r="J196" s="40"/>
      <c r="K196" s="40"/>
      <c r="L196" s="44"/>
      <c r="M196" s="230"/>
      <c r="N196" s="231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132</v>
      </c>
      <c r="AU196" s="17" t="s">
        <v>88</v>
      </c>
    </row>
    <row r="197" spans="1:51" s="14" customFormat="1" ht="12">
      <c r="A197" s="14"/>
      <c r="B197" s="242"/>
      <c r="C197" s="243"/>
      <c r="D197" s="227" t="s">
        <v>134</v>
      </c>
      <c r="E197" s="244" t="s">
        <v>1</v>
      </c>
      <c r="F197" s="245" t="s">
        <v>187</v>
      </c>
      <c r="G197" s="243"/>
      <c r="H197" s="246">
        <v>46.5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134</v>
      </c>
      <c r="AU197" s="252" t="s">
        <v>88</v>
      </c>
      <c r="AV197" s="14" t="s">
        <v>88</v>
      </c>
      <c r="AW197" s="14" t="s">
        <v>33</v>
      </c>
      <c r="AX197" s="14" t="s">
        <v>79</v>
      </c>
      <c r="AY197" s="252" t="s">
        <v>123</v>
      </c>
    </row>
    <row r="198" spans="1:51" s="15" customFormat="1" ht="12">
      <c r="A198" s="15"/>
      <c r="B198" s="253"/>
      <c r="C198" s="254"/>
      <c r="D198" s="227" t="s">
        <v>134</v>
      </c>
      <c r="E198" s="255" t="s">
        <v>1</v>
      </c>
      <c r="F198" s="256" t="s">
        <v>138</v>
      </c>
      <c r="G198" s="254"/>
      <c r="H198" s="257">
        <v>46.5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3" t="s">
        <v>134</v>
      </c>
      <c r="AU198" s="263" t="s">
        <v>88</v>
      </c>
      <c r="AV198" s="15" t="s">
        <v>130</v>
      </c>
      <c r="AW198" s="15" t="s">
        <v>33</v>
      </c>
      <c r="AX198" s="15" t="s">
        <v>86</v>
      </c>
      <c r="AY198" s="263" t="s">
        <v>123</v>
      </c>
    </row>
    <row r="199" spans="1:65" s="2" customFormat="1" ht="16.5" customHeight="1">
      <c r="A199" s="38"/>
      <c r="B199" s="39"/>
      <c r="C199" s="214" t="s">
        <v>8</v>
      </c>
      <c r="D199" s="214" t="s">
        <v>125</v>
      </c>
      <c r="E199" s="215" t="s">
        <v>218</v>
      </c>
      <c r="F199" s="216" t="s">
        <v>219</v>
      </c>
      <c r="G199" s="217" t="s">
        <v>148</v>
      </c>
      <c r="H199" s="218">
        <v>242</v>
      </c>
      <c r="I199" s="219"/>
      <c r="J199" s="220">
        <f>ROUND(I199*H199,2)</f>
        <v>0</v>
      </c>
      <c r="K199" s="216" t="s">
        <v>129</v>
      </c>
      <c r="L199" s="44"/>
      <c r="M199" s="221" t="s">
        <v>1</v>
      </c>
      <c r="N199" s="222" t="s">
        <v>44</v>
      </c>
      <c r="O199" s="91"/>
      <c r="P199" s="223">
        <f>O199*H199</f>
        <v>0</v>
      </c>
      <c r="Q199" s="223">
        <v>0.0004</v>
      </c>
      <c r="R199" s="223">
        <f>Q199*H199</f>
        <v>0.09680000000000001</v>
      </c>
      <c r="S199" s="223">
        <v>0</v>
      </c>
      <c r="T199" s="22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5" t="s">
        <v>130</v>
      </c>
      <c r="AT199" s="225" t="s">
        <v>125</v>
      </c>
      <c r="AU199" s="225" t="s">
        <v>88</v>
      </c>
      <c r="AY199" s="17" t="s">
        <v>123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7" t="s">
        <v>86</v>
      </c>
      <c r="BK199" s="226">
        <f>ROUND(I199*H199,2)</f>
        <v>0</v>
      </c>
      <c r="BL199" s="17" t="s">
        <v>130</v>
      </c>
      <c r="BM199" s="225" t="s">
        <v>220</v>
      </c>
    </row>
    <row r="200" spans="1:47" s="2" customFormat="1" ht="12">
      <c r="A200" s="38"/>
      <c r="B200" s="39"/>
      <c r="C200" s="40"/>
      <c r="D200" s="227" t="s">
        <v>132</v>
      </c>
      <c r="E200" s="40"/>
      <c r="F200" s="228" t="s">
        <v>221</v>
      </c>
      <c r="G200" s="40"/>
      <c r="H200" s="40"/>
      <c r="I200" s="229"/>
      <c r="J200" s="40"/>
      <c r="K200" s="40"/>
      <c r="L200" s="44"/>
      <c r="M200" s="230"/>
      <c r="N200" s="23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132</v>
      </c>
      <c r="AU200" s="17" t="s">
        <v>88</v>
      </c>
    </row>
    <row r="201" spans="1:51" s="14" customFormat="1" ht="12">
      <c r="A201" s="14"/>
      <c r="B201" s="242"/>
      <c r="C201" s="243"/>
      <c r="D201" s="227" t="s">
        <v>134</v>
      </c>
      <c r="E201" s="244" t="s">
        <v>1</v>
      </c>
      <c r="F201" s="245" t="s">
        <v>184</v>
      </c>
      <c r="G201" s="243"/>
      <c r="H201" s="246">
        <v>242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134</v>
      </c>
      <c r="AU201" s="252" t="s">
        <v>88</v>
      </c>
      <c r="AV201" s="14" t="s">
        <v>88</v>
      </c>
      <c r="AW201" s="14" t="s">
        <v>33</v>
      </c>
      <c r="AX201" s="14" t="s">
        <v>79</v>
      </c>
      <c r="AY201" s="252" t="s">
        <v>123</v>
      </c>
    </row>
    <row r="202" spans="1:51" s="15" customFormat="1" ht="12">
      <c r="A202" s="15"/>
      <c r="B202" s="253"/>
      <c r="C202" s="254"/>
      <c r="D202" s="227" t="s">
        <v>134</v>
      </c>
      <c r="E202" s="255" t="s">
        <v>1</v>
      </c>
      <c r="F202" s="256" t="s">
        <v>138</v>
      </c>
      <c r="G202" s="254"/>
      <c r="H202" s="257">
        <v>242</v>
      </c>
      <c r="I202" s="258"/>
      <c r="J202" s="254"/>
      <c r="K202" s="254"/>
      <c r="L202" s="259"/>
      <c r="M202" s="260"/>
      <c r="N202" s="261"/>
      <c r="O202" s="261"/>
      <c r="P202" s="261"/>
      <c r="Q202" s="261"/>
      <c r="R202" s="261"/>
      <c r="S202" s="261"/>
      <c r="T202" s="262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3" t="s">
        <v>134</v>
      </c>
      <c r="AU202" s="263" t="s">
        <v>88</v>
      </c>
      <c r="AV202" s="15" t="s">
        <v>130</v>
      </c>
      <c r="AW202" s="15" t="s">
        <v>33</v>
      </c>
      <c r="AX202" s="15" t="s">
        <v>86</v>
      </c>
      <c r="AY202" s="263" t="s">
        <v>123</v>
      </c>
    </row>
    <row r="203" spans="1:65" s="2" customFormat="1" ht="16.5" customHeight="1">
      <c r="A203" s="38"/>
      <c r="B203" s="39"/>
      <c r="C203" s="214" t="s">
        <v>222</v>
      </c>
      <c r="D203" s="214" t="s">
        <v>125</v>
      </c>
      <c r="E203" s="215" t="s">
        <v>223</v>
      </c>
      <c r="F203" s="216" t="s">
        <v>224</v>
      </c>
      <c r="G203" s="217" t="s">
        <v>148</v>
      </c>
      <c r="H203" s="218">
        <v>74</v>
      </c>
      <c r="I203" s="219"/>
      <c r="J203" s="220">
        <f>ROUND(I203*H203,2)</f>
        <v>0</v>
      </c>
      <c r="K203" s="216" t="s">
        <v>129</v>
      </c>
      <c r="L203" s="44"/>
      <c r="M203" s="221" t="s">
        <v>1</v>
      </c>
      <c r="N203" s="222" t="s">
        <v>44</v>
      </c>
      <c r="O203" s="91"/>
      <c r="P203" s="223">
        <f>O203*H203</f>
        <v>0</v>
      </c>
      <c r="Q203" s="223">
        <v>0.00013</v>
      </c>
      <c r="R203" s="223">
        <f>Q203*H203</f>
        <v>0.009619999999999998</v>
      </c>
      <c r="S203" s="223">
        <v>0</v>
      </c>
      <c r="T203" s="22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5" t="s">
        <v>130</v>
      </c>
      <c r="AT203" s="225" t="s">
        <v>125</v>
      </c>
      <c r="AU203" s="225" t="s">
        <v>88</v>
      </c>
      <c r="AY203" s="17" t="s">
        <v>123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7" t="s">
        <v>86</v>
      </c>
      <c r="BK203" s="226">
        <f>ROUND(I203*H203,2)</f>
        <v>0</v>
      </c>
      <c r="BL203" s="17" t="s">
        <v>130</v>
      </c>
      <c r="BM203" s="225" t="s">
        <v>225</v>
      </c>
    </row>
    <row r="204" spans="1:47" s="2" customFormat="1" ht="12">
      <c r="A204" s="38"/>
      <c r="B204" s="39"/>
      <c r="C204" s="40"/>
      <c r="D204" s="227" t="s">
        <v>132</v>
      </c>
      <c r="E204" s="40"/>
      <c r="F204" s="228" t="s">
        <v>226</v>
      </c>
      <c r="G204" s="40"/>
      <c r="H204" s="40"/>
      <c r="I204" s="229"/>
      <c r="J204" s="40"/>
      <c r="K204" s="40"/>
      <c r="L204" s="44"/>
      <c r="M204" s="230"/>
      <c r="N204" s="231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132</v>
      </c>
      <c r="AU204" s="17" t="s">
        <v>88</v>
      </c>
    </row>
    <row r="205" spans="1:51" s="14" customFormat="1" ht="12">
      <c r="A205" s="14"/>
      <c r="B205" s="242"/>
      <c r="C205" s="243"/>
      <c r="D205" s="227" t="s">
        <v>134</v>
      </c>
      <c r="E205" s="244" t="s">
        <v>1</v>
      </c>
      <c r="F205" s="245" t="s">
        <v>185</v>
      </c>
      <c r="G205" s="243"/>
      <c r="H205" s="246">
        <v>74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134</v>
      </c>
      <c r="AU205" s="252" t="s">
        <v>88</v>
      </c>
      <c r="AV205" s="14" t="s">
        <v>88</v>
      </c>
      <c r="AW205" s="14" t="s">
        <v>33</v>
      </c>
      <c r="AX205" s="14" t="s">
        <v>79</v>
      </c>
      <c r="AY205" s="252" t="s">
        <v>123</v>
      </c>
    </row>
    <row r="206" spans="1:51" s="15" customFormat="1" ht="12">
      <c r="A206" s="15"/>
      <c r="B206" s="253"/>
      <c r="C206" s="254"/>
      <c r="D206" s="227" t="s">
        <v>134</v>
      </c>
      <c r="E206" s="255" t="s">
        <v>1</v>
      </c>
      <c r="F206" s="256" t="s">
        <v>138</v>
      </c>
      <c r="G206" s="254"/>
      <c r="H206" s="257">
        <v>74</v>
      </c>
      <c r="I206" s="258"/>
      <c r="J206" s="254"/>
      <c r="K206" s="254"/>
      <c r="L206" s="259"/>
      <c r="M206" s="260"/>
      <c r="N206" s="261"/>
      <c r="O206" s="261"/>
      <c r="P206" s="261"/>
      <c r="Q206" s="261"/>
      <c r="R206" s="261"/>
      <c r="S206" s="261"/>
      <c r="T206" s="262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3" t="s">
        <v>134</v>
      </c>
      <c r="AU206" s="263" t="s">
        <v>88</v>
      </c>
      <c r="AV206" s="15" t="s">
        <v>130</v>
      </c>
      <c r="AW206" s="15" t="s">
        <v>33</v>
      </c>
      <c r="AX206" s="15" t="s">
        <v>86</v>
      </c>
      <c r="AY206" s="263" t="s">
        <v>123</v>
      </c>
    </row>
    <row r="207" spans="1:65" s="2" customFormat="1" ht="16.5" customHeight="1">
      <c r="A207" s="38"/>
      <c r="B207" s="39"/>
      <c r="C207" s="214" t="s">
        <v>227</v>
      </c>
      <c r="D207" s="214" t="s">
        <v>125</v>
      </c>
      <c r="E207" s="215" t="s">
        <v>228</v>
      </c>
      <c r="F207" s="216" t="s">
        <v>229</v>
      </c>
      <c r="G207" s="217" t="s">
        <v>128</v>
      </c>
      <c r="H207" s="218">
        <v>140.4</v>
      </c>
      <c r="I207" s="219"/>
      <c r="J207" s="220">
        <f>ROUND(I207*H207,2)</f>
        <v>0</v>
      </c>
      <c r="K207" s="216" t="s">
        <v>129</v>
      </c>
      <c r="L207" s="44"/>
      <c r="M207" s="221" t="s">
        <v>1</v>
      </c>
      <c r="N207" s="222" t="s">
        <v>44</v>
      </c>
      <c r="O207" s="91"/>
      <c r="P207" s="223">
        <f>O207*H207</f>
        <v>0</v>
      </c>
      <c r="Q207" s="223">
        <v>1E-05</v>
      </c>
      <c r="R207" s="223">
        <f>Q207*H207</f>
        <v>0.001404</v>
      </c>
      <c r="S207" s="223">
        <v>0</v>
      </c>
      <c r="T207" s="22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5" t="s">
        <v>130</v>
      </c>
      <c r="AT207" s="225" t="s">
        <v>125</v>
      </c>
      <c r="AU207" s="225" t="s">
        <v>88</v>
      </c>
      <c r="AY207" s="17" t="s">
        <v>123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7" t="s">
        <v>86</v>
      </c>
      <c r="BK207" s="226">
        <f>ROUND(I207*H207,2)</f>
        <v>0</v>
      </c>
      <c r="BL207" s="17" t="s">
        <v>130</v>
      </c>
      <c r="BM207" s="225" t="s">
        <v>230</v>
      </c>
    </row>
    <row r="208" spans="1:47" s="2" customFormat="1" ht="12">
      <c r="A208" s="38"/>
      <c r="B208" s="39"/>
      <c r="C208" s="40"/>
      <c r="D208" s="227" t="s">
        <v>132</v>
      </c>
      <c r="E208" s="40"/>
      <c r="F208" s="228" t="s">
        <v>231</v>
      </c>
      <c r="G208" s="40"/>
      <c r="H208" s="40"/>
      <c r="I208" s="229"/>
      <c r="J208" s="40"/>
      <c r="K208" s="40"/>
      <c r="L208" s="44"/>
      <c r="M208" s="230"/>
      <c r="N208" s="23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132</v>
      </c>
      <c r="AU208" s="17" t="s">
        <v>88</v>
      </c>
    </row>
    <row r="209" spans="1:51" s="14" customFormat="1" ht="12">
      <c r="A209" s="14"/>
      <c r="B209" s="242"/>
      <c r="C209" s="243"/>
      <c r="D209" s="227" t="s">
        <v>134</v>
      </c>
      <c r="E209" s="244" t="s">
        <v>1</v>
      </c>
      <c r="F209" s="245" t="s">
        <v>232</v>
      </c>
      <c r="G209" s="243"/>
      <c r="H209" s="246">
        <v>28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134</v>
      </c>
      <c r="AU209" s="252" t="s">
        <v>88</v>
      </c>
      <c r="AV209" s="14" t="s">
        <v>88</v>
      </c>
      <c r="AW209" s="14" t="s">
        <v>33</v>
      </c>
      <c r="AX209" s="14" t="s">
        <v>79</v>
      </c>
      <c r="AY209" s="252" t="s">
        <v>123</v>
      </c>
    </row>
    <row r="210" spans="1:51" s="14" customFormat="1" ht="12">
      <c r="A210" s="14"/>
      <c r="B210" s="242"/>
      <c r="C210" s="243"/>
      <c r="D210" s="227" t="s">
        <v>134</v>
      </c>
      <c r="E210" s="244" t="s">
        <v>1</v>
      </c>
      <c r="F210" s="245" t="s">
        <v>233</v>
      </c>
      <c r="G210" s="243"/>
      <c r="H210" s="246">
        <v>91.8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134</v>
      </c>
      <c r="AU210" s="252" t="s">
        <v>88</v>
      </c>
      <c r="AV210" s="14" t="s">
        <v>88</v>
      </c>
      <c r="AW210" s="14" t="s">
        <v>33</v>
      </c>
      <c r="AX210" s="14" t="s">
        <v>79</v>
      </c>
      <c r="AY210" s="252" t="s">
        <v>123</v>
      </c>
    </row>
    <row r="211" spans="1:51" s="14" customFormat="1" ht="12">
      <c r="A211" s="14"/>
      <c r="B211" s="242"/>
      <c r="C211" s="243"/>
      <c r="D211" s="227" t="s">
        <v>134</v>
      </c>
      <c r="E211" s="244" t="s">
        <v>1</v>
      </c>
      <c r="F211" s="245" t="s">
        <v>234</v>
      </c>
      <c r="G211" s="243"/>
      <c r="H211" s="246">
        <v>20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134</v>
      </c>
      <c r="AU211" s="252" t="s">
        <v>88</v>
      </c>
      <c r="AV211" s="14" t="s">
        <v>88</v>
      </c>
      <c r="AW211" s="14" t="s">
        <v>33</v>
      </c>
      <c r="AX211" s="14" t="s">
        <v>79</v>
      </c>
      <c r="AY211" s="252" t="s">
        <v>123</v>
      </c>
    </row>
    <row r="212" spans="1:51" s="14" customFormat="1" ht="12">
      <c r="A212" s="14"/>
      <c r="B212" s="242"/>
      <c r="C212" s="243"/>
      <c r="D212" s="227" t="s">
        <v>134</v>
      </c>
      <c r="E212" s="244" t="s">
        <v>1</v>
      </c>
      <c r="F212" s="245" t="s">
        <v>235</v>
      </c>
      <c r="G212" s="243"/>
      <c r="H212" s="246">
        <v>0.6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2" t="s">
        <v>134</v>
      </c>
      <c r="AU212" s="252" t="s">
        <v>88</v>
      </c>
      <c r="AV212" s="14" t="s">
        <v>88</v>
      </c>
      <c r="AW212" s="14" t="s">
        <v>33</v>
      </c>
      <c r="AX212" s="14" t="s">
        <v>79</v>
      </c>
      <c r="AY212" s="252" t="s">
        <v>123</v>
      </c>
    </row>
    <row r="213" spans="1:51" s="15" customFormat="1" ht="12">
      <c r="A213" s="15"/>
      <c r="B213" s="253"/>
      <c r="C213" s="254"/>
      <c r="D213" s="227" t="s">
        <v>134</v>
      </c>
      <c r="E213" s="255" t="s">
        <v>1</v>
      </c>
      <c r="F213" s="256" t="s">
        <v>138</v>
      </c>
      <c r="G213" s="254"/>
      <c r="H213" s="257">
        <v>140.4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3" t="s">
        <v>134</v>
      </c>
      <c r="AU213" s="263" t="s">
        <v>88</v>
      </c>
      <c r="AV213" s="15" t="s">
        <v>130</v>
      </c>
      <c r="AW213" s="15" t="s">
        <v>33</v>
      </c>
      <c r="AX213" s="15" t="s">
        <v>86</v>
      </c>
      <c r="AY213" s="263" t="s">
        <v>123</v>
      </c>
    </row>
    <row r="214" spans="1:65" s="2" customFormat="1" ht="16.5" customHeight="1">
      <c r="A214" s="38"/>
      <c r="B214" s="39"/>
      <c r="C214" s="214" t="s">
        <v>236</v>
      </c>
      <c r="D214" s="214" t="s">
        <v>125</v>
      </c>
      <c r="E214" s="215" t="s">
        <v>237</v>
      </c>
      <c r="F214" s="216" t="s">
        <v>238</v>
      </c>
      <c r="G214" s="217" t="s">
        <v>128</v>
      </c>
      <c r="H214" s="218">
        <v>140.4</v>
      </c>
      <c r="I214" s="219"/>
      <c r="J214" s="220">
        <f>ROUND(I214*H214,2)</f>
        <v>0</v>
      </c>
      <c r="K214" s="216" t="s">
        <v>129</v>
      </c>
      <c r="L214" s="44"/>
      <c r="M214" s="221" t="s">
        <v>1</v>
      </c>
      <c r="N214" s="222" t="s">
        <v>44</v>
      </c>
      <c r="O214" s="91"/>
      <c r="P214" s="223">
        <f>O214*H214</f>
        <v>0</v>
      </c>
      <c r="Q214" s="223">
        <v>0.0006</v>
      </c>
      <c r="R214" s="223">
        <f>Q214*H214</f>
        <v>0.08424</v>
      </c>
      <c r="S214" s="223">
        <v>0</v>
      </c>
      <c r="T214" s="22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5" t="s">
        <v>130</v>
      </c>
      <c r="AT214" s="225" t="s">
        <v>125</v>
      </c>
      <c r="AU214" s="225" t="s">
        <v>88</v>
      </c>
      <c r="AY214" s="17" t="s">
        <v>123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7" t="s">
        <v>86</v>
      </c>
      <c r="BK214" s="226">
        <f>ROUND(I214*H214,2)</f>
        <v>0</v>
      </c>
      <c r="BL214" s="17" t="s">
        <v>130</v>
      </c>
      <c r="BM214" s="225" t="s">
        <v>239</v>
      </c>
    </row>
    <row r="215" spans="1:47" s="2" customFormat="1" ht="12">
      <c r="A215" s="38"/>
      <c r="B215" s="39"/>
      <c r="C215" s="40"/>
      <c r="D215" s="227" t="s">
        <v>132</v>
      </c>
      <c r="E215" s="40"/>
      <c r="F215" s="228" t="s">
        <v>240</v>
      </c>
      <c r="G215" s="40"/>
      <c r="H215" s="40"/>
      <c r="I215" s="229"/>
      <c r="J215" s="40"/>
      <c r="K215" s="40"/>
      <c r="L215" s="44"/>
      <c r="M215" s="230"/>
      <c r="N215" s="231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132</v>
      </c>
      <c r="AU215" s="17" t="s">
        <v>88</v>
      </c>
    </row>
    <row r="216" spans="1:51" s="14" customFormat="1" ht="12">
      <c r="A216" s="14"/>
      <c r="B216" s="242"/>
      <c r="C216" s="243"/>
      <c r="D216" s="227" t="s">
        <v>134</v>
      </c>
      <c r="E216" s="244" t="s">
        <v>1</v>
      </c>
      <c r="F216" s="245" t="s">
        <v>232</v>
      </c>
      <c r="G216" s="243"/>
      <c r="H216" s="246">
        <v>28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2" t="s">
        <v>134</v>
      </c>
      <c r="AU216" s="252" t="s">
        <v>88</v>
      </c>
      <c r="AV216" s="14" t="s">
        <v>88</v>
      </c>
      <c r="AW216" s="14" t="s">
        <v>33</v>
      </c>
      <c r="AX216" s="14" t="s">
        <v>79</v>
      </c>
      <c r="AY216" s="252" t="s">
        <v>123</v>
      </c>
    </row>
    <row r="217" spans="1:51" s="14" customFormat="1" ht="12">
      <c r="A217" s="14"/>
      <c r="B217" s="242"/>
      <c r="C217" s="243"/>
      <c r="D217" s="227" t="s">
        <v>134</v>
      </c>
      <c r="E217" s="244" t="s">
        <v>1</v>
      </c>
      <c r="F217" s="245" t="s">
        <v>233</v>
      </c>
      <c r="G217" s="243"/>
      <c r="H217" s="246">
        <v>91.8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2" t="s">
        <v>134</v>
      </c>
      <c r="AU217" s="252" t="s">
        <v>88</v>
      </c>
      <c r="AV217" s="14" t="s">
        <v>88</v>
      </c>
      <c r="AW217" s="14" t="s">
        <v>33</v>
      </c>
      <c r="AX217" s="14" t="s">
        <v>79</v>
      </c>
      <c r="AY217" s="252" t="s">
        <v>123</v>
      </c>
    </row>
    <row r="218" spans="1:51" s="14" customFormat="1" ht="12">
      <c r="A218" s="14"/>
      <c r="B218" s="242"/>
      <c r="C218" s="243"/>
      <c r="D218" s="227" t="s">
        <v>134</v>
      </c>
      <c r="E218" s="244" t="s">
        <v>1</v>
      </c>
      <c r="F218" s="245" t="s">
        <v>234</v>
      </c>
      <c r="G218" s="243"/>
      <c r="H218" s="246">
        <v>20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2" t="s">
        <v>134</v>
      </c>
      <c r="AU218" s="252" t="s">
        <v>88</v>
      </c>
      <c r="AV218" s="14" t="s">
        <v>88</v>
      </c>
      <c r="AW218" s="14" t="s">
        <v>33</v>
      </c>
      <c r="AX218" s="14" t="s">
        <v>79</v>
      </c>
      <c r="AY218" s="252" t="s">
        <v>123</v>
      </c>
    </row>
    <row r="219" spans="1:51" s="14" customFormat="1" ht="12">
      <c r="A219" s="14"/>
      <c r="B219" s="242"/>
      <c r="C219" s="243"/>
      <c r="D219" s="227" t="s">
        <v>134</v>
      </c>
      <c r="E219" s="244" t="s">
        <v>1</v>
      </c>
      <c r="F219" s="245" t="s">
        <v>235</v>
      </c>
      <c r="G219" s="243"/>
      <c r="H219" s="246">
        <v>0.6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2" t="s">
        <v>134</v>
      </c>
      <c r="AU219" s="252" t="s">
        <v>88</v>
      </c>
      <c r="AV219" s="14" t="s">
        <v>88</v>
      </c>
      <c r="AW219" s="14" t="s">
        <v>33</v>
      </c>
      <c r="AX219" s="14" t="s">
        <v>79</v>
      </c>
      <c r="AY219" s="252" t="s">
        <v>123</v>
      </c>
    </row>
    <row r="220" spans="1:51" s="15" customFormat="1" ht="12">
      <c r="A220" s="15"/>
      <c r="B220" s="253"/>
      <c r="C220" s="254"/>
      <c r="D220" s="227" t="s">
        <v>134</v>
      </c>
      <c r="E220" s="255" t="s">
        <v>1</v>
      </c>
      <c r="F220" s="256" t="s">
        <v>138</v>
      </c>
      <c r="G220" s="254"/>
      <c r="H220" s="257">
        <v>140.4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3" t="s">
        <v>134</v>
      </c>
      <c r="AU220" s="263" t="s">
        <v>88</v>
      </c>
      <c r="AV220" s="15" t="s">
        <v>130</v>
      </c>
      <c r="AW220" s="15" t="s">
        <v>33</v>
      </c>
      <c r="AX220" s="15" t="s">
        <v>86</v>
      </c>
      <c r="AY220" s="263" t="s">
        <v>123</v>
      </c>
    </row>
    <row r="221" spans="1:65" s="2" customFormat="1" ht="16.5" customHeight="1">
      <c r="A221" s="38"/>
      <c r="B221" s="39"/>
      <c r="C221" s="214" t="s">
        <v>241</v>
      </c>
      <c r="D221" s="214" t="s">
        <v>125</v>
      </c>
      <c r="E221" s="215" t="s">
        <v>242</v>
      </c>
      <c r="F221" s="216" t="s">
        <v>243</v>
      </c>
      <c r="G221" s="217" t="s">
        <v>128</v>
      </c>
      <c r="H221" s="218">
        <v>140.4</v>
      </c>
      <c r="I221" s="219"/>
      <c r="J221" s="220">
        <f>ROUND(I221*H221,2)</f>
        <v>0</v>
      </c>
      <c r="K221" s="216" t="s">
        <v>129</v>
      </c>
      <c r="L221" s="44"/>
      <c r="M221" s="221" t="s">
        <v>1</v>
      </c>
      <c r="N221" s="222" t="s">
        <v>44</v>
      </c>
      <c r="O221" s="91"/>
      <c r="P221" s="223">
        <f>O221*H221</f>
        <v>0</v>
      </c>
      <c r="Q221" s="223">
        <v>0.0016</v>
      </c>
      <c r="R221" s="223">
        <f>Q221*H221</f>
        <v>0.22464</v>
      </c>
      <c r="S221" s="223">
        <v>0</v>
      </c>
      <c r="T221" s="22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5" t="s">
        <v>130</v>
      </c>
      <c r="AT221" s="225" t="s">
        <v>125</v>
      </c>
      <c r="AU221" s="225" t="s">
        <v>88</v>
      </c>
      <c r="AY221" s="17" t="s">
        <v>123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7" t="s">
        <v>86</v>
      </c>
      <c r="BK221" s="226">
        <f>ROUND(I221*H221,2)</f>
        <v>0</v>
      </c>
      <c r="BL221" s="17" t="s">
        <v>130</v>
      </c>
      <c r="BM221" s="225" t="s">
        <v>244</v>
      </c>
    </row>
    <row r="222" spans="1:47" s="2" customFormat="1" ht="12">
      <c r="A222" s="38"/>
      <c r="B222" s="39"/>
      <c r="C222" s="40"/>
      <c r="D222" s="227" t="s">
        <v>132</v>
      </c>
      <c r="E222" s="40"/>
      <c r="F222" s="228" t="s">
        <v>245</v>
      </c>
      <c r="G222" s="40"/>
      <c r="H222" s="40"/>
      <c r="I222" s="229"/>
      <c r="J222" s="40"/>
      <c r="K222" s="40"/>
      <c r="L222" s="44"/>
      <c r="M222" s="230"/>
      <c r="N222" s="231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132</v>
      </c>
      <c r="AU222" s="17" t="s">
        <v>88</v>
      </c>
    </row>
    <row r="223" spans="1:51" s="14" customFormat="1" ht="12">
      <c r="A223" s="14"/>
      <c r="B223" s="242"/>
      <c r="C223" s="243"/>
      <c r="D223" s="227" t="s">
        <v>134</v>
      </c>
      <c r="E223" s="244" t="s">
        <v>1</v>
      </c>
      <c r="F223" s="245" t="s">
        <v>232</v>
      </c>
      <c r="G223" s="243"/>
      <c r="H223" s="246">
        <v>28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2" t="s">
        <v>134</v>
      </c>
      <c r="AU223" s="252" t="s">
        <v>88</v>
      </c>
      <c r="AV223" s="14" t="s">
        <v>88</v>
      </c>
      <c r="AW223" s="14" t="s">
        <v>33</v>
      </c>
      <c r="AX223" s="14" t="s">
        <v>79</v>
      </c>
      <c r="AY223" s="252" t="s">
        <v>123</v>
      </c>
    </row>
    <row r="224" spans="1:51" s="14" customFormat="1" ht="12">
      <c r="A224" s="14"/>
      <c r="B224" s="242"/>
      <c r="C224" s="243"/>
      <c r="D224" s="227" t="s">
        <v>134</v>
      </c>
      <c r="E224" s="244" t="s">
        <v>1</v>
      </c>
      <c r="F224" s="245" t="s">
        <v>233</v>
      </c>
      <c r="G224" s="243"/>
      <c r="H224" s="246">
        <v>91.8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2" t="s">
        <v>134</v>
      </c>
      <c r="AU224" s="252" t="s">
        <v>88</v>
      </c>
      <c r="AV224" s="14" t="s">
        <v>88</v>
      </c>
      <c r="AW224" s="14" t="s">
        <v>33</v>
      </c>
      <c r="AX224" s="14" t="s">
        <v>79</v>
      </c>
      <c r="AY224" s="252" t="s">
        <v>123</v>
      </c>
    </row>
    <row r="225" spans="1:51" s="14" customFormat="1" ht="12">
      <c r="A225" s="14"/>
      <c r="B225" s="242"/>
      <c r="C225" s="243"/>
      <c r="D225" s="227" t="s">
        <v>134</v>
      </c>
      <c r="E225" s="244" t="s">
        <v>1</v>
      </c>
      <c r="F225" s="245" t="s">
        <v>234</v>
      </c>
      <c r="G225" s="243"/>
      <c r="H225" s="246">
        <v>20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2" t="s">
        <v>134</v>
      </c>
      <c r="AU225" s="252" t="s">
        <v>88</v>
      </c>
      <c r="AV225" s="14" t="s">
        <v>88</v>
      </c>
      <c r="AW225" s="14" t="s">
        <v>33</v>
      </c>
      <c r="AX225" s="14" t="s">
        <v>79</v>
      </c>
      <c r="AY225" s="252" t="s">
        <v>123</v>
      </c>
    </row>
    <row r="226" spans="1:51" s="14" customFormat="1" ht="12">
      <c r="A226" s="14"/>
      <c r="B226" s="242"/>
      <c r="C226" s="243"/>
      <c r="D226" s="227" t="s">
        <v>134</v>
      </c>
      <c r="E226" s="244" t="s">
        <v>1</v>
      </c>
      <c r="F226" s="245" t="s">
        <v>235</v>
      </c>
      <c r="G226" s="243"/>
      <c r="H226" s="246">
        <v>0.6</v>
      </c>
      <c r="I226" s="247"/>
      <c r="J226" s="243"/>
      <c r="K226" s="243"/>
      <c r="L226" s="248"/>
      <c r="M226" s="249"/>
      <c r="N226" s="250"/>
      <c r="O226" s="250"/>
      <c r="P226" s="250"/>
      <c r="Q226" s="250"/>
      <c r="R226" s="250"/>
      <c r="S226" s="250"/>
      <c r="T226" s="25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2" t="s">
        <v>134</v>
      </c>
      <c r="AU226" s="252" t="s">
        <v>88</v>
      </c>
      <c r="AV226" s="14" t="s">
        <v>88</v>
      </c>
      <c r="AW226" s="14" t="s">
        <v>33</v>
      </c>
      <c r="AX226" s="14" t="s">
        <v>79</v>
      </c>
      <c r="AY226" s="252" t="s">
        <v>123</v>
      </c>
    </row>
    <row r="227" spans="1:51" s="15" customFormat="1" ht="12">
      <c r="A227" s="15"/>
      <c r="B227" s="253"/>
      <c r="C227" s="254"/>
      <c r="D227" s="227" t="s">
        <v>134</v>
      </c>
      <c r="E227" s="255" t="s">
        <v>1</v>
      </c>
      <c r="F227" s="256" t="s">
        <v>138</v>
      </c>
      <c r="G227" s="254"/>
      <c r="H227" s="257">
        <v>140.4</v>
      </c>
      <c r="I227" s="258"/>
      <c r="J227" s="254"/>
      <c r="K227" s="254"/>
      <c r="L227" s="259"/>
      <c r="M227" s="260"/>
      <c r="N227" s="261"/>
      <c r="O227" s="261"/>
      <c r="P227" s="261"/>
      <c r="Q227" s="261"/>
      <c r="R227" s="261"/>
      <c r="S227" s="261"/>
      <c r="T227" s="262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3" t="s">
        <v>134</v>
      </c>
      <c r="AU227" s="263" t="s">
        <v>88</v>
      </c>
      <c r="AV227" s="15" t="s">
        <v>130</v>
      </c>
      <c r="AW227" s="15" t="s">
        <v>33</v>
      </c>
      <c r="AX227" s="15" t="s">
        <v>86</v>
      </c>
      <c r="AY227" s="263" t="s">
        <v>123</v>
      </c>
    </row>
    <row r="228" spans="1:65" s="2" customFormat="1" ht="16.5" customHeight="1">
      <c r="A228" s="38"/>
      <c r="B228" s="39"/>
      <c r="C228" s="214" t="s">
        <v>246</v>
      </c>
      <c r="D228" s="214" t="s">
        <v>125</v>
      </c>
      <c r="E228" s="215" t="s">
        <v>247</v>
      </c>
      <c r="F228" s="216" t="s">
        <v>248</v>
      </c>
      <c r="G228" s="217" t="s">
        <v>148</v>
      </c>
      <c r="H228" s="218">
        <v>448.5</v>
      </c>
      <c r="I228" s="219"/>
      <c r="J228" s="220">
        <f>ROUND(I228*H228,2)</f>
        <v>0</v>
      </c>
      <c r="K228" s="216" t="s">
        <v>129</v>
      </c>
      <c r="L228" s="44"/>
      <c r="M228" s="221" t="s">
        <v>1</v>
      </c>
      <c r="N228" s="222" t="s">
        <v>44</v>
      </c>
      <c r="O228" s="91"/>
      <c r="P228" s="223">
        <f>O228*H228</f>
        <v>0</v>
      </c>
      <c r="Q228" s="223">
        <v>0.1554</v>
      </c>
      <c r="R228" s="223">
        <f>Q228*H228</f>
        <v>69.6969</v>
      </c>
      <c r="S228" s="223">
        <v>0</v>
      </c>
      <c r="T228" s="22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5" t="s">
        <v>130</v>
      </c>
      <c r="AT228" s="225" t="s">
        <v>125</v>
      </c>
      <c r="AU228" s="225" t="s">
        <v>88</v>
      </c>
      <c r="AY228" s="17" t="s">
        <v>123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7" t="s">
        <v>86</v>
      </c>
      <c r="BK228" s="226">
        <f>ROUND(I228*H228,2)</f>
        <v>0</v>
      </c>
      <c r="BL228" s="17" t="s">
        <v>130</v>
      </c>
      <c r="BM228" s="225" t="s">
        <v>249</v>
      </c>
    </row>
    <row r="229" spans="1:47" s="2" customFormat="1" ht="12">
      <c r="A229" s="38"/>
      <c r="B229" s="39"/>
      <c r="C229" s="40"/>
      <c r="D229" s="227" t="s">
        <v>132</v>
      </c>
      <c r="E229" s="40"/>
      <c r="F229" s="228" t="s">
        <v>250</v>
      </c>
      <c r="G229" s="40"/>
      <c r="H229" s="40"/>
      <c r="I229" s="229"/>
      <c r="J229" s="40"/>
      <c r="K229" s="40"/>
      <c r="L229" s="44"/>
      <c r="M229" s="230"/>
      <c r="N229" s="231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132</v>
      </c>
      <c r="AU229" s="17" t="s">
        <v>88</v>
      </c>
    </row>
    <row r="230" spans="1:51" s="14" customFormat="1" ht="12">
      <c r="A230" s="14"/>
      <c r="B230" s="242"/>
      <c r="C230" s="243"/>
      <c r="D230" s="227" t="s">
        <v>134</v>
      </c>
      <c r="E230" s="244" t="s">
        <v>1</v>
      </c>
      <c r="F230" s="245" t="s">
        <v>151</v>
      </c>
      <c r="G230" s="243"/>
      <c r="H230" s="246">
        <v>217</v>
      </c>
      <c r="I230" s="247"/>
      <c r="J230" s="243"/>
      <c r="K230" s="243"/>
      <c r="L230" s="248"/>
      <c r="M230" s="249"/>
      <c r="N230" s="250"/>
      <c r="O230" s="250"/>
      <c r="P230" s="250"/>
      <c r="Q230" s="250"/>
      <c r="R230" s="250"/>
      <c r="S230" s="250"/>
      <c r="T230" s="25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2" t="s">
        <v>134</v>
      </c>
      <c r="AU230" s="252" t="s">
        <v>88</v>
      </c>
      <c r="AV230" s="14" t="s">
        <v>88</v>
      </c>
      <c r="AW230" s="14" t="s">
        <v>33</v>
      </c>
      <c r="AX230" s="14" t="s">
        <v>79</v>
      </c>
      <c r="AY230" s="252" t="s">
        <v>123</v>
      </c>
    </row>
    <row r="231" spans="1:51" s="14" customFormat="1" ht="12">
      <c r="A231" s="14"/>
      <c r="B231" s="242"/>
      <c r="C231" s="243"/>
      <c r="D231" s="227" t="s">
        <v>134</v>
      </c>
      <c r="E231" s="244" t="s">
        <v>1</v>
      </c>
      <c r="F231" s="245" t="s">
        <v>152</v>
      </c>
      <c r="G231" s="243"/>
      <c r="H231" s="246">
        <v>231.5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2" t="s">
        <v>134</v>
      </c>
      <c r="AU231" s="252" t="s">
        <v>88</v>
      </c>
      <c r="AV231" s="14" t="s">
        <v>88</v>
      </c>
      <c r="AW231" s="14" t="s">
        <v>33</v>
      </c>
      <c r="AX231" s="14" t="s">
        <v>79</v>
      </c>
      <c r="AY231" s="252" t="s">
        <v>123</v>
      </c>
    </row>
    <row r="232" spans="1:51" s="15" customFormat="1" ht="12">
      <c r="A232" s="15"/>
      <c r="B232" s="253"/>
      <c r="C232" s="254"/>
      <c r="D232" s="227" t="s">
        <v>134</v>
      </c>
      <c r="E232" s="255" t="s">
        <v>1</v>
      </c>
      <c r="F232" s="256" t="s">
        <v>138</v>
      </c>
      <c r="G232" s="254"/>
      <c r="H232" s="257">
        <v>448.5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3" t="s">
        <v>134</v>
      </c>
      <c r="AU232" s="263" t="s">
        <v>88</v>
      </c>
      <c r="AV232" s="15" t="s">
        <v>130</v>
      </c>
      <c r="AW232" s="15" t="s">
        <v>33</v>
      </c>
      <c r="AX232" s="15" t="s">
        <v>86</v>
      </c>
      <c r="AY232" s="263" t="s">
        <v>123</v>
      </c>
    </row>
    <row r="233" spans="1:65" s="2" customFormat="1" ht="16.5" customHeight="1">
      <c r="A233" s="38"/>
      <c r="B233" s="39"/>
      <c r="C233" s="264" t="s">
        <v>7</v>
      </c>
      <c r="D233" s="264" t="s">
        <v>251</v>
      </c>
      <c r="E233" s="265" t="s">
        <v>252</v>
      </c>
      <c r="F233" s="266" t="s">
        <v>253</v>
      </c>
      <c r="G233" s="267" t="s">
        <v>148</v>
      </c>
      <c r="H233" s="268">
        <v>432.99</v>
      </c>
      <c r="I233" s="269"/>
      <c r="J233" s="270">
        <f>ROUND(I233*H233,2)</f>
        <v>0</v>
      </c>
      <c r="K233" s="266" t="s">
        <v>129</v>
      </c>
      <c r="L233" s="271"/>
      <c r="M233" s="272" t="s">
        <v>1</v>
      </c>
      <c r="N233" s="273" t="s">
        <v>44</v>
      </c>
      <c r="O233" s="91"/>
      <c r="P233" s="223">
        <f>O233*H233</f>
        <v>0</v>
      </c>
      <c r="Q233" s="223">
        <v>0.08</v>
      </c>
      <c r="R233" s="223">
        <f>Q233*H233</f>
        <v>34.6392</v>
      </c>
      <c r="S233" s="223">
        <v>0</v>
      </c>
      <c r="T233" s="22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5" t="s">
        <v>165</v>
      </c>
      <c r="AT233" s="225" t="s">
        <v>251</v>
      </c>
      <c r="AU233" s="225" t="s">
        <v>88</v>
      </c>
      <c r="AY233" s="17" t="s">
        <v>123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7" t="s">
        <v>86</v>
      </c>
      <c r="BK233" s="226">
        <f>ROUND(I233*H233,2)</f>
        <v>0</v>
      </c>
      <c r="BL233" s="17" t="s">
        <v>130</v>
      </c>
      <c r="BM233" s="225" t="s">
        <v>254</v>
      </c>
    </row>
    <row r="234" spans="1:47" s="2" customFormat="1" ht="12">
      <c r="A234" s="38"/>
      <c r="B234" s="39"/>
      <c r="C234" s="40"/>
      <c r="D234" s="227" t="s">
        <v>132</v>
      </c>
      <c r="E234" s="40"/>
      <c r="F234" s="228" t="s">
        <v>253</v>
      </c>
      <c r="G234" s="40"/>
      <c r="H234" s="40"/>
      <c r="I234" s="229"/>
      <c r="J234" s="40"/>
      <c r="K234" s="40"/>
      <c r="L234" s="44"/>
      <c r="M234" s="230"/>
      <c r="N234" s="231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132</v>
      </c>
      <c r="AU234" s="17" t="s">
        <v>88</v>
      </c>
    </row>
    <row r="235" spans="1:51" s="14" customFormat="1" ht="12">
      <c r="A235" s="14"/>
      <c r="B235" s="242"/>
      <c r="C235" s="243"/>
      <c r="D235" s="227" t="s">
        <v>134</v>
      </c>
      <c r="E235" s="244" t="s">
        <v>1</v>
      </c>
      <c r="F235" s="245" t="s">
        <v>151</v>
      </c>
      <c r="G235" s="243"/>
      <c r="H235" s="246">
        <v>217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2" t="s">
        <v>134</v>
      </c>
      <c r="AU235" s="252" t="s">
        <v>88</v>
      </c>
      <c r="AV235" s="14" t="s">
        <v>88</v>
      </c>
      <c r="AW235" s="14" t="s">
        <v>33</v>
      </c>
      <c r="AX235" s="14" t="s">
        <v>79</v>
      </c>
      <c r="AY235" s="252" t="s">
        <v>123</v>
      </c>
    </row>
    <row r="236" spans="1:51" s="14" customFormat="1" ht="12">
      <c r="A236" s="14"/>
      <c r="B236" s="242"/>
      <c r="C236" s="243"/>
      <c r="D236" s="227" t="s">
        <v>134</v>
      </c>
      <c r="E236" s="244" t="s">
        <v>1</v>
      </c>
      <c r="F236" s="245" t="s">
        <v>152</v>
      </c>
      <c r="G236" s="243"/>
      <c r="H236" s="246">
        <v>231.5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2" t="s">
        <v>134</v>
      </c>
      <c r="AU236" s="252" t="s">
        <v>88</v>
      </c>
      <c r="AV236" s="14" t="s">
        <v>88</v>
      </c>
      <c r="AW236" s="14" t="s">
        <v>33</v>
      </c>
      <c r="AX236" s="14" t="s">
        <v>79</v>
      </c>
      <c r="AY236" s="252" t="s">
        <v>123</v>
      </c>
    </row>
    <row r="237" spans="1:51" s="14" customFormat="1" ht="12">
      <c r="A237" s="14"/>
      <c r="B237" s="242"/>
      <c r="C237" s="243"/>
      <c r="D237" s="227" t="s">
        <v>134</v>
      </c>
      <c r="E237" s="244" t="s">
        <v>1</v>
      </c>
      <c r="F237" s="245" t="s">
        <v>255</v>
      </c>
      <c r="G237" s="243"/>
      <c r="H237" s="246">
        <v>-24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2" t="s">
        <v>134</v>
      </c>
      <c r="AU237" s="252" t="s">
        <v>88</v>
      </c>
      <c r="AV237" s="14" t="s">
        <v>88</v>
      </c>
      <c r="AW237" s="14" t="s">
        <v>33</v>
      </c>
      <c r="AX237" s="14" t="s">
        <v>79</v>
      </c>
      <c r="AY237" s="252" t="s">
        <v>123</v>
      </c>
    </row>
    <row r="238" spans="1:51" s="15" customFormat="1" ht="12">
      <c r="A238" s="15"/>
      <c r="B238" s="253"/>
      <c r="C238" s="254"/>
      <c r="D238" s="227" t="s">
        <v>134</v>
      </c>
      <c r="E238" s="255" t="s">
        <v>1</v>
      </c>
      <c r="F238" s="256" t="s">
        <v>138</v>
      </c>
      <c r="G238" s="254"/>
      <c r="H238" s="257">
        <v>424.5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3" t="s">
        <v>134</v>
      </c>
      <c r="AU238" s="263" t="s">
        <v>88</v>
      </c>
      <c r="AV238" s="15" t="s">
        <v>130</v>
      </c>
      <c r="AW238" s="15" t="s">
        <v>33</v>
      </c>
      <c r="AX238" s="15" t="s">
        <v>86</v>
      </c>
      <c r="AY238" s="263" t="s">
        <v>123</v>
      </c>
    </row>
    <row r="239" spans="1:51" s="14" customFormat="1" ht="12">
      <c r="A239" s="14"/>
      <c r="B239" s="242"/>
      <c r="C239" s="243"/>
      <c r="D239" s="227" t="s">
        <v>134</v>
      </c>
      <c r="E239" s="243"/>
      <c r="F239" s="245" t="s">
        <v>256</v>
      </c>
      <c r="G239" s="243"/>
      <c r="H239" s="246">
        <v>432.99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2" t="s">
        <v>134</v>
      </c>
      <c r="AU239" s="252" t="s">
        <v>88</v>
      </c>
      <c r="AV239" s="14" t="s">
        <v>88</v>
      </c>
      <c r="AW239" s="14" t="s">
        <v>4</v>
      </c>
      <c r="AX239" s="14" t="s">
        <v>86</v>
      </c>
      <c r="AY239" s="252" t="s">
        <v>123</v>
      </c>
    </row>
    <row r="240" spans="1:65" s="2" customFormat="1" ht="16.5" customHeight="1">
      <c r="A240" s="38"/>
      <c r="B240" s="39"/>
      <c r="C240" s="264" t="s">
        <v>257</v>
      </c>
      <c r="D240" s="264" t="s">
        <v>251</v>
      </c>
      <c r="E240" s="265" t="s">
        <v>258</v>
      </c>
      <c r="F240" s="266" t="s">
        <v>259</v>
      </c>
      <c r="G240" s="267" t="s">
        <v>148</v>
      </c>
      <c r="H240" s="268">
        <v>16.32</v>
      </c>
      <c r="I240" s="269"/>
      <c r="J240" s="270">
        <f>ROUND(I240*H240,2)</f>
        <v>0</v>
      </c>
      <c r="K240" s="266" t="s">
        <v>129</v>
      </c>
      <c r="L240" s="271"/>
      <c r="M240" s="272" t="s">
        <v>1</v>
      </c>
      <c r="N240" s="273" t="s">
        <v>44</v>
      </c>
      <c r="O240" s="91"/>
      <c r="P240" s="223">
        <f>O240*H240</f>
        <v>0</v>
      </c>
      <c r="Q240" s="223">
        <v>0.0483</v>
      </c>
      <c r="R240" s="223">
        <f>Q240*H240</f>
        <v>0.7882560000000001</v>
      </c>
      <c r="S240" s="223">
        <v>0</v>
      </c>
      <c r="T240" s="22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5" t="s">
        <v>165</v>
      </c>
      <c r="AT240" s="225" t="s">
        <v>251</v>
      </c>
      <c r="AU240" s="225" t="s">
        <v>88</v>
      </c>
      <c r="AY240" s="17" t="s">
        <v>123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7" t="s">
        <v>86</v>
      </c>
      <c r="BK240" s="226">
        <f>ROUND(I240*H240,2)</f>
        <v>0</v>
      </c>
      <c r="BL240" s="17" t="s">
        <v>130</v>
      </c>
      <c r="BM240" s="225" t="s">
        <v>260</v>
      </c>
    </row>
    <row r="241" spans="1:47" s="2" customFormat="1" ht="12">
      <c r="A241" s="38"/>
      <c r="B241" s="39"/>
      <c r="C241" s="40"/>
      <c r="D241" s="227" t="s">
        <v>132</v>
      </c>
      <c r="E241" s="40"/>
      <c r="F241" s="228" t="s">
        <v>259</v>
      </c>
      <c r="G241" s="40"/>
      <c r="H241" s="40"/>
      <c r="I241" s="229"/>
      <c r="J241" s="40"/>
      <c r="K241" s="40"/>
      <c r="L241" s="44"/>
      <c r="M241" s="230"/>
      <c r="N241" s="231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132</v>
      </c>
      <c r="AU241" s="17" t="s">
        <v>88</v>
      </c>
    </row>
    <row r="242" spans="1:51" s="14" customFormat="1" ht="12">
      <c r="A242" s="14"/>
      <c r="B242" s="242"/>
      <c r="C242" s="243"/>
      <c r="D242" s="227" t="s">
        <v>134</v>
      </c>
      <c r="E242" s="244" t="s">
        <v>1</v>
      </c>
      <c r="F242" s="245" t="s">
        <v>261</v>
      </c>
      <c r="G242" s="243"/>
      <c r="H242" s="246">
        <v>16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2" t="s">
        <v>134</v>
      </c>
      <c r="AU242" s="252" t="s">
        <v>88</v>
      </c>
      <c r="AV242" s="14" t="s">
        <v>88</v>
      </c>
      <c r="AW242" s="14" t="s">
        <v>33</v>
      </c>
      <c r="AX242" s="14" t="s">
        <v>86</v>
      </c>
      <c r="AY242" s="252" t="s">
        <v>123</v>
      </c>
    </row>
    <row r="243" spans="1:51" s="14" customFormat="1" ht="12">
      <c r="A243" s="14"/>
      <c r="B243" s="242"/>
      <c r="C243" s="243"/>
      <c r="D243" s="227" t="s">
        <v>134</v>
      </c>
      <c r="E243" s="243"/>
      <c r="F243" s="245" t="s">
        <v>262</v>
      </c>
      <c r="G243" s="243"/>
      <c r="H243" s="246">
        <v>16.32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2" t="s">
        <v>134</v>
      </c>
      <c r="AU243" s="252" t="s">
        <v>88</v>
      </c>
      <c r="AV243" s="14" t="s">
        <v>88</v>
      </c>
      <c r="AW243" s="14" t="s">
        <v>4</v>
      </c>
      <c r="AX243" s="14" t="s">
        <v>86</v>
      </c>
      <c r="AY243" s="252" t="s">
        <v>123</v>
      </c>
    </row>
    <row r="244" spans="1:65" s="2" customFormat="1" ht="16.5" customHeight="1">
      <c r="A244" s="38"/>
      <c r="B244" s="39"/>
      <c r="C244" s="264" t="s">
        <v>263</v>
      </c>
      <c r="D244" s="264" t="s">
        <v>251</v>
      </c>
      <c r="E244" s="265" t="s">
        <v>264</v>
      </c>
      <c r="F244" s="266" t="s">
        <v>265</v>
      </c>
      <c r="G244" s="267" t="s">
        <v>148</v>
      </c>
      <c r="H244" s="268">
        <v>8.16</v>
      </c>
      <c r="I244" s="269"/>
      <c r="J244" s="270">
        <f>ROUND(I244*H244,2)</f>
        <v>0</v>
      </c>
      <c r="K244" s="266" t="s">
        <v>129</v>
      </c>
      <c r="L244" s="271"/>
      <c r="M244" s="272" t="s">
        <v>1</v>
      </c>
      <c r="N244" s="273" t="s">
        <v>44</v>
      </c>
      <c r="O244" s="91"/>
      <c r="P244" s="223">
        <f>O244*H244</f>
        <v>0</v>
      </c>
      <c r="Q244" s="223">
        <v>0.06567</v>
      </c>
      <c r="R244" s="223">
        <f>Q244*H244</f>
        <v>0.5358672000000001</v>
      </c>
      <c r="S244" s="223">
        <v>0</v>
      </c>
      <c r="T244" s="224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5" t="s">
        <v>165</v>
      </c>
      <c r="AT244" s="225" t="s">
        <v>251</v>
      </c>
      <c r="AU244" s="225" t="s">
        <v>88</v>
      </c>
      <c r="AY244" s="17" t="s">
        <v>123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7" t="s">
        <v>86</v>
      </c>
      <c r="BK244" s="226">
        <f>ROUND(I244*H244,2)</f>
        <v>0</v>
      </c>
      <c r="BL244" s="17" t="s">
        <v>130</v>
      </c>
      <c r="BM244" s="225" t="s">
        <v>266</v>
      </c>
    </row>
    <row r="245" spans="1:47" s="2" customFormat="1" ht="12">
      <c r="A245" s="38"/>
      <c r="B245" s="39"/>
      <c r="C245" s="40"/>
      <c r="D245" s="227" t="s">
        <v>132</v>
      </c>
      <c r="E245" s="40"/>
      <c r="F245" s="228" t="s">
        <v>265</v>
      </c>
      <c r="G245" s="40"/>
      <c r="H245" s="40"/>
      <c r="I245" s="229"/>
      <c r="J245" s="40"/>
      <c r="K245" s="40"/>
      <c r="L245" s="44"/>
      <c r="M245" s="230"/>
      <c r="N245" s="231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132</v>
      </c>
      <c r="AU245" s="17" t="s">
        <v>88</v>
      </c>
    </row>
    <row r="246" spans="1:51" s="14" customFormat="1" ht="12">
      <c r="A246" s="14"/>
      <c r="B246" s="242"/>
      <c r="C246" s="243"/>
      <c r="D246" s="227" t="s">
        <v>134</v>
      </c>
      <c r="E246" s="244" t="s">
        <v>1</v>
      </c>
      <c r="F246" s="245" t="s">
        <v>267</v>
      </c>
      <c r="G246" s="243"/>
      <c r="H246" s="246">
        <v>8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2" t="s">
        <v>134</v>
      </c>
      <c r="AU246" s="252" t="s">
        <v>88</v>
      </c>
      <c r="AV246" s="14" t="s">
        <v>88</v>
      </c>
      <c r="AW246" s="14" t="s">
        <v>33</v>
      </c>
      <c r="AX246" s="14" t="s">
        <v>86</v>
      </c>
      <c r="AY246" s="252" t="s">
        <v>123</v>
      </c>
    </row>
    <row r="247" spans="1:51" s="14" customFormat="1" ht="12">
      <c r="A247" s="14"/>
      <c r="B247" s="242"/>
      <c r="C247" s="243"/>
      <c r="D247" s="227" t="s">
        <v>134</v>
      </c>
      <c r="E247" s="243"/>
      <c r="F247" s="245" t="s">
        <v>268</v>
      </c>
      <c r="G247" s="243"/>
      <c r="H247" s="246">
        <v>8.16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2" t="s">
        <v>134</v>
      </c>
      <c r="AU247" s="252" t="s">
        <v>88</v>
      </c>
      <c r="AV247" s="14" t="s">
        <v>88</v>
      </c>
      <c r="AW247" s="14" t="s">
        <v>4</v>
      </c>
      <c r="AX247" s="14" t="s">
        <v>86</v>
      </c>
      <c r="AY247" s="252" t="s">
        <v>123</v>
      </c>
    </row>
    <row r="248" spans="1:65" s="2" customFormat="1" ht="16.5" customHeight="1">
      <c r="A248" s="38"/>
      <c r="B248" s="39"/>
      <c r="C248" s="214" t="s">
        <v>269</v>
      </c>
      <c r="D248" s="214" t="s">
        <v>125</v>
      </c>
      <c r="E248" s="215" t="s">
        <v>270</v>
      </c>
      <c r="F248" s="216" t="s">
        <v>271</v>
      </c>
      <c r="G248" s="217" t="s">
        <v>272</v>
      </c>
      <c r="H248" s="218">
        <v>4.485</v>
      </c>
      <c r="I248" s="219"/>
      <c r="J248" s="220">
        <f>ROUND(I248*H248,2)</f>
        <v>0</v>
      </c>
      <c r="K248" s="216" t="s">
        <v>129</v>
      </c>
      <c r="L248" s="44"/>
      <c r="M248" s="221" t="s">
        <v>1</v>
      </c>
      <c r="N248" s="222" t="s">
        <v>44</v>
      </c>
      <c r="O248" s="91"/>
      <c r="P248" s="223">
        <f>O248*H248</f>
        <v>0</v>
      </c>
      <c r="Q248" s="223">
        <v>2.25634</v>
      </c>
      <c r="R248" s="223">
        <f>Q248*H248</f>
        <v>10.1196849</v>
      </c>
      <c r="S248" s="223">
        <v>0</v>
      </c>
      <c r="T248" s="22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5" t="s">
        <v>130</v>
      </c>
      <c r="AT248" s="225" t="s">
        <v>125</v>
      </c>
      <c r="AU248" s="225" t="s">
        <v>88</v>
      </c>
      <c r="AY248" s="17" t="s">
        <v>123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7" t="s">
        <v>86</v>
      </c>
      <c r="BK248" s="226">
        <f>ROUND(I248*H248,2)</f>
        <v>0</v>
      </c>
      <c r="BL248" s="17" t="s">
        <v>130</v>
      </c>
      <c r="BM248" s="225" t="s">
        <v>273</v>
      </c>
    </row>
    <row r="249" spans="1:47" s="2" customFormat="1" ht="12">
      <c r="A249" s="38"/>
      <c r="B249" s="39"/>
      <c r="C249" s="40"/>
      <c r="D249" s="227" t="s">
        <v>132</v>
      </c>
      <c r="E249" s="40"/>
      <c r="F249" s="228" t="s">
        <v>274</v>
      </c>
      <c r="G249" s="40"/>
      <c r="H249" s="40"/>
      <c r="I249" s="229"/>
      <c r="J249" s="40"/>
      <c r="K249" s="40"/>
      <c r="L249" s="44"/>
      <c r="M249" s="230"/>
      <c r="N249" s="231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132</v>
      </c>
      <c r="AU249" s="17" t="s">
        <v>88</v>
      </c>
    </row>
    <row r="250" spans="1:51" s="13" customFormat="1" ht="12">
      <c r="A250" s="13"/>
      <c r="B250" s="232"/>
      <c r="C250" s="233"/>
      <c r="D250" s="227" t="s">
        <v>134</v>
      </c>
      <c r="E250" s="234" t="s">
        <v>1</v>
      </c>
      <c r="F250" s="235" t="s">
        <v>275</v>
      </c>
      <c r="G250" s="233"/>
      <c r="H250" s="234" t="s">
        <v>1</v>
      </c>
      <c r="I250" s="236"/>
      <c r="J250" s="233"/>
      <c r="K250" s="233"/>
      <c r="L250" s="237"/>
      <c r="M250" s="238"/>
      <c r="N250" s="239"/>
      <c r="O250" s="239"/>
      <c r="P250" s="239"/>
      <c r="Q250" s="239"/>
      <c r="R250" s="239"/>
      <c r="S250" s="239"/>
      <c r="T250" s="24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1" t="s">
        <v>134</v>
      </c>
      <c r="AU250" s="241" t="s">
        <v>88</v>
      </c>
      <c r="AV250" s="13" t="s">
        <v>86</v>
      </c>
      <c r="AW250" s="13" t="s">
        <v>33</v>
      </c>
      <c r="AX250" s="13" t="s">
        <v>79</v>
      </c>
      <c r="AY250" s="241" t="s">
        <v>123</v>
      </c>
    </row>
    <row r="251" spans="1:51" s="14" customFormat="1" ht="12">
      <c r="A251" s="14"/>
      <c r="B251" s="242"/>
      <c r="C251" s="243"/>
      <c r="D251" s="227" t="s">
        <v>134</v>
      </c>
      <c r="E251" s="244" t="s">
        <v>1</v>
      </c>
      <c r="F251" s="245" t="s">
        <v>276</v>
      </c>
      <c r="G251" s="243"/>
      <c r="H251" s="246">
        <v>2.17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2" t="s">
        <v>134</v>
      </c>
      <c r="AU251" s="252" t="s">
        <v>88</v>
      </c>
      <c r="AV251" s="14" t="s">
        <v>88</v>
      </c>
      <c r="AW251" s="14" t="s">
        <v>33</v>
      </c>
      <c r="AX251" s="14" t="s">
        <v>79</v>
      </c>
      <c r="AY251" s="252" t="s">
        <v>123</v>
      </c>
    </row>
    <row r="252" spans="1:51" s="14" customFormat="1" ht="12">
      <c r="A252" s="14"/>
      <c r="B252" s="242"/>
      <c r="C252" s="243"/>
      <c r="D252" s="227" t="s">
        <v>134</v>
      </c>
      <c r="E252" s="244" t="s">
        <v>1</v>
      </c>
      <c r="F252" s="245" t="s">
        <v>277</v>
      </c>
      <c r="G252" s="243"/>
      <c r="H252" s="246">
        <v>2.315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2" t="s">
        <v>134</v>
      </c>
      <c r="AU252" s="252" t="s">
        <v>88</v>
      </c>
      <c r="AV252" s="14" t="s">
        <v>88</v>
      </c>
      <c r="AW252" s="14" t="s">
        <v>33</v>
      </c>
      <c r="AX252" s="14" t="s">
        <v>79</v>
      </c>
      <c r="AY252" s="252" t="s">
        <v>123</v>
      </c>
    </row>
    <row r="253" spans="1:51" s="15" customFormat="1" ht="12">
      <c r="A253" s="15"/>
      <c r="B253" s="253"/>
      <c r="C253" s="254"/>
      <c r="D253" s="227" t="s">
        <v>134</v>
      </c>
      <c r="E253" s="255" t="s">
        <v>1</v>
      </c>
      <c r="F253" s="256" t="s">
        <v>138</v>
      </c>
      <c r="G253" s="254"/>
      <c r="H253" s="257">
        <v>4.485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3" t="s">
        <v>134</v>
      </c>
      <c r="AU253" s="263" t="s">
        <v>88</v>
      </c>
      <c r="AV253" s="15" t="s">
        <v>130</v>
      </c>
      <c r="AW253" s="15" t="s">
        <v>33</v>
      </c>
      <c r="AX253" s="15" t="s">
        <v>86</v>
      </c>
      <c r="AY253" s="263" t="s">
        <v>123</v>
      </c>
    </row>
    <row r="254" spans="1:65" s="2" customFormat="1" ht="16.5" customHeight="1">
      <c r="A254" s="38"/>
      <c r="B254" s="39"/>
      <c r="C254" s="214" t="s">
        <v>278</v>
      </c>
      <c r="D254" s="214" t="s">
        <v>125</v>
      </c>
      <c r="E254" s="215" t="s">
        <v>279</v>
      </c>
      <c r="F254" s="216" t="s">
        <v>280</v>
      </c>
      <c r="G254" s="217" t="s">
        <v>148</v>
      </c>
      <c r="H254" s="218">
        <v>57.5</v>
      </c>
      <c r="I254" s="219"/>
      <c r="J254" s="220">
        <f>ROUND(I254*H254,2)</f>
        <v>0</v>
      </c>
      <c r="K254" s="216" t="s">
        <v>129</v>
      </c>
      <c r="L254" s="44"/>
      <c r="M254" s="221" t="s">
        <v>1</v>
      </c>
      <c r="N254" s="222" t="s">
        <v>44</v>
      </c>
      <c r="O254" s="91"/>
      <c r="P254" s="223">
        <f>O254*H254</f>
        <v>0</v>
      </c>
      <c r="Q254" s="223">
        <v>0</v>
      </c>
      <c r="R254" s="223">
        <f>Q254*H254</f>
        <v>0</v>
      </c>
      <c r="S254" s="223">
        <v>0</v>
      </c>
      <c r="T254" s="22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5" t="s">
        <v>130</v>
      </c>
      <c r="AT254" s="225" t="s">
        <v>125</v>
      </c>
      <c r="AU254" s="225" t="s">
        <v>88</v>
      </c>
      <c r="AY254" s="17" t="s">
        <v>123</v>
      </c>
      <c r="BE254" s="226">
        <f>IF(N254="základní",J254,0)</f>
        <v>0</v>
      </c>
      <c r="BF254" s="226">
        <f>IF(N254="snížená",J254,0)</f>
        <v>0</v>
      </c>
      <c r="BG254" s="226">
        <f>IF(N254="zákl. přenesená",J254,0)</f>
        <v>0</v>
      </c>
      <c r="BH254" s="226">
        <f>IF(N254="sníž. přenesená",J254,0)</f>
        <v>0</v>
      </c>
      <c r="BI254" s="226">
        <f>IF(N254="nulová",J254,0)</f>
        <v>0</v>
      </c>
      <c r="BJ254" s="17" t="s">
        <v>86</v>
      </c>
      <c r="BK254" s="226">
        <f>ROUND(I254*H254,2)</f>
        <v>0</v>
      </c>
      <c r="BL254" s="17" t="s">
        <v>130</v>
      </c>
      <c r="BM254" s="225" t="s">
        <v>281</v>
      </c>
    </row>
    <row r="255" spans="1:47" s="2" customFormat="1" ht="12">
      <c r="A255" s="38"/>
      <c r="B255" s="39"/>
      <c r="C255" s="40"/>
      <c r="D255" s="227" t="s">
        <v>132</v>
      </c>
      <c r="E255" s="40"/>
      <c r="F255" s="228" t="s">
        <v>282</v>
      </c>
      <c r="G255" s="40"/>
      <c r="H255" s="40"/>
      <c r="I255" s="229"/>
      <c r="J255" s="40"/>
      <c r="K255" s="40"/>
      <c r="L255" s="44"/>
      <c r="M255" s="230"/>
      <c r="N255" s="231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132</v>
      </c>
      <c r="AU255" s="17" t="s">
        <v>88</v>
      </c>
    </row>
    <row r="256" spans="1:51" s="13" customFormat="1" ht="12">
      <c r="A256" s="13"/>
      <c r="B256" s="232"/>
      <c r="C256" s="233"/>
      <c r="D256" s="227" t="s">
        <v>134</v>
      </c>
      <c r="E256" s="234" t="s">
        <v>1</v>
      </c>
      <c r="F256" s="235" t="s">
        <v>283</v>
      </c>
      <c r="G256" s="233"/>
      <c r="H256" s="234" t="s">
        <v>1</v>
      </c>
      <c r="I256" s="236"/>
      <c r="J256" s="233"/>
      <c r="K256" s="233"/>
      <c r="L256" s="237"/>
      <c r="M256" s="238"/>
      <c r="N256" s="239"/>
      <c r="O256" s="239"/>
      <c r="P256" s="239"/>
      <c r="Q256" s="239"/>
      <c r="R256" s="239"/>
      <c r="S256" s="239"/>
      <c r="T256" s="24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1" t="s">
        <v>134</v>
      </c>
      <c r="AU256" s="241" t="s">
        <v>88</v>
      </c>
      <c r="AV256" s="13" t="s">
        <v>86</v>
      </c>
      <c r="AW256" s="13" t="s">
        <v>33</v>
      </c>
      <c r="AX256" s="13" t="s">
        <v>79</v>
      </c>
      <c r="AY256" s="241" t="s">
        <v>123</v>
      </c>
    </row>
    <row r="257" spans="1:51" s="14" customFormat="1" ht="12">
      <c r="A257" s="14"/>
      <c r="B257" s="242"/>
      <c r="C257" s="243"/>
      <c r="D257" s="227" t="s">
        <v>134</v>
      </c>
      <c r="E257" s="244" t="s">
        <v>1</v>
      </c>
      <c r="F257" s="245" t="s">
        <v>284</v>
      </c>
      <c r="G257" s="243"/>
      <c r="H257" s="246">
        <v>57.5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2" t="s">
        <v>134</v>
      </c>
      <c r="AU257" s="252" t="s">
        <v>88</v>
      </c>
      <c r="AV257" s="14" t="s">
        <v>88</v>
      </c>
      <c r="AW257" s="14" t="s">
        <v>33</v>
      </c>
      <c r="AX257" s="14" t="s">
        <v>79</v>
      </c>
      <c r="AY257" s="252" t="s">
        <v>123</v>
      </c>
    </row>
    <row r="258" spans="1:51" s="15" customFormat="1" ht="12">
      <c r="A258" s="15"/>
      <c r="B258" s="253"/>
      <c r="C258" s="254"/>
      <c r="D258" s="227" t="s">
        <v>134</v>
      </c>
      <c r="E258" s="255" t="s">
        <v>1</v>
      </c>
      <c r="F258" s="256" t="s">
        <v>138</v>
      </c>
      <c r="G258" s="254"/>
      <c r="H258" s="257">
        <v>57.5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3" t="s">
        <v>134</v>
      </c>
      <c r="AU258" s="263" t="s">
        <v>88</v>
      </c>
      <c r="AV258" s="15" t="s">
        <v>130</v>
      </c>
      <c r="AW258" s="15" t="s">
        <v>33</v>
      </c>
      <c r="AX258" s="15" t="s">
        <v>86</v>
      </c>
      <c r="AY258" s="263" t="s">
        <v>123</v>
      </c>
    </row>
    <row r="259" spans="1:65" s="2" customFormat="1" ht="16.5" customHeight="1">
      <c r="A259" s="38"/>
      <c r="B259" s="39"/>
      <c r="C259" s="214" t="s">
        <v>285</v>
      </c>
      <c r="D259" s="214" t="s">
        <v>125</v>
      </c>
      <c r="E259" s="215" t="s">
        <v>286</v>
      </c>
      <c r="F259" s="216" t="s">
        <v>287</v>
      </c>
      <c r="G259" s="217" t="s">
        <v>148</v>
      </c>
      <c r="H259" s="218">
        <v>448.5</v>
      </c>
      <c r="I259" s="219"/>
      <c r="J259" s="220">
        <f>ROUND(I259*H259,2)</f>
        <v>0</v>
      </c>
      <c r="K259" s="216" t="s">
        <v>129</v>
      </c>
      <c r="L259" s="44"/>
      <c r="M259" s="221" t="s">
        <v>1</v>
      </c>
      <c r="N259" s="222" t="s">
        <v>44</v>
      </c>
      <c r="O259" s="91"/>
      <c r="P259" s="223">
        <f>O259*H259</f>
        <v>0</v>
      </c>
      <c r="Q259" s="223">
        <v>0</v>
      </c>
      <c r="R259" s="223">
        <f>Q259*H259</f>
        <v>0</v>
      </c>
      <c r="S259" s="223">
        <v>0</v>
      </c>
      <c r="T259" s="22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5" t="s">
        <v>130</v>
      </c>
      <c r="AT259" s="225" t="s">
        <v>125</v>
      </c>
      <c r="AU259" s="225" t="s">
        <v>88</v>
      </c>
      <c r="AY259" s="17" t="s">
        <v>123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7" t="s">
        <v>86</v>
      </c>
      <c r="BK259" s="226">
        <f>ROUND(I259*H259,2)</f>
        <v>0</v>
      </c>
      <c r="BL259" s="17" t="s">
        <v>130</v>
      </c>
      <c r="BM259" s="225" t="s">
        <v>288</v>
      </c>
    </row>
    <row r="260" spans="1:47" s="2" customFormat="1" ht="12">
      <c r="A260" s="38"/>
      <c r="B260" s="39"/>
      <c r="C260" s="40"/>
      <c r="D260" s="227" t="s">
        <v>132</v>
      </c>
      <c r="E260" s="40"/>
      <c r="F260" s="228" t="s">
        <v>289</v>
      </c>
      <c r="G260" s="40"/>
      <c r="H260" s="40"/>
      <c r="I260" s="229"/>
      <c r="J260" s="40"/>
      <c r="K260" s="40"/>
      <c r="L260" s="44"/>
      <c r="M260" s="230"/>
      <c r="N260" s="231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132</v>
      </c>
      <c r="AU260" s="17" t="s">
        <v>88</v>
      </c>
    </row>
    <row r="261" spans="1:51" s="13" customFormat="1" ht="12">
      <c r="A261" s="13"/>
      <c r="B261" s="232"/>
      <c r="C261" s="233"/>
      <c r="D261" s="227" t="s">
        <v>134</v>
      </c>
      <c r="E261" s="234" t="s">
        <v>1</v>
      </c>
      <c r="F261" s="235" t="s">
        <v>290</v>
      </c>
      <c r="G261" s="233"/>
      <c r="H261" s="234" t="s">
        <v>1</v>
      </c>
      <c r="I261" s="236"/>
      <c r="J261" s="233"/>
      <c r="K261" s="233"/>
      <c r="L261" s="237"/>
      <c r="M261" s="238"/>
      <c r="N261" s="239"/>
      <c r="O261" s="239"/>
      <c r="P261" s="239"/>
      <c r="Q261" s="239"/>
      <c r="R261" s="239"/>
      <c r="S261" s="239"/>
      <c r="T261" s="24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1" t="s">
        <v>134</v>
      </c>
      <c r="AU261" s="241" t="s">
        <v>88</v>
      </c>
      <c r="AV261" s="13" t="s">
        <v>86</v>
      </c>
      <c r="AW261" s="13" t="s">
        <v>33</v>
      </c>
      <c r="AX261" s="13" t="s">
        <v>79</v>
      </c>
      <c r="AY261" s="241" t="s">
        <v>123</v>
      </c>
    </row>
    <row r="262" spans="1:51" s="14" customFormat="1" ht="12">
      <c r="A262" s="14"/>
      <c r="B262" s="242"/>
      <c r="C262" s="243"/>
      <c r="D262" s="227" t="s">
        <v>134</v>
      </c>
      <c r="E262" s="244" t="s">
        <v>1</v>
      </c>
      <c r="F262" s="245" t="s">
        <v>151</v>
      </c>
      <c r="G262" s="243"/>
      <c r="H262" s="246">
        <v>217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2" t="s">
        <v>134</v>
      </c>
      <c r="AU262" s="252" t="s">
        <v>88</v>
      </c>
      <c r="AV262" s="14" t="s">
        <v>88</v>
      </c>
      <c r="AW262" s="14" t="s">
        <v>33</v>
      </c>
      <c r="AX262" s="14" t="s">
        <v>79</v>
      </c>
      <c r="AY262" s="252" t="s">
        <v>123</v>
      </c>
    </row>
    <row r="263" spans="1:51" s="14" customFormat="1" ht="12">
      <c r="A263" s="14"/>
      <c r="B263" s="242"/>
      <c r="C263" s="243"/>
      <c r="D263" s="227" t="s">
        <v>134</v>
      </c>
      <c r="E263" s="244" t="s">
        <v>1</v>
      </c>
      <c r="F263" s="245" t="s">
        <v>152</v>
      </c>
      <c r="G263" s="243"/>
      <c r="H263" s="246">
        <v>231.5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2" t="s">
        <v>134</v>
      </c>
      <c r="AU263" s="252" t="s">
        <v>88</v>
      </c>
      <c r="AV263" s="14" t="s">
        <v>88</v>
      </c>
      <c r="AW263" s="14" t="s">
        <v>33</v>
      </c>
      <c r="AX263" s="14" t="s">
        <v>79</v>
      </c>
      <c r="AY263" s="252" t="s">
        <v>123</v>
      </c>
    </row>
    <row r="264" spans="1:51" s="15" customFormat="1" ht="12">
      <c r="A264" s="15"/>
      <c r="B264" s="253"/>
      <c r="C264" s="254"/>
      <c r="D264" s="227" t="s">
        <v>134</v>
      </c>
      <c r="E264" s="255" t="s">
        <v>1</v>
      </c>
      <c r="F264" s="256" t="s">
        <v>138</v>
      </c>
      <c r="G264" s="254"/>
      <c r="H264" s="257">
        <v>448.5</v>
      </c>
      <c r="I264" s="258"/>
      <c r="J264" s="254"/>
      <c r="K264" s="254"/>
      <c r="L264" s="259"/>
      <c r="M264" s="260"/>
      <c r="N264" s="261"/>
      <c r="O264" s="261"/>
      <c r="P264" s="261"/>
      <c r="Q264" s="261"/>
      <c r="R264" s="261"/>
      <c r="S264" s="261"/>
      <c r="T264" s="262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3" t="s">
        <v>134</v>
      </c>
      <c r="AU264" s="263" t="s">
        <v>88</v>
      </c>
      <c r="AV264" s="15" t="s">
        <v>130</v>
      </c>
      <c r="AW264" s="15" t="s">
        <v>33</v>
      </c>
      <c r="AX264" s="15" t="s">
        <v>86</v>
      </c>
      <c r="AY264" s="263" t="s">
        <v>123</v>
      </c>
    </row>
    <row r="265" spans="1:65" s="2" customFormat="1" ht="21.75" customHeight="1">
      <c r="A265" s="38"/>
      <c r="B265" s="39"/>
      <c r="C265" s="214" t="s">
        <v>291</v>
      </c>
      <c r="D265" s="214" t="s">
        <v>125</v>
      </c>
      <c r="E265" s="215" t="s">
        <v>292</v>
      </c>
      <c r="F265" s="216" t="s">
        <v>293</v>
      </c>
      <c r="G265" s="217" t="s">
        <v>148</v>
      </c>
      <c r="H265" s="218">
        <v>57.5</v>
      </c>
      <c r="I265" s="219"/>
      <c r="J265" s="220">
        <f>ROUND(I265*H265,2)</f>
        <v>0</v>
      </c>
      <c r="K265" s="216" t="s">
        <v>129</v>
      </c>
      <c r="L265" s="44"/>
      <c r="M265" s="221" t="s">
        <v>1</v>
      </c>
      <c r="N265" s="222" t="s">
        <v>44</v>
      </c>
      <c r="O265" s="91"/>
      <c r="P265" s="223">
        <f>O265*H265</f>
        <v>0</v>
      </c>
      <c r="Q265" s="223">
        <v>0.0006</v>
      </c>
      <c r="R265" s="223">
        <f>Q265*H265</f>
        <v>0.034499999999999996</v>
      </c>
      <c r="S265" s="223">
        <v>0</v>
      </c>
      <c r="T265" s="22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5" t="s">
        <v>130</v>
      </c>
      <c r="AT265" s="225" t="s">
        <v>125</v>
      </c>
      <c r="AU265" s="225" t="s">
        <v>88</v>
      </c>
      <c r="AY265" s="17" t="s">
        <v>123</v>
      </c>
      <c r="BE265" s="226">
        <f>IF(N265="základní",J265,0)</f>
        <v>0</v>
      </c>
      <c r="BF265" s="226">
        <f>IF(N265="snížená",J265,0)</f>
        <v>0</v>
      </c>
      <c r="BG265" s="226">
        <f>IF(N265="zákl. přenesená",J265,0)</f>
        <v>0</v>
      </c>
      <c r="BH265" s="226">
        <f>IF(N265="sníž. přenesená",J265,0)</f>
        <v>0</v>
      </c>
      <c r="BI265" s="226">
        <f>IF(N265="nulová",J265,0)</f>
        <v>0</v>
      </c>
      <c r="BJ265" s="17" t="s">
        <v>86</v>
      </c>
      <c r="BK265" s="226">
        <f>ROUND(I265*H265,2)</f>
        <v>0</v>
      </c>
      <c r="BL265" s="17" t="s">
        <v>130</v>
      </c>
      <c r="BM265" s="225" t="s">
        <v>294</v>
      </c>
    </row>
    <row r="266" spans="1:47" s="2" customFormat="1" ht="12">
      <c r="A266" s="38"/>
      <c r="B266" s="39"/>
      <c r="C266" s="40"/>
      <c r="D266" s="227" t="s">
        <v>132</v>
      </c>
      <c r="E266" s="40"/>
      <c r="F266" s="228" t="s">
        <v>295</v>
      </c>
      <c r="G266" s="40"/>
      <c r="H266" s="40"/>
      <c r="I266" s="229"/>
      <c r="J266" s="40"/>
      <c r="K266" s="40"/>
      <c r="L266" s="44"/>
      <c r="M266" s="230"/>
      <c r="N266" s="231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132</v>
      </c>
      <c r="AU266" s="17" t="s">
        <v>88</v>
      </c>
    </row>
    <row r="267" spans="1:51" s="13" customFormat="1" ht="12">
      <c r="A267" s="13"/>
      <c r="B267" s="232"/>
      <c r="C267" s="233"/>
      <c r="D267" s="227" t="s">
        <v>134</v>
      </c>
      <c r="E267" s="234" t="s">
        <v>1</v>
      </c>
      <c r="F267" s="235" t="s">
        <v>283</v>
      </c>
      <c r="G267" s="233"/>
      <c r="H267" s="234" t="s">
        <v>1</v>
      </c>
      <c r="I267" s="236"/>
      <c r="J267" s="233"/>
      <c r="K267" s="233"/>
      <c r="L267" s="237"/>
      <c r="M267" s="238"/>
      <c r="N267" s="239"/>
      <c r="O267" s="239"/>
      <c r="P267" s="239"/>
      <c r="Q267" s="239"/>
      <c r="R267" s="239"/>
      <c r="S267" s="239"/>
      <c r="T267" s="24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1" t="s">
        <v>134</v>
      </c>
      <c r="AU267" s="241" t="s">
        <v>88</v>
      </c>
      <c r="AV267" s="13" t="s">
        <v>86</v>
      </c>
      <c r="AW267" s="13" t="s">
        <v>33</v>
      </c>
      <c r="AX267" s="13" t="s">
        <v>79</v>
      </c>
      <c r="AY267" s="241" t="s">
        <v>123</v>
      </c>
    </row>
    <row r="268" spans="1:51" s="14" customFormat="1" ht="12">
      <c r="A268" s="14"/>
      <c r="B268" s="242"/>
      <c r="C268" s="243"/>
      <c r="D268" s="227" t="s">
        <v>134</v>
      </c>
      <c r="E268" s="244" t="s">
        <v>1</v>
      </c>
      <c r="F268" s="245" t="s">
        <v>284</v>
      </c>
      <c r="G268" s="243"/>
      <c r="H268" s="246">
        <v>57.5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2" t="s">
        <v>134</v>
      </c>
      <c r="AU268" s="252" t="s">
        <v>88</v>
      </c>
      <c r="AV268" s="14" t="s">
        <v>88</v>
      </c>
      <c r="AW268" s="14" t="s">
        <v>33</v>
      </c>
      <c r="AX268" s="14" t="s">
        <v>79</v>
      </c>
      <c r="AY268" s="252" t="s">
        <v>123</v>
      </c>
    </row>
    <row r="269" spans="1:51" s="15" customFormat="1" ht="12">
      <c r="A269" s="15"/>
      <c r="B269" s="253"/>
      <c r="C269" s="254"/>
      <c r="D269" s="227" t="s">
        <v>134</v>
      </c>
      <c r="E269" s="255" t="s">
        <v>1</v>
      </c>
      <c r="F269" s="256" t="s">
        <v>138</v>
      </c>
      <c r="G269" s="254"/>
      <c r="H269" s="257">
        <v>57.5</v>
      </c>
      <c r="I269" s="258"/>
      <c r="J269" s="254"/>
      <c r="K269" s="254"/>
      <c r="L269" s="259"/>
      <c r="M269" s="260"/>
      <c r="N269" s="261"/>
      <c r="O269" s="261"/>
      <c r="P269" s="261"/>
      <c r="Q269" s="261"/>
      <c r="R269" s="261"/>
      <c r="S269" s="261"/>
      <c r="T269" s="262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3" t="s">
        <v>134</v>
      </c>
      <c r="AU269" s="263" t="s">
        <v>88</v>
      </c>
      <c r="AV269" s="15" t="s">
        <v>130</v>
      </c>
      <c r="AW269" s="15" t="s">
        <v>33</v>
      </c>
      <c r="AX269" s="15" t="s">
        <v>86</v>
      </c>
      <c r="AY269" s="263" t="s">
        <v>123</v>
      </c>
    </row>
    <row r="270" spans="1:65" s="2" customFormat="1" ht="16.5" customHeight="1">
      <c r="A270" s="38"/>
      <c r="B270" s="39"/>
      <c r="C270" s="214" t="s">
        <v>296</v>
      </c>
      <c r="D270" s="214" t="s">
        <v>125</v>
      </c>
      <c r="E270" s="215" t="s">
        <v>297</v>
      </c>
      <c r="F270" s="216" t="s">
        <v>298</v>
      </c>
      <c r="G270" s="217" t="s">
        <v>148</v>
      </c>
      <c r="H270" s="218">
        <v>57.5</v>
      </c>
      <c r="I270" s="219"/>
      <c r="J270" s="220">
        <f>ROUND(I270*H270,2)</f>
        <v>0</v>
      </c>
      <c r="K270" s="216" t="s">
        <v>129</v>
      </c>
      <c r="L270" s="44"/>
      <c r="M270" s="221" t="s">
        <v>1</v>
      </c>
      <c r="N270" s="222" t="s">
        <v>44</v>
      </c>
      <c r="O270" s="91"/>
      <c r="P270" s="223">
        <f>O270*H270</f>
        <v>0</v>
      </c>
      <c r="Q270" s="223">
        <v>0</v>
      </c>
      <c r="R270" s="223">
        <f>Q270*H270</f>
        <v>0</v>
      </c>
      <c r="S270" s="223">
        <v>0</v>
      </c>
      <c r="T270" s="22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5" t="s">
        <v>130</v>
      </c>
      <c r="AT270" s="225" t="s">
        <v>125</v>
      </c>
      <c r="AU270" s="225" t="s">
        <v>88</v>
      </c>
      <c r="AY270" s="17" t="s">
        <v>123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7" t="s">
        <v>86</v>
      </c>
      <c r="BK270" s="226">
        <f>ROUND(I270*H270,2)</f>
        <v>0</v>
      </c>
      <c r="BL270" s="17" t="s">
        <v>130</v>
      </c>
      <c r="BM270" s="225" t="s">
        <v>299</v>
      </c>
    </row>
    <row r="271" spans="1:47" s="2" customFormat="1" ht="12">
      <c r="A271" s="38"/>
      <c r="B271" s="39"/>
      <c r="C271" s="40"/>
      <c r="D271" s="227" t="s">
        <v>132</v>
      </c>
      <c r="E271" s="40"/>
      <c r="F271" s="228" t="s">
        <v>300</v>
      </c>
      <c r="G271" s="40"/>
      <c r="H271" s="40"/>
      <c r="I271" s="229"/>
      <c r="J271" s="40"/>
      <c r="K271" s="40"/>
      <c r="L271" s="44"/>
      <c r="M271" s="230"/>
      <c r="N271" s="231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132</v>
      </c>
      <c r="AU271" s="17" t="s">
        <v>88</v>
      </c>
    </row>
    <row r="272" spans="1:51" s="13" customFormat="1" ht="12">
      <c r="A272" s="13"/>
      <c r="B272" s="232"/>
      <c r="C272" s="233"/>
      <c r="D272" s="227" t="s">
        <v>134</v>
      </c>
      <c r="E272" s="234" t="s">
        <v>1</v>
      </c>
      <c r="F272" s="235" t="s">
        <v>283</v>
      </c>
      <c r="G272" s="233"/>
      <c r="H272" s="234" t="s">
        <v>1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1" t="s">
        <v>134</v>
      </c>
      <c r="AU272" s="241" t="s">
        <v>88</v>
      </c>
      <c r="AV272" s="13" t="s">
        <v>86</v>
      </c>
      <c r="AW272" s="13" t="s">
        <v>33</v>
      </c>
      <c r="AX272" s="13" t="s">
        <v>79</v>
      </c>
      <c r="AY272" s="241" t="s">
        <v>123</v>
      </c>
    </row>
    <row r="273" spans="1:51" s="14" customFormat="1" ht="12">
      <c r="A273" s="14"/>
      <c r="B273" s="242"/>
      <c r="C273" s="243"/>
      <c r="D273" s="227" t="s">
        <v>134</v>
      </c>
      <c r="E273" s="244" t="s">
        <v>1</v>
      </c>
      <c r="F273" s="245" t="s">
        <v>284</v>
      </c>
      <c r="G273" s="243"/>
      <c r="H273" s="246">
        <v>57.5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2" t="s">
        <v>134</v>
      </c>
      <c r="AU273" s="252" t="s">
        <v>88</v>
      </c>
      <c r="AV273" s="14" t="s">
        <v>88</v>
      </c>
      <c r="AW273" s="14" t="s">
        <v>33</v>
      </c>
      <c r="AX273" s="14" t="s">
        <v>79</v>
      </c>
      <c r="AY273" s="252" t="s">
        <v>123</v>
      </c>
    </row>
    <row r="274" spans="1:51" s="15" customFormat="1" ht="12">
      <c r="A274" s="15"/>
      <c r="B274" s="253"/>
      <c r="C274" s="254"/>
      <c r="D274" s="227" t="s">
        <v>134</v>
      </c>
      <c r="E274" s="255" t="s">
        <v>1</v>
      </c>
      <c r="F274" s="256" t="s">
        <v>138</v>
      </c>
      <c r="G274" s="254"/>
      <c r="H274" s="257">
        <v>57.5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3" t="s">
        <v>134</v>
      </c>
      <c r="AU274" s="263" t="s">
        <v>88</v>
      </c>
      <c r="AV274" s="15" t="s">
        <v>130</v>
      </c>
      <c r="AW274" s="15" t="s">
        <v>33</v>
      </c>
      <c r="AX274" s="15" t="s">
        <v>86</v>
      </c>
      <c r="AY274" s="263" t="s">
        <v>123</v>
      </c>
    </row>
    <row r="275" spans="1:65" s="2" customFormat="1" ht="16.5" customHeight="1">
      <c r="A275" s="38"/>
      <c r="B275" s="39"/>
      <c r="C275" s="214" t="s">
        <v>301</v>
      </c>
      <c r="D275" s="214" t="s">
        <v>125</v>
      </c>
      <c r="E275" s="215" t="s">
        <v>302</v>
      </c>
      <c r="F275" s="216" t="s">
        <v>303</v>
      </c>
      <c r="G275" s="217" t="s">
        <v>148</v>
      </c>
      <c r="H275" s="218">
        <v>448.5</v>
      </c>
      <c r="I275" s="219"/>
      <c r="J275" s="220">
        <f>ROUND(I275*H275,2)</f>
        <v>0</v>
      </c>
      <c r="K275" s="216" t="s">
        <v>129</v>
      </c>
      <c r="L275" s="44"/>
      <c r="M275" s="221" t="s">
        <v>1</v>
      </c>
      <c r="N275" s="222" t="s">
        <v>44</v>
      </c>
      <c r="O275" s="91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5" t="s">
        <v>130</v>
      </c>
      <c r="AT275" s="225" t="s">
        <v>125</v>
      </c>
      <c r="AU275" s="225" t="s">
        <v>88</v>
      </c>
      <c r="AY275" s="17" t="s">
        <v>123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7" t="s">
        <v>86</v>
      </c>
      <c r="BK275" s="226">
        <f>ROUND(I275*H275,2)</f>
        <v>0</v>
      </c>
      <c r="BL275" s="17" t="s">
        <v>130</v>
      </c>
      <c r="BM275" s="225" t="s">
        <v>304</v>
      </c>
    </row>
    <row r="276" spans="1:47" s="2" customFormat="1" ht="12">
      <c r="A276" s="38"/>
      <c r="B276" s="39"/>
      <c r="C276" s="40"/>
      <c r="D276" s="227" t="s">
        <v>132</v>
      </c>
      <c r="E276" s="40"/>
      <c r="F276" s="228" t="s">
        <v>305</v>
      </c>
      <c r="G276" s="40"/>
      <c r="H276" s="40"/>
      <c r="I276" s="229"/>
      <c r="J276" s="40"/>
      <c r="K276" s="40"/>
      <c r="L276" s="44"/>
      <c r="M276" s="230"/>
      <c r="N276" s="231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132</v>
      </c>
      <c r="AU276" s="17" t="s">
        <v>88</v>
      </c>
    </row>
    <row r="277" spans="1:51" s="13" customFormat="1" ht="12">
      <c r="A277" s="13"/>
      <c r="B277" s="232"/>
      <c r="C277" s="233"/>
      <c r="D277" s="227" t="s">
        <v>134</v>
      </c>
      <c r="E277" s="234" t="s">
        <v>1</v>
      </c>
      <c r="F277" s="235" t="s">
        <v>290</v>
      </c>
      <c r="G277" s="233"/>
      <c r="H277" s="234" t="s">
        <v>1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1" t="s">
        <v>134</v>
      </c>
      <c r="AU277" s="241" t="s">
        <v>88</v>
      </c>
      <c r="AV277" s="13" t="s">
        <v>86</v>
      </c>
      <c r="AW277" s="13" t="s">
        <v>33</v>
      </c>
      <c r="AX277" s="13" t="s">
        <v>79</v>
      </c>
      <c r="AY277" s="241" t="s">
        <v>123</v>
      </c>
    </row>
    <row r="278" spans="1:51" s="14" customFormat="1" ht="12">
      <c r="A278" s="14"/>
      <c r="B278" s="242"/>
      <c r="C278" s="243"/>
      <c r="D278" s="227" t="s">
        <v>134</v>
      </c>
      <c r="E278" s="244" t="s">
        <v>1</v>
      </c>
      <c r="F278" s="245" t="s">
        <v>151</v>
      </c>
      <c r="G278" s="243"/>
      <c r="H278" s="246">
        <v>217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2" t="s">
        <v>134</v>
      </c>
      <c r="AU278" s="252" t="s">
        <v>88</v>
      </c>
      <c r="AV278" s="14" t="s">
        <v>88</v>
      </c>
      <c r="AW278" s="14" t="s">
        <v>33</v>
      </c>
      <c r="AX278" s="14" t="s">
        <v>79</v>
      </c>
      <c r="AY278" s="252" t="s">
        <v>123</v>
      </c>
    </row>
    <row r="279" spans="1:51" s="14" customFormat="1" ht="12">
      <c r="A279" s="14"/>
      <c r="B279" s="242"/>
      <c r="C279" s="243"/>
      <c r="D279" s="227" t="s">
        <v>134</v>
      </c>
      <c r="E279" s="244" t="s">
        <v>1</v>
      </c>
      <c r="F279" s="245" t="s">
        <v>152</v>
      </c>
      <c r="G279" s="243"/>
      <c r="H279" s="246">
        <v>231.5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2" t="s">
        <v>134</v>
      </c>
      <c r="AU279" s="252" t="s">
        <v>88</v>
      </c>
      <c r="AV279" s="14" t="s">
        <v>88</v>
      </c>
      <c r="AW279" s="14" t="s">
        <v>33</v>
      </c>
      <c r="AX279" s="14" t="s">
        <v>79</v>
      </c>
      <c r="AY279" s="252" t="s">
        <v>123</v>
      </c>
    </row>
    <row r="280" spans="1:51" s="15" customFormat="1" ht="12">
      <c r="A280" s="15"/>
      <c r="B280" s="253"/>
      <c r="C280" s="254"/>
      <c r="D280" s="227" t="s">
        <v>134</v>
      </c>
      <c r="E280" s="255" t="s">
        <v>1</v>
      </c>
      <c r="F280" s="256" t="s">
        <v>138</v>
      </c>
      <c r="G280" s="254"/>
      <c r="H280" s="257">
        <v>448.5</v>
      </c>
      <c r="I280" s="258"/>
      <c r="J280" s="254"/>
      <c r="K280" s="254"/>
      <c r="L280" s="259"/>
      <c r="M280" s="260"/>
      <c r="N280" s="261"/>
      <c r="O280" s="261"/>
      <c r="P280" s="261"/>
      <c r="Q280" s="261"/>
      <c r="R280" s="261"/>
      <c r="S280" s="261"/>
      <c r="T280" s="262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3" t="s">
        <v>134</v>
      </c>
      <c r="AU280" s="263" t="s">
        <v>88</v>
      </c>
      <c r="AV280" s="15" t="s">
        <v>130</v>
      </c>
      <c r="AW280" s="15" t="s">
        <v>33</v>
      </c>
      <c r="AX280" s="15" t="s">
        <v>86</v>
      </c>
      <c r="AY280" s="263" t="s">
        <v>123</v>
      </c>
    </row>
    <row r="281" spans="1:65" s="2" customFormat="1" ht="16.5" customHeight="1">
      <c r="A281" s="38"/>
      <c r="B281" s="39"/>
      <c r="C281" s="214" t="s">
        <v>306</v>
      </c>
      <c r="D281" s="214" t="s">
        <v>125</v>
      </c>
      <c r="E281" s="215" t="s">
        <v>307</v>
      </c>
      <c r="F281" s="216" t="s">
        <v>308</v>
      </c>
      <c r="G281" s="217" t="s">
        <v>128</v>
      </c>
      <c r="H281" s="218">
        <v>2532.25</v>
      </c>
      <c r="I281" s="219"/>
      <c r="J281" s="220">
        <f>ROUND(I281*H281,2)</f>
        <v>0</v>
      </c>
      <c r="K281" s="216" t="s">
        <v>129</v>
      </c>
      <c r="L281" s="44"/>
      <c r="M281" s="221" t="s">
        <v>1</v>
      </c>
      <c r="N281" s="222" t="s">
        <v>44</v>
      </c>
      <c r="O281" s="91"/>
      <c r="P281" s="223">
        <f>O281*H281</f>
        <v>0</v>
      </c>
      <c r="Q281" s="223">
        <v>0</v>
      </c>
      <c r="R281" s="223">
        <f>Q281*H281</f>
        <v>0</v>
      </c>
      <c r="S281" s="223">
        <v>0.002</v>
      </c>
      <c r="T281" s="224">
        <f>S281*H281</f>
        <v>5.0645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5" t="s">
        <v>130</v>
      </c>
      <c r="AT281" s="225" t="s">
        <v>125</v>
      </c>
      <c r="AU281" s="225" t="s">
        <v>88</v>
      </c>
      <c r="AY281" s="17" t="s">
        <v>123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7" t="s">
        <v>86</v>
      </c>
      <c r="BK281" s="226">
        <f>ROUND(I281*H281,2)</f>
        <v>0</v>
      </c>
      <c r="BL281" s="17" t="s">
        <v>130</v>
      </c>
      <c r="BM281" s="225" t="s">
        <v>309</v>
      </c>
    </row>
    <row r="282" spans="1:47" s="2" customFormat="1" ht="12">
      <c r="A282" s="38"/>
      <c r="B282" s="39"/>
      <c r="C282" s="40"/>
      <c r="D282" s="227" t="s">
        <v>132</v>
      </c>
      <c r="E282" s="40"/>
      <c r="F282" s="228" t="s">
        <v>310</v>
      </c>
      <c r="G282" s="40"/>
      <c r="H282" s="40"/>
      <c r="I282" s="229"/>
      <c r="J282" s="40"/>
      <c r="K282" s="40"/>
      <c r="L282" s="44"/>
      <c r="M282" s="230"/>
      <c r="N282" s="231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132</v>
      </c>
      <c r="AU282" s="17" t="s">
        <v>88</v>
      </c>
    </row>
    <row r="283" spans="1:51" s="14" customFormat="1" ht="12">
      <c r="A283" s="14"/>
      <c r="B283" s="242"/>
      <c r="C283" s="243"/>
      <c r="D283" s="227" t="s">
        <v>134</v>
      </c>
      <c r="E283" s="244" t="s">
        <v>1</v>
      </c>
      <c r="F283" s="245" t="s">
        <v>143</v>
      </c>
      <c r="G283" s="243"/>
      <c r="H283" s="246">
        <v>1456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2" t="s">
        <v>134</v>
      </c>
      <c r="AU283" s="252" t="s">
        <v>88</v>
      </c>
      <c r="AV283" s="14" t="s">
        <v>88</v>
      </c>
      <c r="AW283" s="14" t="s">
        <v>33</v>
      </c>
      <c r="AX283" s="14" t="s">
        <v>79</v>
      </c>
      <c r="AY283" s="252" t="s">
        <v>123</v>
      </c>
    </row>
    <row r="284" spans="1:51" s="14" customFormat="1" ht="12">
      <c r="A284" s="14"/>
      <c r="B284" s="242"/>
      <c r="C284" s="243"/>
      <c r="D284" s="227" t="s">
        <v>134</v>
      </c>
      <c r="E284" s="244" t="s">
        <v>1</v>
      </c>
      <c r="F284" s="245" t="s">
        <v>144</v>
      </c>
      <c r="G284" s="243"/>
      <c r="H284" s="246">
        <v>1076.25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2" t="s">
        <v>134</v>
      </c>
      <c r="AU284" s="252" t="s">
        <v>88</v>
      </c>
      <c r="AV284" s="14" t="s">
        <v>88</v>
      </c>
      <c r="AW284" s="14" t="s">
        <v>33</v>
      </c>
      <c r="AX284" s="14" t="s">
        <v>79</v>
      </c>
      <c r="AY284" s="252" t="s">
        <v>123</v>
      </c>
    </row>
    <row r="285" spans="1:51" s="15" customFormat="1" ht="12">
      <c r="A285" s="15"/>
      <c r="B285" s="253"/>
      <c r="C285" s="254"/>
      <c r="D285" s="227" t="s">
        <v>134</v>
      </c>
      <c r="E285" s="255" t="s">
        <v>1</v>
      </c>
      <c r="F285" s="256" t="s">
        <v>138</v>
      </c>
      <c r="G285" s="254"/>
      <c r="H285" s="257">
        <v>2532.25</v>
      </c>
      <c r="I285" s="258"/>
      <c r="J285" s="254"/>
      <c r="K285" s="254"/>
      <c r="L285" s="259"/>
      <c r="M285" s="260"/>
      <c r="N285" s="261"/>
      <c r="O285" s="261"/>
      <c r="P285" s="261"/>
      <c r="Q285" s="261"/>
      <c r="R285" s="261"/>
      <c r="S285" s="261"/>
      <c r="T285" s="262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3" t="s">
        <v>134</v>
      </c>
      <c r="AU285" s="263" t="s">
        <v>88</v>
      </c>
      <c r="AV285" s="15" t="s">
        <v>130</v>
      </c>
      <c r="AW285" s="15" t="s">
        <v>33</v>
      </c>
      <c r="AX285" s="15" t="s">
        <v>86</v>
      </c>
      <c r="AY285" s="263" t="s">
        <v>123</v>
      </c>
    </row>
    <row r="286" spans="1:63" s="12" customFormat="1" ht="22.8" customHeight="1">
      <c r="A286" s="12"/>
      <c r="B286" s="198"/>
      <c r="C286" s="199"/>
      <c r="D286" s="200" t="s">
        <v>78</v>
      </c>
      <c r="E286" s="212" t="s">
        <v>311</v>
      </c>
      <c r="F286" s="212" t="s">
        <v>312</v>
      </c>
      <c r="G286" s="199"/>
      <c r="H286" s="199"/>
      <c r="I286" s="202"/>
      <c r="J286" s="213">
        <f>BK286</f>
        <v>0</v>
      </c>
      <c r="K286" s="199"/>
      <c r="L286" s="204"/>
      <c r="M286" s="205"/>
      <c r="N286" s="206"/>
      <c r="O286" s="206"/>
      <c r="P286" s="207">
        <f>SUM(P287:P300)</f>
        <v>0</v>
      </c>
      <c r="Q286" s="206"/>
      <c r="R286" s="207">
        <f>SUM(R287:R300)</f>
        <v>0</v>
      </c>
      <c r="S286" s="206"/>
      <c r="T286" s="208">
        <f>SUM(T287:T300)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9" t="s">
        <v>86</v>
      </c>
      <c r="AT286" s="210" t="s">
        <v>78</v>
      </c>
      <c r="AU286" s="210" t="s">
        <v>86</v>
      </c>
      <c r="AY286" s="209" t="s">
        <v>123</v>
      </c>
      <c r="BK286" s="211">
        <f>SUM(BK287:BK300)</f>
        <v>0</v>
      </c>
    </row>
    <row r="287" spans="1:65" s="2" customFormat="1" ht="16.5" customHeight="1">
      <c r="A287" s="38"/>
      <c r="B287" s="39"/>
      <c r="C287" s="214" t="s">
        <v>313</v>
      </c>
      <c r="D287" s="214" t="s">
        <v>125</v>
      </c>
      <c r="E287" s="215" t="s">
        <v>314</v>
      </c>
      <c r="F287" s="216" t="s">
        <v>315</v>
      </c>
      <c r="G287" s="217" t="s">
        <v>316</v>
      </c>
      <c r="H287" s="218">
        <v>398.083</v>
      </c>
      <c r="I287" s="219"/>
      <c r="J287" s="220">
        <f>ROUND(I287*H287,2)</f>
        <v>0</v>
      </c>
      <c r="K287" s="216" t="s">
        <v>129</v>
      </c>
      <c r="L287" s="44"/>
      <c r="M287" s="221" t="s">
        <v>1</v>
      </c>
      <c r="N287" s="222" t="s">
        <v>44</v>
      </c>
      <c r="O287" s="91"/>
      <c r="P287" s="223">
        <f>O287*H287</f>
        <v>0</v>
      </c>
      <c r="Q287" s="223">
        <v>0</v>
      </c>
      <c r="R287" s="223">
        <f>Q287*H287</f>
        <v>0</v>
      </c>
      <c r="S287" s="223">
        <v>0</v>
      </c>
      <c r="T287" s="224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5" t="s">
        <v>130</v>
      </c>
      <c r="AT287" s="225" t="s">
        <v>125</v>
      </c>
      <c r="AU287" s="225" t="s">
        <v>88</v>
      </c>
      <c r="AY287" s="17" t="s">
        <v>123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7" t="s">
        <v>86</v>
      </c>
      <c r="BK287" s="226">
        <f>ROUND(I287*H287,2)</f>
        <v>0</v>
      </c>
      <c r="BL287" s="17" t="s">
        <v>130</v>
      </c>
      <c r="BM287" s="225" t="s">
        <v>317</v>
      </c>
    </row>
    <row r="288" spans="1:47" s="2" customFormat="1" ht="12">
      <c r="A288" s="38"/>
      <c r="B288" s="39"/>
      <c r="C288" s="40"/>
      <c r="D288" s="227" t="s">
        <v>132</v>
      </c>
      <c r="E288" s="40"/>
      <c r="F288" s="228" t="s">
        <v>318</v>
      </c>
      <c r="G288" s="40"/>
      <c r="H288" s="40"/>
      <c r="I288" s="229"/>
      <c r="J288" s="40"/>
      <c r="K288" s="40"/>
      <c r="L288" s="44"/>
      <c r="M288" s="230"/>
      <c r="N288" s="231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132</v>
      </c>
      <c r="AU288" s="17" t="s">
        <v>88</v>
      </c>
    </row>
    <row r="289" spans="1:65" s="2" customFormat="1" ht="16.5" customHeight="1">
      <c r="A289" s="38"/>
      <c r="B289" s="39"/>
      <c r="C289" s="214" t="s">
        <v>319</v>
      </c>
      <c r="D289" s="214" t="s">
        <v>125</v>
      </c>
      <c r="E289" s="215" t="s">
        <v>320</v>
      </c>
      <c r="F289" s="216" t="s">
        <v>321</v>
      </c>
      <c r="G289" s="217" t="s">
        <v>316</v>
      </c>
      <c r="H289" s="218">
        <v>3582.747</v>
      </c>
      <c r="I289" s="219"/>
      <c r="J289" s="220">
        <f>ROUND(I289*H289,2)</f>
        <v>0</v>
      </c>
      <c r="K289" s="216" t="s">
        <v>129</v>
      </c>
      <c r="L289" s="44"/>
      <c r="M289" s="221" t="s">
        <v>1</v>
      </c>
      <c r="N289" s="222" t="s">
        <v>44</v>
      </c>
      <c r="O289" s="91"/>
      <c r="P289" s="223">
        <f>O289*H289</f>
        <v>0</v>
      </c>
      <c r="Q289" s="223">
        <v>0</v>
      </c>
      <c r="R289" s="223">
        <f>Q289*H289</f>
        <v>0</v>
      </c>
      <c r="S289" s="223">
        <v>0</v>
      </c>
      <c r="T289" s="224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5" t="s">
        <v>130</v>
      </c>
      <c r="AT289" s="225" t="s">
        <v>125</v>
      </c>
      <c r="AU289" s="225" t="s">
        <v>88</v>
      </c>
      <c r="AY289" s="17" t="s">
        <v>123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7" t="s">
        <v>86</v>
      </c>
      <c r="BK289" s="226">
        <f>ROUND(I289*H289,2)</f>
        <v>0</v>
      </c>
      <c r="BL289" s="17" t="s">
        <v>130</v>
      </c>
      <c r="BM289" s="225" t="s">
        <v>322</v>
      </c>
    </row>
    <row r="290" spans="1:47" s="2" customFormat="1" ht="12">
      <c r="A290" s="38"/>
      <c r="B290" s="39"/>
      <c r="C290" s="40"/>
      <c r="D290" s="227" t="s">
        <v>132</v>
      </c>
      <c r="E290" s="40"/>
      <c r="F290" s="228" t="s">
        <v>323</v>
      </c>
      <c r="G290" s="40"/>
      <c r="H290" s="40"/>
      <c r="I290" s="229"/>
      <c r="J290" s="40"/>
      <c r="K290" s="40"/>
      <c r="L290" s="44"/>
      <c r="M290" s="230"/>
      <c r="N290" s="231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132</v>
      </c>
      <c r="AU290" s="17" t="s">
        <v>88</v>
      </c>
    </row>
    <row r="291" spans="1:51" s="14" customFormat="1" ht="12">
      <c r="A291" s="14"/>
      <c r="B291" s="242"/>
      <c r="C291" s="243"/>
      <c r="D291" s="227" t="s">
        <v>134</v>
      </c>
      <c r="E291" s="243"/>
      <c r="F291" s="245" t="s">
        <v>324</v>
      </c>
      <c r="G291" s="243"/>
      <c r="H291" s="246">
        <v>3582.747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2" t="s">
        <v>134</v>
      </c>
      <c r="AU291" s="252" t="s">
        <v>88</v>
      </c>
      <c r="AV291" s="14" t="s">
        <v>88</v>
      </c>
      <c r="AW291" s="14" t="s">
        <v>4</v>
      </c>
      <c r="AX291" s="14" t="s">
        <v>86</v>
      </c>
      <c r="AY291" s="252" t="s">
        <v>123</v>
      </c>
    </row>
    <row r="292" spans="1:65" s="2" customFormat="1" ht="24.15" customHeight="1">
      <c r="A292" s="38"/>
      <c r="B292" s="39"/>
      <c r="C292" s="214" t="s">
        <v>325</v>
      </c>
      <c r="D292" s="214" t="s">
        <v>125</v>
      </c>
      <c r="E292" s="215" t="s">
        <v>326</v>
      </c>
      <c r="F292" s="216" t="s">
        <v>327</v>
      </c>
      <c r="G292" s="217" t="s">
        <v>316</v>
      </c>
      <c r="H292" s="218">
        <v>91.943</v>
      </c>
      <c r="I292" s="219"/>
      <c r="J292" s="220">
        <f>ROUND(I292*H292,2)</f>
        <v>0</v>
      </c>
      <c r="K292" s="216" t="s">
        <v>129</v>
      </c>
      <c r="L292" s="44"/>
      <c r="M292" s="221" t="s">
        <v>1</v>
      </c>
      <c r="N292" s="222" t="s">
        <v>44</v>
      </c>
      <c r="O292" s="91"/>
      <c r="P292" s="223">
        <f>O292*H292</f>
        <v>0</v>
      </c>
      <c r="Q292" s="223">
        <v>0</v>
      </c>
      <c r="R292" s="223">
        <f>Q292*H292</f>
        <v>0</v>
      </c>
      <c r="S292" s="223">
        <v>0</v>
      </c>
      <c r="T292" s="224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5" t="s">
        <v>130</v>
      </c>
      <c r="AT292" s="225" t="s">
        <v>125</v>
      </c>
      <c r="AU292" s="225" t="s">
        <v>88</v>
      </c>
      <c r="AY292" s="17" t="s">
        <v>123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7" t="s">
        <v>86</v>
      </c>
      <c r="BK292" s="226">
        <f>ROUND(I292*H292,2)</f>
        <v>0</v>
      </c>
      <c r="BL292" s="17" t="s">
        <v>130</v>
      </c>
      <c r="BM292" s="225" t="s">
        <v>328</v>
      </c>
    </row>
    <row r="293" spans="1:47" s="2" customFormat="1" ht="12">
      <c r="A293" s="38"/>
      <c r="B293" s="39"/>
      <c r="C293" s="40"/>
      <c r="D293" s="227" t="s">
        <v>132</v>
      </c>
      <c r="E293" s="40"/>
      <c r="F293" s="228" t="s">
        <v>329</v>
      </c>
      <c r="G293" s="40"/>
      <c r="H293" s="40"/>
      <c r="I293" s="229"/>
      <c r="J293" s="40"/>
      <c r="K293" s="40"/>
      <c r="L293" s="44"/>
      <c r="M293" s="230"/>
      <c r="N293" s="231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132</v>
      </c>
      <c r="AU293" s="17" t="s">
        <v>88</v>
      </c>
    </row>
    <row r="294" spans="1:51" s="14" customFormat="1" ht="12">
      <c r="A294" s="14"/>
      <c r="B294" s="242"/>
      <c r="C294" s="243"/>
      <c r="D294" s="227" t="s">
        <v>134</v>
      </c>
      <c r="E294" s="244" t="s">
        <v>1</v>
      </c>
      <c r="F294" s="245" t="s">
        <v>330</v>
      </c>
      <c r="G294" s="243"/>
      <c r="H294" s="246">
        <v>91.943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2" t="s">
        <v>134</v>
      </c>
      <c r="AU294" s="252" t="s">
        <v>88</v>
      </c>
      <c r="AV294" s="14" t="s">
        <v>88</v>
      </c>
      <c r="AW294" s="14" t="s">
        <v>33</v>
      </c>
      <c r="AX294" s="14" t="s">
        <v>86</v>
      </c>
      <c r="AY294" s="252" t="s">
        <v>123</v>
      </c>
    </row>
    <row r="295" spans="1:65" s="2" customFormat="1" ht="24.15" customHeight="1">
      <c r="A295" s="38"/>
      <c r="B295" s="39"/>
      <c r="C295" s="214" t="s">
        <v>331</v>
      </c>
      <c r="D295" s="214" t="s">
        <v>125</v>
      </c>
      <c r="E295" s="215" t="s">
        <v>332</v>
      </c>
      <c r="F295" s="216" t="s">
        <v>333</v>
      </c>
      <c r="G295" s="217" t="s">
        <v>316</v>
      </c>
      <c r="H295" s="218">
        <v>5.065</v>
      </c>
      <c r="I295" s="219"/>
      <c r="J295" s="220">
        <f>ROUND(I295*H295,2)</f>
        <v>0</v>
      </c>
      <c r="K295" s="216" t="s">
        <v>129</v>
      </c>
      <c r="L295" s="44"/>
      <c r="M295" s="221" t="s">
        <v>1</v>
      </c>
      <c r="N295" s="222" t="s">
        <v>44</v>
      </c>
      <c r="O295" s="91"/>
      <c r="P295" s="223">
        <f>O295*H295</f>
        <v>0</v>
      </c>
      <c r="Q295" s="223">
        <v>0</v>
      </c>
      <c r="R295" s="223">
        <f>Q295*H295</f>
        <v>0</v>
      </c>
      <c r="S295" s="223">
        <v>0</v>
      </c>
      <c r="T295" s="224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5" t="s">
        <v>130</v>
      </c>
      <c r="AT295" s="225" t="s">
        <v>125</v>
      </c>
      <c r="AU295" s="225" t="s">
        <v>88</v>
      </c>
      <c r="AY295" s="17" t="s">
        <v>123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17" t="s">
        <v>86</v>
      </c>
      <c r="BK295" s="226">
        <f>ROUND(I295*H295,2)</f>
        <v>0</v>
      </c>
      <c r="BL295" s="17" t="s">
        <v>130</v>
      </c>
      <c r="BM295" s="225" t="s">
        <v>334</v>
      </c>
    </row>
    <row r="296" spans="1:47" s="2" customFormat="1" ht="12">
      <c r="A296" s="38"/>
      <c r="B296" s="39"/>
      <c r="C296" s="40"/>
      <c r="D296" s="227" t="s">
        <v>132</v>
      </c>
      <c r="E296" s="40"/>
      <c r="F296" s="228" t="s">
        <v>333</v>
      </c>
      <c r="G296" s="40"/>
      <c r="H296" s="40"/>
      <c r="I296" s="229"/>
      <c r="J296" s="40"/>
      <c r="K296" s="40"/>
      <c r="L296" s="44"/>
      <c r="M296" s="230"/>
      <c r="N296" s="231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132</v>
      </c>
      <c r="AU296" s="17" t="s">
        <v>88</v>
      </c>
    </row>
    <row r="297" spans="1:51" s="14" customFormat="1" ht="12">
      <c r="A297" s="14"/>
      <c r="B297" s="242"/>
      <c r="C297" s="243"/>
      <c r="D297" s="227" t="s">
        <v>134</v>
      </c>
      <c r="E297" s="244" t="s">
        <v>1</v>
      </c>
      <c r="F297" s="245" t="s">
        <v>335</v>
      </c>
      <c r="G297" s="243"/>
      <c r="H297" s="246">
        <v>5.065</v>
      </c>
      <c r="I297" s="247"/>
      <c r="J297" s="243"/>
      <c r="K297" s="243"/>
      <c r="L297" s="248"/>
      <c r="M297" s="249"/>
      <c r="N297" s="250"/>
      <c r="O297" s="250"/>
      <c r="P297" s="250"/>
      <c r="Q297" s="250"/>
      <c r="R297" s="250"/>
      <c r="S297" s="250"/>
      <c r="T297" s="25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2" t="s">
        <v>134</v>
      </c>
      <c r="AU297" s="252" t="s">
        <v>88</v>
      </c>
      <c r="AV297" s="14" t="s">
        <v>88</v>
      </c>
      <c r="AW297" s="14" t="s">
        <v>33</v>
      </c>
      <c r="AX297" s="14" t="s">
        <v>86</v>
      </c>
      <c r="AY297" s="252" t="s">
        <v>123</v>
      </c>
    </row>
    <row r="298" spans="1:65" s="2" customFormat="1" ht="24.15" customHeight="1">
      <c r="A298" s="38"/>
      <c r="B298" s="39"/>
      <c r="C298" s="214" t="s">
        <v>336</v>
      </c>
      <c r="D298" s="214" t="s">
        <v>125</v>
      </c>
      <c r="E298" s="215" t="s">
        <v>337</v>
      </c>
      <c r="F298" s="216" t="s">
        <v>338</v>
      </c>
      <c r="G298" s="217" t="s">
        <v>316</v>
      </c>
      <c r="H298" s="218">
        <v>301.076</v>
      </c>
      <c r="I298" s="219"/>
      <c r="J298" s="220">
        <f>ROUND(I298*H298,2)</f>
        <v>0</v>
      </c>
      <c r="K298" s="216" t="s">
        <v>129</v>
      </c>
      <c r="L298" s="44"/>
      <c r="M298" s="221" t="s">
        <v>1</v>
      </c>
      <c r="N298" s="222" t="s">
        <v>44</v>
      </c>
      <c r="O298" s="91"/>
      <c r="P298" s="223">
        <f>O298*H298</f>
        <v>0</v>
      </c>
      <c r="Q298" s="223">
        <v>0</v>
      </c>
      <c r="R298" s="223">
        <f>Q298*H298</f>
        <v>0</v>
      </c>
      <c r="S298" s="223">
        <v>0</v>
      </c>
      <c r="T298" s="224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5" t="s">
        <v>130</v>
      </c>
      <c r="AT298" s="225" t="s">
        <v>125</v>
      </c>
      <c r="AU298" s="225" t="s">
        <v>88</v>
      </c>
      <c r="AY298" s="17" t="s">
        <v>123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7" t="s">
        <v>86</v>
      </c>
      <c r="BK298" s="226">
        <f>ROUND(I298*H298,2)</f>
        <v>0</v>
      </c>
      <c r="BL298" s="17" t="s">
        <v>130</v>
      </c>
      <c r="BM298" s="225" t="s">
        <v>339</v>
      </c>
    </row>
    <row r="299" spans="1:47" s="2" customFormat="1" ht="12">
      <c r="A299" s="38"/>
      <c r="B299" s="39"/>
      <c r="C299" s="40"/>
      <c r="D299" s="227" t="s">
        <v>132</v>
      </c>
      <c r="E299" s="40"/>
      <c r="F299" s="228" t="s">
        <v>338</v>
      </c>
      <c r="G299" s="40"/>
      <c r="H299" s="40"/>
      <c r="I299" s="229"/>
      <c r="J299" s="40"/>
      <c r="K299" s="40"/>
      <c r="L299" s="44"/>
      <c r="M299" s="230"/>
      <c r="N299" s="231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132</v>
      </c>
      <c r="AU299" s="17" t="s">
        <v>88</v>
      </c>
    </row>
    <row r="300" spans="1:51" s="14" customFormat="1" ht="12">
      <c r="A300" s="14"/>
      <c r="B300" s="242"/>
      <c r="C300" s="243"/>
      <c r="D300" s="227" t="s">
        <v>134</v>
      </c>
      <c r="E300" s="244" t="s">
        <v>1</v>
      </c>
      <c r="F300" s="245" t="s">
        <v>340</v>
      </c>
      <c r="G300" s="243"/>
      <c r="H300" s="246">
        <v>301.076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2" t="s">
        <v>134</v>
      </c>
      <c r="AU300" s="252" t="s">
        <v>88</v>
      </c>
      <c r="AV300" s="14" t="s">
        <v>88</v>
      </c>
      <c r="AW300" s="14" t="s">
        <v>33</v>
      </c>
      <c r="AX300" s="14" t="s">
        <v>86</v>
      </c>
      <c r="AY300" s="252" t="s">
        <v>123</v>
      </c>
    </row>
    <row r="301" spans="1:63" s="12" customFormat="1" ht="22.8" customHeight="1">
      <c r="A301" s="12"/>
      <c r="B301" s="198"/>
      <c r="C301" s="199"/>
      <c r="D301" s="200" t="s">
        <v>78</v>
      </c>
      <c r="E301" s="212" t="s">
        <v>341</v>
      </c>
      <c r="F301" s="212" t="s">
        <v>342</v>
      </c>
      <c r="G301" s="199"/>
      <c r="H301" s="199"/>
      <c r="I301" s="202"/>
      <c r="J301" s="213">
        <f>BK301</f>
        <v>0</v>
      </c>
      <c r="K301" s="199"/>
      <c r="L301" s="204"/>
      <c r="M301" s="205"/>
      <c r="N301" s="206"/>
      <c r="O301" s="206"/>
      <c r="P301" s="207">
        <f>SUM(P302:P303)</f>
        <v>0</v>
      </c>
      <c r="Q301" s="206"/>
      <c r="R301" s="207">
        <f>SUM(R302:R303)</f>
        <v>0</v>
      </c>
      <c r="S301" s="206"/>
      <c r="T301" s="208">
        <f>SUM(T302:T303)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9" t="s">
        <v>86</v>
      </c>
      <c r="AT301" s="210" t="s">
        <v>78</v>
      </c>
      <c r="AU301" s="210" t="s">
        <v>86</v>
      </c>
      <c r="AY301" s="209" t="s">
        <v>123</v>
      </c>
      <c r="BK301" s="211">
        <f>SUM(BK302:BK303)</f>
        <v>0</v>
      </c>
    </row>
    <row r="302" spans="1:65" s="2" customFormat="1" ht="21.75" customHeight="1">
      <c r="A302" s="38"/>
      <c r="B302" s="39"/>
      <c r="C302" s="214" t="s">
        <v>343</v>
      </c>
      <c r="D302" s="214" t="s">
        <v>125</v>
      </c>
      <c r="E302" s="215" t="s">
        <v>344</v>
      </c>
      <c r="F302" s="216" t="s">
        <v>345</v>
      </c>
      <c r="G302" s="217" t="s">
        <v>316</v>
      </c>
      <c r="H302" s="218">
        <v>119.426</v>
      </c>
      <c r="I302" s="219"/>
      <c r="J302" s="220">
        <f>ROUND(I302*H302,2)</f>
        <v>0</v>
      </c>
      <c r="K302" s="216" t="s">
        <v>129</v>
      </c>
      <c r="L302" s="44"/>
      <c r="M302" s="221" t="s">
        <v>1</v>
      </c>
      <c r="N302" s="222" t="s">
        <v>44</v>
      </c>
      <c r="O302" s="91"/>
      <c r="P302" s="223">
        <f>O302*H302</f>
        <v>0</v>
      </c>
      <c r="Q302" s="223">
        <v>0</v>
      </c>
      <c r="R302" s="223">
        <f>Q302*H302</f>
        <v>0</v>
      </c>
      <c r="S302" s="223">
        <v>0</v>
      </c>
      <c r="T302" s="22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5" t="s">
        <v>130</v>
      </c>
      <c r="AT302" s="225" t="s">
        <v>125</v>
      </c>
      <c r="AU302" s="225" t="s">
        <v>88</v>
      </c>
      <c r="AY302" s="17" t="s">
        <v>123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7" t="s">
        <v>86</v>
      </c>
      <c r="BK302" s="226">
        <f>ROUND(I302*H302,2)</f>
        <v>0</v>
      </c>
      <c r="BL302" s="17" t="s">
        <v>130</v>
      </c>
      <c r="BM302" s="225" t="s">
        <v>346</v>
      </c>
    </row>
    <row r="303" spans="1:47" s="2" customFormat="1" ht="12">
      <c r="A303" s="38"/>
      <c r="B303" s="39"/>
      <c r="C303" s="40"/>
      <c r="D303" s="227" t="s">
        <v>132</v>
      </c>
      <c r="E303" s="40"/>
      <c r="F303" s="228" t="s">
        <v>347</v>
      </c>
      <c r="G303" s="40"/>
      <c r="H303" s="40"/>
      <c r="I303" s="229"/>
      <c r="J303" s="40"/>
      <c r="K303" s="40"/>
      <c r="L303" s="44"/>
      <c r="M303" s="230"/>
      <c r="N303" s="231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132</v>
      </c>
      <c r="AU303" s="17" t="s">
        <v>88</v>
      </c>
    </row>
    <row r="304" spans="1:63" s="12" customFormat="1" ht="25.9" customHeight="1">
      <c r="A304" s="12"/>
      <c r="B304" s="198"/>
      <c r="C304" s="199"/>
      <c r="D304" s="200" t="s">
        <v>78</v>
      </c>
      <c r="E304" s="201" t="s">
        <v>348</v>
      </c>
      <c r="F304" s="201" t="s">
        <v>349</v>
      </c>
      <c r="G304" s="199"/>
      <c r="H304" s="199"/>
      <c r="I304" s="202"/>
      <c r="J304" s="203">
        <f>BK304</f>
        <v>0</v>
      </c>
      <c r="K304" s="199"/>
      <c r="L304" s="204"/>
      <c r="M304" s="205"/>
      <c r="N304" s="206"/>
      <c r="O304" s="206"/>
      <c r="P304" s="207">
        <f>P305+P313+P321</f>
        <v>0</v>
      </c>
      <c r="Q304" s="206"/>
      <c r="R304" s="207">
        <f>R305+R313+R321</f>
        <v>0</v>
      </c>
      <c r="S304" s="206"/>
      <c r="T304" s="208">
        <f>T305+T313+T321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09" t="s">
        <v>153</v>
      </c>
      <c r="AT304" s="210" t="s">
        <v>78</v>
      </c>
      <c r="AU304" s="210" t="s">
        <v>79</v>
      </c>
      <c r="AY304" s="209" t="s">
        <v>123</v>
      </c>
      <c r="BK304" s="211">
        <f>BK305+BK313+BK321</f>
        <v>0</v>
      </c>
    </row>
    <row r="305" spans="1:63" s="12" customFormat="1" ht="22.8" customHeight="1">
      <c r="A305" s="12"/>
      <c r="B305" s="198"/>
      <c r="C305" s="199"/>
      <c r="D305" s="200" t="s">
        <v>78</v>
      </c>
      <c r="E305" s="212" t="s">
        <v>350</v>
      </c>
      <c r="F305" s="212" t="s">
        <v>351</v>
      </c>
      <c r="G305" s="199"/>
      <c r="H305" s="199"/>
      <c r="I305" s="202"/>
      <c r="J305" s="213">
        <f>BK305</f>
        <v>0</v>
      </c>
      <c r="K305" s="199"/>
      <c r="L305" s="204"/>
      <c r="M305" s="205"/>
      <c r="N305" s="206"/>
      <c r="O305" s="206"/>
      <c r="P305" s="207">
        <f>SUM(P306:P312)</f>
        <v>0</v>
      </c>
      <c r="Q305" s="206"/>
      <c r="R305" s="207">
        <f>SUM(R306:R312)</f>
        <v>0</v>
      </c>
      <c r="S305" s="206"/>
      <c r="T305" s="208">
        <f>SUM(T306:T312)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9" t="s">
        <v>153</v>
      </c>
      <c r="AT305" s="210" t="s">
        <v>78</v>
      </c>
      <c r="AU305" s="210" t="s">
        <v>86</v>
      </c>
      <c r="AY305" s="209" t="s">
        <v>123</v>
      </c>
      <c r="BK305" s="211">
        <f>SUM(BK306:BK312)</f>
        <v>0</v>
      </c>
    </row>
    <row r="306" spans="1:65" s="2" customFormat="1" ht="16.5" customHeight="1">
      <c r="A306" s="38"/>
      <c r="B306" s="39"/>
      <c r="C306" s="214" t="s">
        <v>352</v>
      </c>
      <c r="D306" s="214" t="s">
        <v>125</v>
      </c>
      <c r="E306" s="215" t="s">
        <v>353</v>
      </c>
      <c r="F306" s="216" t="s">
        <v>354</v>
      </c>
      <c r="G306" s="217" t="s">
        <v>355</v>
      </c>
      <c r="H306" s="218">
        <v>1</v>
      </c>
      <c r="I306" s="219"/>
      <c r="J306" s="220">
        <f>ROUND(I306*H306,2)</f>
        <v>0</v>
      </c>
      <c r="K306" s="216" t="s">
        <v>356</v>
      </c>
      <c r="L306" s="44"/>
      <c r="M306" s="221" t="s">
        <v>1</v>
      </c>
      <c r="N306" s="222" t="s">
        <v>44</v>
      </c>
      <c r="O306" s="91"/>
      <c r="P306" s="223">
        <f>O306*H306</f>
        <v>0</v>
      </c>
      <c r="Q306" s="223">
        <v>0</v>
      </c>
      <c r="R306" s="223">
        <f>Q306*H306</f>
        <v>0</v>
      </c>
      <c r="S306" s="223">
        <v>0</v>
      </c>
      <c r="T306" s="224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5" t="s">
        <v>357</v>
      </c>
      <c r="AT306" s="225" t="s">
        <v>125</v>
      </c>
      <c r="AU306" s="225" t="s">
        <v>88</v>
      </c>
      <c r="AY306" s="17" t="s">
        <v>123</v>
      </c>
      <c r="BE306" s="226">
        <f>IF(N306="základní",J306,0)</f>
        <v>0</v>
      </c>
      <c r="BF306" s="226">
        <f>IF(N306="snížená",J306,0)</f>
        <v>0</v>
      </c>
      <c r="BG306" s="226">
        <f>IF(N306="zákl. přenesená",J306,0)</f>
        <v>0</v>
      </c>
      <c r="BH306" s="226">
        <f>IF(N306="sníž. přenesená",J306,0)</f>
        <v>0</v>
      </c>
      <c r="BI306" s="226">
        <f>IF(N306="nulová",J306,0)</f>
        <v>0</v>
      </c>
      <c r="BJ306" s="17" t="s">
        <v>86</v>
      </c>
      <c r="BK306" s="226">
        <f>ROUND(I306*H306,2)</f>
        <v>0</v>
      </c>
      <c r="BL306" s="17" t="s">
        <v>357</v>
      </c>
      <c r="BM306" s="225" t="s">
        <v>358</v>
      </c>
    </row>
    <row r="307" spans="1:47" s="2" customFormat="1" ht="12">
      <c r="A307" s="38"/>
      <c r="B307" s="39"/>
      <c r="C307" s="40"/>
      <c r="D307" s="227" t="s">
        <v>132</v>
      </c>
      <c r="E307" s="40"/>
      <c r="F307" s="228" t="s">
        <v>354</v>
      </c>
      <c r="G307" s="40"/>
      <c r="H307" s="40"/>
      <c r="I307" s="229"/>
      <c r="J307" s="40"/>
      <c r="K307" s="40"/>
      <c r="L307" s="44"/>
      <c r="M307" s="230"/>
      <c r="N307" s="231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132</v>
      </c>
      <c r="AU307" s="17" t="s">
        <v>88</v>
      </c>
    </row>
    <row r="308" spans="1:51" s="14" customFormat="1" ht="12">
      <c r="A308" s="14"/>
      <c r="B308" s="242"/>
      <c r="C308" s="243"/>
      <c r="D308" s="227" t="s">
        <v>134</v>
      </c>
      <c r="E308" s="244" t="s">
        <v>1</v>
      </c>
      <c r="F308" s="245" t="s">
        <v>86</v>
      </c>
      <c r="G308" s="243"/>
      <c r="H308" s="246">
        <v>1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2" t="s">
        <v>134</v>
      </c>
      <c r="AU308" s="252" t="s">
        <v>88</v>
      </c>
      <c r="AV308" s="14" t="s">
        <v>88</v>
      </c>
      <c r="AW308" s="14" t="s">
        <v>33</v>
      </c>
      <c r="AX308" s="14" t="s">
        <v>86</v>
      </c>
      <c r="AY308" s="252" t="s">
        <v>123</v>
      </c>
    </row>
    <row r="309" spans="1:65" s="2" customFormat="1" ht="16.5" customHeight="1">
      <c r="A309" s="38"/>
      <c r="B309" s="39"/>
      <c r="C309" s="214" t="s">
        <v>359</v>
      </c>
      <c r="D309" s="214" t="s">
        <v>125</v>
      </c>
      <c r="E309" s="215" t="s">
        <v>360</v>
      </c>
      <c r="F309" s="216" t="s">
        <v>361</v>
      </c>
      <c r="G309" s="217" t="s">
        <v>355</v>
      </c>
      <c r="H309" s="218">
        <v>1</v>
      </c>
      <c r="I309" s="219"/>
      <c r="J309" s="220">
        <f>ROUND(I309*H309,2)</f>
        <v>0</v>
      </c>
      <c r="K309" s="216" t="s">
        <v>356</v>
      </c>
      <c r="L309" s="44"/>
      <c r="M309" s="221" t="s">
        <v>1</v>
      </c>
      <c r="N309" s="222" t="s">
        <v>44</v>
      </c>
      <c r="O309" s="91"/>
      <c r="P309" s="223">
        <f>O309*H309</f>
        <v>0</v>
      </c>
      <c r="Q309" s="223">
        <v>0</v>
      </c>
      <c r="R309" s="223">
        <f>Q309*H309</f>
        <v>0</v>
      </c>
      <c r="S309" s="223">
        <v>0</v>
      </c>
      <c r="T309" s="22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5" t="s">
        <v>357</v>
      </c>
      <c r="AT309" s="225" t="s">
        <v>125</v>
      </c>
      <c r="AU309" s="225" t="s">
        <v>88</v>
      </c>
      <c r="AY309" s="17" t="s">
        <v>123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7" t="s">
        <v>86</v>
      </c>
      <c r="BK309" s="226">
        <f>ROUND(I309*H309,2)</f>
        <v>0</v>
      </c>
      <c r="BL309" s="17" t="s">
        <v>357</v>
      </c>
      <c r="BM309" s="225" t="s">
        <v>362</v>
      </c>
    </row>
    <row r="310" spans="1:47" s="2" customFormat="1" ht="12">
      <c r="A310" s="38"/>
      <c r="B310" s="39"/>
      <c r="C310" s="40"/>
      <c r="D310" s="227" t="s">
        <v>132</v>
      </c>
      <c r="E310" s="40"/>
      <c r="F310" s="228" t="s">
        <v>361</v>
      </c>
      <c r="G310" s="40"/>
      <c r="H310" s="40"/>
      <c r="I310" s="229"/>
      <c r="J310" s="40"/>
      <c r="K310" s="40"/>
      <c r="L310" s="44"/>
      <c r="M310" s="230"/>
      <c r="N310" s="231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132</v>
      </c>
      <c r="AU310" s="17" t="s">
        <v>88</v>
      </c>
    </row>
    <row r="311" spans="1:51" s="13" customFormat="1" ht="12">
      <c r="A311" s="13"/>
      <c r="B311" s="232"/>
      <c r="C311" s="233"/>
      <c r="D311" s="227" t="s">
        <v>134</v>
      </c>
      <c r="E311" s="234" t="s">
        <v>1</v>
      </c>
      <c r="F311" s="235" t="s">
        <v>363</v>
      </c>
      <c r="G311" s="233"/>
      <c r="H311" s="234" t="s">
        <v>1</v>
      </c>
      <c r="I311" s="236"/>
      <c r="J311" s="233"/>
      <c r="K311" s="233"/>
      <c r="L311" s="237"/>
      <c r="M311" s="238"/>
      <c r="N311" s="239"/>
      <c r="O311" s="239"/>
      <c r="P311" s="239"/>
      <c r="Q311" s="239"/>
      <c r="R311" s="239"/>
      <c r="S311" s="239"/>
      <c r="T311" s="24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1" t="s">
        <v>134</v>
      </c>
      <c r="AU311" s="241" t="s">
        <v>88</v>
      </c>
      <c r="AV311" s="13" t="s">
        <v>86</v>
      </c>
      <c r="AW311" s="13" t="s">
        <v>33</v>
      </c>
      <c r="AX311" s="13" t="s">
        <v>79</v>
      </c>
      <c r="AY311" s="241" t="s">
        <v>123</v>
      </c>
    </row>
    <row r="312" spans="1:51" s="14" customFormat="1" ht="12">
      <c r="A312" s="14"/>
      <c r="B312" s="242"/>
      <c r="C312" s="243"/>
      <c r="D312" s="227" t="s">
        <v>134</v>
      </c>
      <c r="E312" s="244" t="s">
        <v>1</v>
      </c>
      <c r="F312" s="245" t="s">
        <v>86</v>
      </c>
      <c r="G312" s="243"/>
      <c r="H312" s="246">
        <v>1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2" t="s">
        <v>134</v>
      </c>
      <c r="AU312" s="252" t="s">
        <v>88</v>
      </c>
      <c r="AV312" s="14" t="s">
        <v>88</v>
      </c>
      <c r="AW312" s="14" t="s">
        <v>33</v>
      </c>
      <c r="AX312" s="14" t="s">
        <v>86</v>
      </c>
      <c r="AY312" s="252" t="s">
        <v>123</v>
      </c>
    </row>
    <row r="313" spans="1:63" s="12" customFormat="1" ht="22.8" customHeight="1">
      <c r="A313" s="12"/>
      <c r="B313" s="198"/>
      <c r="C313" s="199"/>
      <c r="D313" s="200" t="s">
        <v>78</v>
      </c>
      <c r="E313" s="212" t="s">
        <v>364</v>
      </c>
      <c r="F313" s="212" t="s">
        <v>365</v>
      </c>
      <c r="G313" s="199"/>
      <c r="H313" s="199"/>
      <c r="I313" s="202"/>
      <c r="J313" s="213">
        <f>BK313</f>
        <v>0</v>
      </c>
      <c r="K313" s="199"/>
      <c r="L313" s="204"/>
      <c r="M313" s="205"/>
      <c r="N313" s="206"/>
      <c r="O313" s="206"/>
      <c r="P313" s="207">
        <f>SUM(P314:P320)</f>
        <v>0</v>
      </c>
      <c r="Q313" s="206"/>
      <c r="R313" s="207">
        <f>SUM(R314:R320)</f>
        <v>0</v>
      </c>
      <c r="S313" s="206"/>
      <c r="T313" s="208">
        <f>SUM(T314:T320)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9" t="s">
        <v>153</v>
      </c>
      <c r="AT313" s="210" t="s">
        <v>78</v>
      </c>
      <c r="AU313" s="210" t="s">
        <v>86</v>
      </c>
      <c r="AY313" s="209" t="s">
        <v>123</v>
      </c>
      <c r="BK313" s="211">
        <f>SUM(BK314:BK320)</f>
        <v>0</v>
      </c>
    </row>
    <row r="314" spans="1:65" s="2" customFormat="1" ht="16.5" customHeight="1">
      <c r="A314" s="38"/>
      <c r="B314" s="39"/>
      <c r="C314" s="214" t="s">
        <v>366</v>
      </c>
      <c r="D314" s="214" t="s">
        <v>125</v>
      </c>
      <c r="E314" s="215" t="s">
        <v>367</v>
      </c>
      <c r="F314" s="216" t="s">
        <v>365</v>
      </c>
      <c r="G314" s="217" t="s">
        <v>355</v>
      </c>
      <c r="H314" s="218">
        <v>1</v>
      </c>
      <c r="I314" s="219"/>
      <c r="J314" s="220">
        <f>ROUND(I314*H314,2)</f>
        <v>0</v>
      </c>
      <c r="K314" s="216" t="s">
        <v>356</v>
      </c>
      <c r="L314" s="44"/>
      <c r="M314" s="221" t="s">
        <v>1</v>
      </c>
      <c r="N314" s="222" t="s">
        <v>44</v>
      </c>
      <c r="O314" s="91"/>
      <c r="P314" s="223">
        <f>O314*H314</f>
        <v>0</v>
      </c>
      <c r="Q314" s="223">
        <v>0</v>
      </c>
      <c r="R314" s="223">
        <f>Q314*H314</f>
        <v>0</v>
      </c>
      <c r="S314" s="223">
        <v>0</v>
      </c>
      <c r="T314" s="22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5" t="s">
        <v>357</v>
      </c>
      <c r="AT314" s="225" t="s">
        <v>125</v>
      </c>
      <c r="AU314" s="225" t="s">
        <v>88</v>
      </c>
      <c r="AY314" s="17" t="s">
        <v>123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7" t="s">
        <v>86</v>
      </c>
      <c r="BK314" s="226">
        <f>ROUND(I314*H314,2)</f>
        <v>0</v>
      </c>
      <c r="BL314" s="17" t="s">
        <v>357</v>
      </c>
      <c r="BM314" s="225" t="s">
        <v>368</v>
      </c>
    </row>
    <row r="315" spans="1:47" s="2" customFormat="1" ht="12">
      <c r="A315" s="38"/>
      <c r="B315" s="39"/>
      <c r="C315" s="40"/>
      <c r="D315" s="227" t="s">
        <v>132</v>
      </c>
      <c r="E315" s="40"/>
      <c r="F315" s="228" t="s">
        <v>365</v>
      </c>
      <c r="G315" s="40"/>
      <c r="H315" s="40"/>
      <c r="I315" s="229"/>
      <c r="J315" s="40"/>
      <c r="K315" s="40"/>
      <c r="L315" s="44"/>
      <c r="M315" s="230"/>
      <c r="N315" s="231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132</v>
      </c>
      <c r="AU315" s="17" t="s">
        <v>88</v>
      </c>
    </row>
    <row r="316" spans="1:51" s="14" customFormat="1" ht="12">
      <c r="A316" s="14"/>
      <c r="B316" s="242"/>
      <c r="C316" s="243"/>
      <c r="D316" s="227" t="s">
        <v>134</v>
      </c>
      <c r="E316" s="244" t="s">
        <v>1</v>
      </c>
      <c r="F316" s="245" t="s">
        <v>86</v>
      </c>
      <c r="G316" s="243"/>
      <c r="H316" s="246">
        <v>1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2" t="s">
        <v>134</v>
      </c>
      <c r="AU316" s="252" t="s">
        <v>88</v>
      </c>
      <c r="AV316" s="14" t="s">
        <v>88</v>
      </c>
      <c r="AW316" s="14" t="s">
        <v>33</v>
      </c>
      <c r="AX316" s="14" t="s">
        <v>86</v>
      </c>
      <c r="AY316" s="252" t="s">
        <v>123</v>
      </c>
    </row>
    <row r="317" spans="1:65" s="2" customFormat="1" ht="16.5" customHeight="1">
      <c r="A317" s="38"/>
      <c r="B317" s="39"/>
      <c r="C317" s="214" t="s">
        <v>369</v>
      </c>
      <c r="D317" s="214" t="s">
        <v>125</v>
      </c>
      <c r="E317" s="215" t="s">
        <v>370</v>
      </c>
      <c r="F317" s="216" t="s">
        <v>371</v>
      </c>
      <c r="G317" s="217" t="s">
        <v>355</v>
      </c>
      <c r="H317" s="218">
        <v>1</v>
      </c>
      <c r="I317" s="219"/>
      <c r="J317" s="220">
        <f>ROUND(I317*H317,2)</f>
        <v>0</v>
      </c>
      <c r="K317" s="216" t="s">
        <v>356</v>
      </c>
      <c r="L317" s="44"/>
      <c r="M317" s="221" t="s">
        <v>1</v>
      </c>
      <c r="N317" s="222" t="s">
        <v>44</v>
      </c>
      <c r="O317" s="91"/>
      <c r="P317" s="223">
        <f>O317*H317</f>
        <v>0</v>
      </c>
      <c r="Q317" s="223">
        <v>0</v>
      </c>
      <c r="R317" s="223">
        <f>Q317*H317</f>
        <v>0</v>
      </c>
      <c r="S317" s="223">
        <v>0</v>
      </c>
      <c r="T317" s="224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5" t="s">
        <v>357</v>
      </c>
      <c r="AT317" s="225" t="s">
        <v>125</v>
      </c>
      <c r="AU317" s="225" t="s">
        <v>88</v>
      </c>
      <c r="AY317" s="17" t="s">
        <v>123</v>
      </c>
      <c r="BE317" s="226">
        <f>IF(N317="základní",J317,0)</f>
        <v>0</v>
      </c>
      <c r="BF317" s="226">
        <f>IF(N317="snížená",J317,0)</f>
        <v>0</v>
      </c>
      <c r="BG317" s="226">
        <f>IF(N317="zákl. přenesená",J317,0)</f>
        <v>0</v>
      </c>
      <c r="BH317" s="226">
        <f>IF(N317="sníž. přenesená",J317,0)</f>
        <v>0</v>
      </c>
      <c r="BI317" s="226">
        <f>IF(N317="nulová",J317,0)</f>
        <v>0</v>
      </c>
      <c r="BJ317" s="17" t="s">
        <v>86</v>
      </c>
      <c r="BK317" s="226">
        <f>ROUND(I317*H317,2)</f>
        <v>0</v>
      </c>
      <c r="BL317" s="17" t="s">
        <v>357</v>
      </c>
      <c r="BM317" s="225" t="s">
        <v>372</v>
      </c>
    </row>
    <row r="318" spans="1:47" s="2" customFormat="1" ht="12">
      <c r="A318" s="38"/>
      <c r="B318" s="39"/>
      <c r="C318" s="40"/>
      <c r="D318" s="227" t="s">
        <v>132</v>
      </c>
      <c r="E318" s="40"/>
      <c r="F318" s="228" t="s">
        <v>371</v>
      </c>
      <c r="G318" s="40"/>
      <c r="H318" s="40"/>
      <c r="I318" s="229"/>
      <c r="J318" s="40"/>
      <c r="K318" s="40"/>
      <c r="L318" s="44"/>
      <c r="M318" s="230"/>
      <c r="N318" s="231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132</v>
      </c>
      <c r="AU318" s="17" t="s">
        <v>88</v>
      </c>
    </row>
    <row r="319" spans="1:51" s="13" customFormat="1" ht="12">
      <c r="A319" s="13"/>
      <c r="B319" s="232"/>
      <c r="C319" s="233"/>
      <c r="D319" s="227" t="s">
        <v>134</v>
      </c>
      <c r="E319" s="234" t="s">
        <v>1</v>
      </c>
      <c r="F319" s="235" t="s">
        <v>363</v>
      </c>
      <c r="G319" s="233"/>
      <c r="H319" s="234" t="s">
        <v>1</v>
      </c>
      <c r="I319" s="236"/>
      <c r="J319" s="233"/>
      <c r="K319" s="233"/>
      <c r="L319" s="237"/>
      <c r="M319" s="238"/>
      <c r="N319" s="239"/>
      <c r="O319" s="239"/>
      <c r="P319" s="239"/>
      <c r="Q319" s="239"/>
      <c r="R319" s="239"/>
      <c r="S319" s="239"/>
      <c r="T319" s="24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1" t="s">
        <v>134</v>
      </c>
      <c r="AU319" s="241" t="s">
        <v>88</v>
      </c>
      <c r="AV319" s="13" t="s">
        <v>86</v>
      </c>
      <c r="AW319" s="13" t="s">
        <v>33</v>
      </c>
      <c r="AX319" s="13" t="s">
        <v>79</v>
      </c>
      <c r="AY319" s="241" t="s">
        <v>123</v>
      </c>
    </row>
    <row r="320" spans="1:51" s="14" customFormat="1" ht="12">
      <c r="A320" s="14"/>
      <c r="B320" s="242"/>
      <c r="C320" s="243"/>
      <c r="D320" s="227" t="s">
        <v>134</v>
      </c>
      <c r="E320" s="244" t="s">
        <v>1</v>
      </c>
      <c r="F320" s="245" t="s">
        <v>86</v>
      </c>
      <c r="G320" s="243"/>
      <c r="H320" s="246">
        <v>1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2" t="s">
        <v>134</v>
      </c>
      <c r="AU320" s="252" t="s">
        <v>88</v>
      </c>
      <c r="AV320" s="14" t="s">
        <v>88</v>
      </c>
      <c r="AW320" s="14" t="s">
        <v>33</v>
      </c>
      <c r="AX320" s="14" t="s">
        <v>86</v>
      </c>
      <c r="AY320" s="252" t="s">
        <v>123</v>
      </c>
    </row>
    <row r="321" spans="1:63" s="12" customFormat="1" ht="22.8" customHeight="1">
      <c r="A321" s="12"/>
      <c r="B321" s="198"/>
      <c r="C321" s="199"/>
      <c r="D321" s="200" t="s">
        <v>78</v>
      </c>
      <c r="E321" s="212" t="s">
        <v>373</v>
      </c>
      <c r="F321" s="212" t="s">
        <v>374</v>
      </c>
      <c r="G321" s="199"/>
      <c r="H321" s="199"/>
      <c r="I321" s="202"/>
      <c r="J321" s="213">
        <f>BK321</f>
        <v>0</v>
      </c>
      <c r="K321" s="199"/>
      <c r="L321" s="204"/>
      <c r="M321" s="205"/>
      <c r="N321" s="206"/>
      <c r="O321" s="206"/>
      <c r="P321" s="207">
        <f>SUM(P322:P324)</f>
        <v>0</v>
      </c>
      <c r="Q321" s="206"/>
      <c r="R321" s="207">
        <f>SUM(R322:R324)</f>
        <v>0</v>
      </c>
      <c r="S321" s="206"/>
      <c r="T321" s="208">
        <f>SUM(T322:T324)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9" t="s">
        <v>153</v>
      </c>
      <c r="AT321" s="210" t="s">
        <v>78</v>
      </c>
      <c r="AU321" s="210" t="s">
        <v>86</v>
      </c>
      <c r="AY321" s="209" t="s">
        <v>123</v>
      </c>
      <c r="BK321" s="211">
        <f>SUM(BK322:BK324)</f>
        <v>0</v>
      </c>
    </row>
    <row r="322" spans="1:65" s="2" customFormat="1" ht="16.5" customHeight="1">
      <c r="A322" s="38"/>
      <c r="B322" s="39"/>
      <c r="C322" s="214" t="s">
        <v>375</v>
      </c>
      <c r="D322" s="214" t="s">
        <v>125</v>
      </c>
      <c r="E322" s="215" t="s">
        <v>376</v>
      </c>
      <c r="F322" s="216" t="s">
        <v>377</v>
      </c>
      <c r="G322" s="217" t="s">
        <v>355</v>
      </c>
      <c r="H322" s="218">
        <v>1</v>
      </c>
      <c r="I322" s="219"/>
      <c r="J322" s="220">
        <f>ROUND(I322*H322,2)</f>
        <v>0</v>
      </c>
      <c r="K322" s="216" t="s">
        <v>356</v>
      </c>
      <c r="L322" s="44"/>
      <c r="M322" s="221" t="s">
        <v>1</v>
      </c>
      <c r="N322" s="222" t="s">
        <v>44</v>
      </c>
      <c r="O322" s="91"/>
      <c r="P322" s="223">
        <f>O322*H322</f>
        <v>0</v>
      </c>
      <c r="Q322" s="223">
        <v>0</v>
      </c>
      <c r="R322" s="223">
        <f>Q322*H322</f>
        <v>0</v>
      </c>
      <c r="S322" s="223">
        <v>0</v>
      </c>
      <c r="T322" s="224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5" t="s">
        <v>357</v>
      </c>
      <c r="AT322" s="225" t="s">
        <v>125</v>
      </c>
      <c r="AU322" s="225" t="s">
        <v>88</v>
      </c>
      <c r="AY322" s="17" t="s">
        <v>123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17" t="s">
        <v>86</v>
      </c>
      <c r="BK322" s="226">
        <f>ROUND(I322*H322,2)</f>
        <v>0</v>
      </c>
      <c r="BL322" s="17" t="s">
        <v>357</v>
      </c>
      <c r="BM322" s="225" t="s">
        <v>378</v>
      </c>
    </row>
    <row r="323" spans="1:47" s="2" customFormat="1" ht="12">
      <c r="A323" s="38"/>
      <c r="B323" s="39"/>
      <c r="C323" s="40"/>
      <c r="D323" s="227" t="s">
        <v>132</v>
      </c>
      <c r="E323" s="40"/>
      <c r="F323" s="228" t="s">
        <v>377</v>
      </c>
      <c r="G323" s="40"/>
      <c r="H323" s="40"/>
      <c r="I323" s="229"/>
      <c r="J323" s="40"/>
      <c r="K323" s="40"/>
      <c r="L323" s="44"/>
      <c r="M323" s="230"/>
      <c r="N323" s="231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132</v>
      </c>
      <c r="AU323" s="17" t="s">
        <v>88</v>
      </c>
    </row>
    <row r="324" spans="1:51" s="14" customFormat="1" ht="12">
      <c r="A324" s="14"/>
      <c r="B324" s="242"/>
      <c r="C324" s="243"/>
      <c r="D324" s="227" t="s">
        <v>134</v>
      </c>
      <c r="E324" s="244" t="s">
        <v>1</v>
      </c>
      <c r="F324" s="245" t="s">
        <v>379</v>
      </c>
      <c r="G324" s="243"/>
      <c r="H324" s="246">
        <v>1</v>
      </c>
      <c r="I324" s="247"/>
      <c r="J324" s="243"/>
      <c r="K324" s="243"/>
      <c r="L324" s="248"/>
      <c r="M324" s="274"/>
      <c r="N324" s="275"/>
      <c r="O324" s="275"/>
      <c r="P324" s="275"/>
      <c r="Q324" s="275"/>
      <c r="R324" s="275"/>
      <c r="S324" s="275"/>
      <c r="T324" s="27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2" t="s">
        <v>134</v>
      </c>
      <c r="AU324" s="252" t="s">
        <v>88</v>
      </c>
      <c r="AV324" s="14" t="s">
        <v>88</v>
      </c>
      <c r="AW324" s="14" t="s">
        <v>33</v>
      </c>
      <c r="AX324" s="14" t="s">
        <v>86</v>
      </c>
      <c r="AY324" s="252" t="s">
        <v>123</v>
      </c>
    </row>
    <row r="325" spans="1:31" s="2" customFormat="1" ht="6.95" customHeight="1">
      <c r="A325" s="38"/>
      <c r="B325" s="66"/>
      <c r="C325" s="67"/>
      <c r="D325" s="67"/>
      <c r="E325" s="67"/>
      <c r="F325" s="67"/>
      <c r="G325" s="67"/>
      <c r="H325" s="67"/>
      <c r="I325" s="67"/>
      <c r="J325" s="67"/>
      <c r="K325" s="67"/>
      <c r="L325" s="44"/>
      <c r="M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</row>
  </sheetData>
  <sheetProtection password="C71F" sheet="1" objects="1" scenarios="1" formatColumns="0" formatRows="0" autoFilter="0"/>
  <autoFilter ref="C126:K32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DESKTOP-JJA4DNO\MESSOR COMPANY</dc:creator>
  <cp:keywords/>
  <dc:description/>
  <cp:lastModifiedBy>DESKTOP-JJA4DNO\MESSOR COMPANY</cp:lastModifiedBy>
  <dcterms:created xsi:type="dcterms:W3CDTF">2022-06-22T07:09:45Z</dcterms:created>
  <dcterms:modified xsi:type="dcterms:W3CDTF">2022-06-22T07:09:48Z</dcterms:modified>
  <cp:category/>
  <cp:version/>
  <cp:contentType/>
  <cp:contentStatus/>
</cp:coreProperties>
</file>