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80" yWindow="585" windowWidth="15975" windowHeight="7110" activeTab="1"/>
  </bookViews>
  <sheets>
    <sheet name="Rekapitulace stavby" sheetId="1" r:id="rId1"/>
    <sheet name="D1.4.2 - Doplnění energos..." sheetId="2" r:id="rId2"/>
  </sheets>
  <definedNames>
    <definedName name="_xlnm._FilterDatabase" localSheetId="1" hidden="1">'D1.4.2 - Doplnění energos...'!$C$118:$K$166</definedName>
    <definedName name="_xlnm.Print_Area" localSheetId="1">'D1.4.2 - Doplnění energos...'!$C$4:$J$76,'D1.4.2 - Doplnění energos...'!$C$82:$J$100,'D1.4.2 - Doplnění energos...'!$C$106:$K$166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'D1.4.2 - Doplnění energos...'!$118:$118</definedName>
  </definedNames>
  <calcPr calcId="124519"/>
</workbook>
</file>

<file path=xl/sharedStrings.xml><?xml version="1.0" encoding="utf-8"?>
<sst xmlns="http://schemas.openxmlformats.org/spreadsheetml/2006/main" count="927" uniqueCount="302">
  <si>
    <t>Export Komplet</t>
  </si>
  <si>
    <t/>
  </si>
  <si>
    <t>2.0</t>
  </si>
  <si>
    <t>False</t>
  </si>
  <si>
    <t>{1da24faf-2f7c-45ec-a3d7-c01fbd8260bc}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</si>
  <si>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</si>
  <si>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</si>
  <si>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</si>
  <si>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</si>
  <si>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</si>
  <si>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</si>
  <si>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Kód:</t>
  </si>
  <si>
    <t>4392021</t>
  </si>
  <si>
    <t>Stavba:</t>
  </si>
  <si>
    <t>Přesun 16 ks stožárů veřejného osvětlení a doplnění energosloupků na náměstí Míru v Litvínově</t>
  </si>
  <si>
    <t>KSO:</t>
  </si>
  <si>
    <t>CC-CZ:</t>
  </si>
  <si>
    <t>Místo:</t>
  </si>
  <si>
    <t xml:space="preserve"> </t>
  </si>
  <si>
    <t>Datum:</t>
  </si>
  <si>
    <t>14. 9. 2021</t>
  </si>
  <si>
    <t>Zadavatel:</t>
  </si>
  <si>
    <t>IČ:</t>
  </si>
  <si>
    <t>00266027</t>
  </si>
  <si>
    <t>Město Litvínov</t>
  </si>
  <si>
    <t>DIČ:</t>
  </si>
  <si>
    <t>Zhotovitel:</t>
  </si>
  <si>
    <t>Projektant:</t>
  </si>
  <si>
    <t>63756943</t>
  </si>
  <si>
    <t>Tomáš Behina</t>
  </si>
  <si>
    <t>CZ7409282793</t>
  </si>
  <si>
    <t>True</t>
  </si>
  <si>
    <t>Zpracovatel:</t>
  </si>
  <si>
    <t>Poznámka:</t>
  </si>
  <si>
    <t>Je-li v technických specifikacích uveden odkaz na konkrétní výrobek, materiál, technologii příp. na obchodní firmu, tak se má za to, že se jedná o vymezení minimálních požadovaných standardů výrobku, technologie či materiálu. V tomto případě je účastník ZŘ oprávněn v nabídce uvést i jiné, kvalitativně a technicky obdobné řešení, které splňuje minimálně požadované standardy a odpovídá uvedeným parametrům.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</si>
  <si>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</si>
  <si>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</si>
  <si>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</si>
  <si>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</si>
  <si>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</si>
  <si>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</si>
  <si>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</si>
  <si>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</si>
  <si>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</si>
  <si>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</si>
  <si>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</si>
  <si>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</si>
  <si>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</si>
  <si>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</si>
  <si>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</si>
  <si>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</si>
  <si>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</si>
  <si>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</si>
  <si>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</si>
  <si>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</si>
  <si>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</si>
  <si>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</si>
  <si>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</si>
  <si>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</si>
  <si>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</si>
  <si>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</si>
  <si>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</si>
  <si>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</si>
  <si>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</si>
  <si>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</si>
  <si>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</si>
  <si>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</si>
  <si>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</si>
  <si>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</si>
  <si>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</si>
  <si>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</si>
  <si>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</si>
  <si>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</si>
  <si>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</si>
  <si>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</si>
  <si>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</si>
  <si>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</si>
  <si>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</si>
  <si>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</si>
  <si>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</si>
  <si>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D1.4.2</t>
  </si>
  <si>
    <t>Doplnění energosloupků</t>
  </si>
  <si>
    <t>STA</t>
  </si>
  <si>
    <t>1</t>
  </si>
  <si>
    <t>{d10cccfd-efca-4635-b0a9-82ee7c8a6d45}</t>
  </si>
  <si>
    <t>2</t>
  </si>
  <si>
    <t>KRYCÍ LIST SOUPISU PRACÍ</t>
  </si>
  <si>
    <t>Objekt:</t>
  </si>
  <si>
    <t>D1.4.2 - Doplnění energosloupků</t>
  </si>
  <si>
    <t>REKAPITULACE ČLENĚNÍ SOUPISU PRACÍ</t>
  </si>
  <si>
    <t>Kód dílu - Popis</t>
  </si>
  <si>
    <t>Cena celkem [CZK]</t>
  </si>
  <si>
    <t>Náklady ze soupisu prací</t>
  </si>
  <si>
    <t>-1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</si>
  <si>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</si>
  <si>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</si>
  <si>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</si>
  <si>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</si>
  <si>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</si>
  <si>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</si>
  <si>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</si>
  <si>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</si>
  <si>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</si>
  <si>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</si>
  <si>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</si>
  <si>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</si>
  <si>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</si>
  <si>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</si>
  <si>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</si>
  <si>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</si>
  <si>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21-M</t>
  </si>
  <si>
    <t>Elektromontáže</t>
  </si>
  <si>
    <t>3</t>
  </si>
  <si>
    <t>ROZPOCET</t>
  </si>
  <si>
    <t>K</t>
  </si>
  <si>
    <t>K024</t>
  </si>
  <si>
    <t>Navýšení jističe na 80A - investor</t>
  </si>
  <si>
    <t>kpl</t>
  </si>
  <si>
    <t>512</t>
  </si>
  <si>
    <t>-2141789008</t>
  </si>
  <si>
    <t>K022</t>
  </si>
  <si>
    <t>Demontáž energosloupku</t>
  </si>
  <si>
    <t>-902617973</t>
  </si>
  <si>
    <t>210100151</t>
  </si>
  <si>
    <t>Ukončení kabelů smršťovací záklopkou nebo páskou se zapojením bez letování žíly do 4x16 mm2</t>
  </si>
  <si>
    <t>kus</t>
  </si>
  <si>
    <t>CS ÚRS 2021 02</t>
  </si>
  <si>
    <t>4</t>
  </si>
  <si>
    <t>817940543</t>
  </si>
  <si>
    <t>M</t>
  </si>
  <si>
    <t>KTK 23/8</t>
  </si>
  <si>
    <t>Kabelová čepička KTK 23/8</t>
  </si>
  <si>
    <t>ks</t>
  </si>
  <si>
    <t>-547114527</t>
  </si>
  <si>
    <t>5</t>
  </si>
  <si>
    <t>-901506556</t>
  </si>
  <si>
    <t>6</t>
  </si>
  <si>
    <t>35436314</t>
  </si>
  <si>
    <t>hlava rozdělovací smršťovaná přímá do 1kV SKE 4f/1+2 kabel 12-32mm/průřez 1,5-35mm</t>
  </si>
  <si>
    <t>8</t>
  </si>
  <si>
    <t>2027814322</t>
  </si>
  <si>
    <t>7</t>
  </si>
  <si>
    <t>210220022</t>
  </si>
  <si>
    <t>Montáž uzemňovacího vedení vodičů FeZn pomocí svorek v zemi drátem průměru do 10 mm ve městské zástavbě</t>
  </si>
  <si>
    <t>m</t>
  </si>
  <si>
    <t>581583759</t>
  </si>
  <si>
    <t>35441073</t>
  </si>
  <si>
    <t>drát D 10mm FeZn</t>
  </si>
  <si>
    <t>kg</t>
  </si>
  <si>
    <t>558718389</t>
  </si>
  <si>
    <t>9</t>
  </si>
  <si>
    <t>210812035</t>
  </si>
  <si>
    <t>Montáž kabelu Cu plného nebo laněného do 1 kV žíly 4x16 mm2 (např. CYKY) bez ukončení uloženého volně nebo v liště</t>
  </si>
  <si>
    <t>-1094451299</t>
  </si>
  <si>
    <t>10</t>
  </si>
  <si>
    <t>34111080</t>
  </si>
  <si>
    <t>kabel instalační jádro Cu plné izolace PVC plášť PVC 450/750V (CYKY) 4x16mm2</t>
  </si>
  <si>
    <t>-1177849781</t>
  </si>
  <si>
    <t>11</t>
  </si>
  <si>
    <t>220182021</t>
  </si>
  <si>
    <t>Uložení HDPE trubky do výkopu včetně fixace</t>
  </si>
  <si>
    <t>64</t>
  </si>
  <si>
    <t>-2081283126</t>
  </si>
  <si>
    <t>12</t>
  </si>
  <si>
    <t>M030</t>
  </si>
  <si>
    <t>Trubka HDPE 50</t>
  </si>
  <si>
    <t>597732178</t>
  </si>
  <si>
    <t>13</t>
  </si>
  <si>
    <t>K025</t>
  </si>
  <si>
    <t>Úprava stávajícího elektroměrového rozvaděče včetně materiálů dle technické zprávy</t>
  </si>
  <si>
    <t>1103085391</t>
  </si>
  <si>
    <t>14</t>
  </si>
  <si>
    <t>K026</t>
  </si>
  <si>
    <t>Nový podružný rozvaděč s pojistkami 40A a ampérmetrem - dodávka včetně montáže dle technické zprávy</t>
  </si>
  <si>
    <t>-2113648247</t>
  </si>
  <si>
    <t>K028</t>
  </si>
  <si>
    <t>97128418</t>
  </si>
  <si>
    <t>16</t>
  </si>
  <si>
    <t>741810002</t>
  </si>
  <si>
    <t>Celková prohlídka elektrického rozvodu a zařízení přes 100 000 do 500 000,- Kč</t>
  </si>
  <si>
    <t>1367008615</t>
  </si>
  <si>
    <t>46-M</t>
  </si>
  <si>
    <t>Zemní práce při extr.mont.pracích</t>
  </si>
  <si>
    <t>17</t>
  </si>
  <si>
    <t>01200200R</t>
  </si>
  <si>
    <t>Geodetické práce</t>
  </si>
  <si>
    <t>-22076926</t>
  </si>
  <si>
    <t>18</t>
  </si>
  <si>
    <t>46001001R</t>
  </si>
  <si>
    <t>Vytyčení trasy vedení</t>
  </si>
  <si>
    <t>-937991699</t>
  </si>
  <si>
    <t>19</t>
  </si>
  <si>
    <t>460131113</t>
  </si>
  <si>
    <t>Hloubení nezapažených jam při elektromontážích ručně v hornině tř I skupiny 3</t>
  </si>
  <si>
    <t>m3</t>
  </si>
  <si>
    <t>2144759723</t>
  </si>
  <si>
    <t>20</t>
  </si>
  <si>
    <t>460161142</t>
  </si>
  <si>
    <t>Hloubení kabelových rýh ručně š 35 cm hl 50 cm v hornině tř I skupiny 3</t>
  </si>
  <si>
    <t>-187745007</t>
  </si>
  <si>
    <t>460431152</t>
  </si>
  <si>
    <t>Zásyp kabelových rýh ručně se zhutněním š 35 cm hl 50 cm z horniny tř I skupiny 3</t>
  </si>
  <si>
    <t>-257008351</t>
  </si>
  <si>
    <t>22</t>
  </si>
  <si>
    <t>460490013</t>
  </si>
  <si>
    <t>Výstražná fólie pro krytí kabelů šířky 34 cm</t>
  </si>
  <si>
    <t>-1047044645</t>
  </si>
  <si>
    <t>23</t>
  </si>
  <si>
    <t>34575113</t>
  </si>
  <si>
    <t>deska kabelová krycí PE červená, 300x2mm</t>
  </si>
  <si>
    <t>-619428300</t>
  </si>
  <si>
    <t>24</t>
  </si>
  <si>
    <t>460520172</t>
  </si>
  <si>
    <t>Montáž trubek ochranných plastových uložených volně do rýhy ohebných přes 32 do 50 mm uložených do rýhy</t>
  </si>
  <si>
    <t>922261666</t>
  </si>
  <si>
    <t>25</t>
  </si>
  <si>
    <t>34571351</t>
  </si>
  <si>
    <t>trubka elektroinstalační ohebná dvouplášťová korugovaná (chránička) D 41/50mm, HDPE+LDPE</t>
  </si>
  <si>
    <t>128</t>
  </si>
  <si>
    <t>1352629278</t>
  </si>
  <si>
    <t>26</t>
  </si>
  <si>
    <t>460631115</t>
  </si>
  <si>
    <t>Neřízený zemní protlak při elektromontážích v hornině tř. těžitelnosti I skupiny 1 a 2 vnějšího průměru přes 90 do 110 mm</t>
  </si>
  <si>
    <t>739314583</t>
  </si>
  <si>
    <t>27</t>
  </si>
  <si>
    <t>460632113</t>
  </si>
  <si>
    <t>Startovací jáma pro protlak výkop včetně zásypu ručně v hornině tř. těžitelnosti I skupiny 3</t>
  </si>
  <si>
    <t>-2028924888</t>
  </si>
  <si>
    <t>28</t>
  </si>
  <si>
    <t>460632213</t>
  </si>
  <si>
    <t>Koncová jáma pro protlak výkop včetně zásypu ručně v hornině tř. těžitelnosti I skupiny 3</t>
  </si>
  <si>
    <t>192556702</t>
  </si>
  <si>
    <t>29</t>
  </si>
  <si>
    <t>460641112</t>
  </si>
  <si>
    <t>Základové konstrukce při elektromontážích z monolitického betonu tř. C 12/15</t>
  </si>
  <si>
    <t>1094709274</t>
  </si>
  <si>
    <t>30</t>
  </si>
  <si>
    <t>460791214</t>
  </si>
  <si>
    <t>Montáž trubek ochranných plastových uložených volně do rýhy ohebných přes 90 do 110 mm uložených do rýhy</t>
  </si>
  <si>
    <t>1668527227</t>
  </si>
  <si>
    <t>31</t>
  </si>
  <si>
    <t>34571355</t>
  </si>
  <si>
    <t>trubka elektroinstalační ohebná dvouplášťová korugovaná (chránička) D 94/110mm, HDPE+LDPE</t>
  </si>
  <si>
    <t>163108166</t>
  </si>
  <si>
    <t>32</t>
  </si>
  <si>
    <t>460911113</t>
  </si>
  <si>
    <t>Očištění kostek kamenných mozaikových z rozebraných dlažeb při elektromontážích</t>
  </si>
  <si>
    <t>m2</t>
  </si>
  <si>
    <t>-1947117505</t>
  </si>
  <si>
    <t>33</t>
  </si>
  <si>
    <t>451571111</t>
  </si>
  <si>
    <t>Lože pod dlažby ze štěrkopísku vrstva tl do 100 mm</t>
  </si>
  <si>
    <t>-1694835468</t>
  </si>
  <si>
    <t>34</t>
  </si>
  <si>
    <t>460921213</t>
  </si>
  <si>
    <t>Kladení dlažby po překopech při elektromontážích z kostek mozaikových do lože z kameniva těženého</t>
  </si>
  <si>
    <t>1891903927</t>
  </si>
  <si>
    <t>35</t>
  </si>
  <si>
    <t>468021131</t>
  </si>
  <si>
    <t>Rozebrání dlažeb při elektromontážích ručně z kostek mozaikových do písku spáry zalité</t>
  </si>
  <si>
    <t>-302973205</t>
  </si>
  <si>
    <t>36</t>
  </si>
  <si>
    <t>460581121</t>
  </si>
  <si>
    <t>Zatravnění včetně zalití vodou na rovině</t>
  </si>
  <si>
    <t>137300014</t>
  </si>
  <si>
    <t>VRN</t>
  </si>
  <si>
    <t>Vedlejší rozpočtové náklady</t>
  </si>
  <si>
    <t>37</t>
  </si>
  <si>
    <t>141R00</t>
  </si>
  <si>
    <t>Přirážka za podružný materiál</t>
  </si>
  <si>
    <t>%</t>
  </si>
  <si>
    <t>-259671035</t>
  </si>
  <si>
    <t>38</t>
  </si>
  <si>
    <t>013254000</t>
  </si>
  <si>
    <t>Dokumentace skutečného provedení stavby</t>
  </si>
  <si>
    <t>1024</t>
  </si>
  <si>
    <t>1629069011</t>
  </si>
  <si>
    <t>39</t>
  </si>
  <si>
    <t>034002000</t>
  </si>
  <si>
    <t>Zabezpečení staveniště</t>
  </si>
  <si>
    <t>1184981263</t>
  </si>
  <si>
    <t>40</t>
  </si>
  <si>
    <t>065002000</t>
  </si>
  <si>
    <t>Mimostaveništní doprava materiálů</t>
  </si>
  <si>
    <t>2045754278</t>
  </si>
  <si>
    <t>41</t>
  </si>
  <si>
    <t>071103000</t>
  </si>
  <si>
    <t>Provoz investora</t>
  </si>
  <si>
    <t>1735063966</t>
  </si>
  <si>
    <t>42</t>
  </si>
  <si>
    <t>201R00</t>
  </si>
  <si>
    <t>Podíl přidružených výkonů</t>
  </si>
  <si>
    <t>1425698220</t>
  </si>
  <si>
    <t>43</t>
  </si>
  <si>
    <t>202R00</t>
  </si>
  <si>
    <t>Zednické výpomoci</t>
  </si>
  <si>
    <t>531873797</t>
  </si>
  <si>
    <t>44</t>
  </si>
  <si>
    <t>00R00</t>
  </si>
  <si>
    <t>Likvidace odpadu, odvoz suti a vybouraných hmot na skládku,</t>
  </si>
  <si>
    <t>-392790486</t>
  </si>
  <si>
    <t xml:space="preserve">Nový energosloupek, min.4x zásuvka 230V/16A 1x 400V/16A, s jističi a prouvovými chrániči   - dodávka včetně montáže, specifikace dle technické zprávy. 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</si>
</sst>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83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6"/>
      <c r="D4" s="17" t="s">
        <v>9</v>
      </c>
      <c r="AR4" s="16"/>
      <c r="AS4" s="18" t="s">
        <v>10</v>
      </c>
      <c r="BS4" s="13" t="s">
        <v>6</v>
      </c>
    </row>
    <row r="5" spans="2:71" s="1" customFormat="1" ht="12" customHeight="1">
      <c r="B5" s="16"/>
      <c r="D5" s="19" t="s">
        <v>11</v>
      </c>
      <c r="K5" s="150" t="s">
        <v>12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6"/>
      <c r="BS5" s="13" t="s">
        <v>6</v>
      </c>
    </row>
    <row r="6" spans="2:71" s="1" customFormat="1" ht="36.95" customHeight="1">
      <c r="B6" s="16"/>
      <c r="D6" s="21" t="s">
        <v>13</v>
      </c>
      <c r="K6" s="152" t="s">
        <v>14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6"/>
      <c r="BS6" s="13" t="s">
        <v>6</v>
      </c>
    </row>
    <row r="7" spans="2:71" s="1" customFormat="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s="1" customFormat="1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2:71" s="1" customFormat="1" ht="14.45" customHeight="1">
      <c r="B9" s="16"/>
      <c r="AR9" s="16"/>
      <c r="BS9" s="13" t="s">
        <v>6</v>
      </c>
    </row>
    <row r="10" spans="2:71" s="1" customFormat="1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6</v>
      </c>
    </row>
    <row r="11" spans="2:71" s="1" customFormat="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s="1" customFormat="1" ht="6.95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26</v>
      </c>
      <c r="AK13" s="22" t="s">
        <v>22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18</v>
      </c>
      <c r="AK14" s="22" t="s">
        <v>25</v>
      </c>
      <c r="AN14" s="20" t="s">
        <v>1</v>
      </c>
      <c r="AR14" s="16"/>
      <c r="BS14" s="13" t="s">
        <v>6</v>
      </c>
    </row>
    <row r="15" spans="2:71" s="1" customFormat="1" ht="6.95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27</v>
      </c>
      <c r="AK16" s="22" t="s">
        <v>22</v>
      </c>
      <c r="AN16" s="20" t="s">
        <v>28</v>
      </c>
      <c r="AR16" s="16"/>
      <c r="BS16" s="13" t="s">
        <v>3</v>
      </c>
    </row>
    <row r="17" spans="2:71" s="1" customFormat="1" ht="18.4" customHeight="1">
      <c r="B17" s="16"/>
      <c r="E17" s="20" t="s">
        <v>29</v>
      </c>
      <c r="AK17" s="22" t="s">
        <v>25</v>
      </c>
      <c r="AN17" s="20" t="s">
        <v>30</v>
      </c>
      <c r="AR17" s="16"/>
      <c r="BS17" s="13" t="s">
        <v>31</v>
      </c>
    </row>
    <row r="18" spans="2:71" s="1" customFormat="1" ht="6.95" customHeight="1">
      <c r="B18" s="16"/>
      <c r="AR18" s="16"/>
      <c r="BS18" s="13" t="s">
        <v>6</v>
      </c>
    </row>
    <row r="19" spans="2:71" s="1" customFormat="1" ht="12" customHeight="1">
      <c r="B19" s="16"/>
      <c r="D19" s="22" t="s">
        <v>32</v>
      </c>
      <c r="AK19" s="22" t="s">
        <v>22</v>
      </c>
      <c r="AN19" s="20" t="s">
        <v>1</v>
      </c>
      <c r="AR19" s="16"/>
      <c r="BS19" s="13" t="s">
        <v>6</v>
      </c>
    </row>
    <row r="20" spans="2:71" s="1" customFormat="1" ht="18.4" customHeight="1">
      <c r="B20" s="16"/>
      <c r="E20" s="20" t="s">
        <v>18</v>
      </c>
      <c r="AK20" s="22" t="s">
        <v>25</v>
      </c>
      <c r="AN20" s="20" t="s">
        <v>1</v>
      </c>
      <c r="AR20" s="16"/>
      <c r="BS20" s="13" t="s">
        <v>31</v>
      </c>
    </row>
    <row r="21" spans="2:44" s="1" customFormat="1" ht="6.95" customHeight="1">
      <c r="B21" s="16"/>
      <c r="AR21" s="16"/>
    </row>
    <row r="22" spans="2:44" s="1" customFormat="1" ht="12" customHeight="1">
      <c r="B22" s="16"/>
      <c r="D22" s="22" t="s">
        <v>33</v>
      </c>
      <c r="AR22" s="16"/>
    </row>
    <row r="23" spans="2:44" s="1" customFormat="1" ht="47.25" customHeight="1">
      <c r="B23" s="16"/>
      <c r="E23" s="153" t="s">
        <v>34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R23" s="16"/>
    </row>
    <row r="24" spans="2:44" s="1" customFormat="1" ht="6.95" customHeight="1">
      <c r="B24" s="16"/>
      <c r="AR24" s="16"/>
    </row>
    <row r="25" spans="2:44" s="1" customFormat="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2" customFormat="1" ht="25.9" customHeight="1">
      <c r="A26" s="25"/>
      <c r="B26" s="26"/>
      <c r="C26" s="25"/>
      <c r="D26" s="27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54">
        <f>ROUND(AG94,2)</f>
        <v>0</v>
      </c>
      <c r="AL26" s="155"/>
      <c r="AM26" s="155"/>
      <c r="AN26" s="155"/>
      <c r="AO26" s="155"/>
      <c r="AP26" s="25"/>
      <c r="AQ26" s="25"/>
      <c r="AR26" s="26"/>
      <c r="BE26" s="25"/>
    </row>
    <row r="27" spans="1:57" s="2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2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56" t="s">
        <v>36</v>
      </c>
      <c r="M28" s="156"/>
      <c r="N28" s="156"/>
      <c r="O28" s="156"/>
      <c r="P28" s="156"/>
      <c r="Q28" s="25"/>
      <c r="R28" s="25"/>
      <c r="S28" s="25"/>
      <c r="T28" s="25"/>
      <c r="U28" s="25"/>
      <c r="V28" s="25"/>
      <c r="W28" s="156" t="s">
        <v>37</v>
      </c>
      <c r="X28" s="156"/>
      <c r="Y28" s="156"/>
      <c r="Z28" s="156"/>
      <c r="AA28" s="156"/>
      <c r="AB28" s="156"/>
      <c r="AC28" s="156"/>
      <c r="AD28" s="156"/>
      <c r="AE28" s="156"/>
      <c r="AF28" s="25"/>
      <c r="AG28" s="25"/>
      <c r="AH28" s="25"/>
      <c r="AI28" s="25"/>
      <c r="AJ28" s="25"/>
      <c r="AK28" s="156" t="s">
        <v>38</v>
      </c>
      <c r="AL28" s="156"/>
      <c r="AM28" s="156"/>
      <c r="AN28" s="156"/>
      <c r="AO28" s="156"/>
      <c r="AP28" s="25"/>
      <c r="AQ28" s="25"/>
      <c r="AR28" s="26"/>
      <c r="BE28" s="25"/>
    </row>
    <row r="29" spans="2:44" s="3" customFormat="1" ht="14.45" customHeight="1">
      <c r="B29" s="30"/>
      <c r="D29" s="22" t="s">
        <v>39</v>
      </c>
      <c r="F29" s="22" t="s">
        <v>40</v>
      </c>
      <c r="L29" s="159">
        <v>0.21</v>
      </c>
      <c r="M29" s="158"/>
      <c r="N29" s="158"/>
      <c r="O29" s="158"/>
      <c r="P29" s="158"/>
      <c r="W29" s="157">
        <f>ROUND(AZ94,2)</f>
        <v>0</v>
      </c>
      <c r="X29" s="158"/>
      <c r="Y29" s="158"/>
      <c r="Z29" s="158"/>
      <c r="AA29" s="158"/>
      <c r="AB29" s="158"/>
      <c r="AC29" s="158"/>
      <c r="AD29" s="158"/>
      <c r="AE29" s="158"/>
      <c r="AK29" s="157">
        <f>ROUND(AV94,2)</f>
        <v>0</v>
      </c>
      <c r="AL29" s="158"/>
      <c r="AM29" s="158"/>
      <c r="AN29" s="158"/>
      <c r="AO29" s="158"/>
      <c r="AR29" s="30"/>
    </row>
    <row r="30" spans="2:44" s="3" customFormat="1" ht="14.45" customHeight="1">
      <c r="B30" s="30"/>
      <c r="F30" s="22" t="s">
        <v>41</v>
      </c>
      <c r="L30" s="159">
        <v>0.15</v>
      </c>
      <c r="M30" s="158"/>
      <c r="N30" s="158"/>
      <c r="O30" s="158"/>
      <c r="P30" s="158"/>
      <c r="W30" s="157">
        <f>ROUND(BA94,2)</f>
        <v>0</v>
      </c>
      <c r="X30" s="158"/>
      <c r="Y30" s="158"/>
      <c r="Z30" s="158"/>
      <c r="AA30" s="158"/>
      <c r="AB30" s="158"/>
      <c r="AC30" s="158"/>
      <c r="AD30" s="158"/>
      <c r="AE30" s="158"/>
      <c r="AK30" s="157">
        <f>ROUND(AW94,2)</f>
        <v>0</v>
      </c>
      <c r="AL30" s="158"/>
      <c r="AM30" s="158"/>
      <c r="AN30" s="158"/>
      <c r="AO30" s="158"/>
      <c r="AR30" s="30"/>
    </row>
    <row r="31" spans="2:44" s="3" customFormat="1" ht="14.45" customHeight="1" hidden="1">
      <c r="B31" s="30"/>
      <c r="F31" s="22" t="s">
        <v>42</v>
      </c>
      <c r="L31" s="159">
        <v>0.21</v>
      </c>
      <c r="M31" s="158"/>
      <c r="N31" s="158"/>
      <c r="O31" s="158"/>
      <c r="P31" s="158"/>
      <c r="W31" s="157">
        <f>ROUND(BB94,2)</f>
        <v>0</v>
      </c>
      <c r="X31" s="158"/>
      <c r="Y31" s="158"/>
      <c r="Z31" s="158"/>
      <c r="AA31" s="158"/>
      <c r="AB31" s="158"/>
      <c r="AC31" s="158"/>
      <c r="AD31" s="158"/>
      <c r="AE31" s="158"/>
      <c r="AK31" s="157">
        <v>0</v>
      </c>
      <c r="AL31" s="158"/>
      <c r="AM31" s="158"/>
      <c r="AN31" s="158"/>
      <c r="AO31" s="158"/>
      <c r="AR31" s="30"/>
    </row>
    <row r="32" spans="2:44" s="3" customFormat="1" ht="14.45" customHeight="1" hidden="1">
      <c r="B32" s="30"/>
      <c r="F32" s="22" t="s">
        <v>43</v>
      </c>
      <c r="L32" s="159">
        <v>0.15</v>
      </c>
      <c r="M32" s="158"/>
      <c r="N32" s="158"/>
      <c r="O32" s="158"/>
      <c r="P32" s="158"/>
      <c r="W32" s="157">
        <f>ROUND(BC94,2)</f>
        <v>0</v>
      </c>
      <c r="X32" s="158"/>
      <c r="Y32" s="158"/>
      <c r="Z32" s="158"/>
      <c r="AA32" s="158"/>
      <c r="AB32" s="158"/>
      <c r="AC32" s="158"/>
      <c r="AD32" s="158"/>
      <c r="AE32" s="158"/>
      <c r="AK32" s="157">
        <v>0</v>
      </c>
      <c r="AL32" s="158"/>
      <c r="AM32" s="158"/>
      <c r="AN32" s="158"/>
      <c r="AO32" s="158"/>
      <c r="AR32" s="30"/>
    </row>
    <row r="33" spans="2:44" s="3" customFormat="1" ht="14.45" customHeight="1" hidden="1">
      <c r="B33" s="30"/>
      <c r="F33" s="22" t="s">
        <v>44</v>
      </c>
      <c r="L33" s="159">
        <v>0</v>
      </c>
      <c r="M33" s="158"/>
      <c r="N33" s="158"/>
      <c r="O33" s="158"/>
      <c r="P33" s="158"/>
      <c r="W33" s="157">
        <f>ROUND(BD94,2)</f>
        <v>0</v>
      </c>
      <c r="X33" s="158"/>
      <c r="Y33" s="158"/>
      <c r="Z33" s="158"/>
      <c r="AA33" s="158"/>
      <c r="AB33" s="158"/>
      <c r="AC33" s="158"/>
      <c r="AD33" s="158"/>
      <c r="AE33" s="158"/>
      <c r="AK33" s="157">
        <v>0</v>
      </c>
      <c r="AL33" s="158"/>
      <c r="AM33" s="158"/>
      <c r="AN33" s="158"/>
      <c r="AO33" s="158"/>
      <c r="AR33" s="30"/>
    </row>
    <row r="34" spans="1:57" s="2" customFormat="1" ht="6.9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2" customFormat="1" ht="25.9" customHeight="1">
      <c r="A35" s="25"/>
      <c r="B35" s="26"/>
      <c r="C35" s="31"/>
      <c r="D35" s="32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46</v>
      </c>
      <c r="U35" s="33"/>
      <c r="V35" s="33"/>
      <c r="W35" s="33"/>
      <c r="X35" s="160" t="s">
        <v>47</v>
      </c>
      <c r="Y35" s="161"/>
      <c r="Z35" s="161"/>
      <c r="AA35" s="161"/>
      <c r="AB35" s="161"/>
      <c r="AC35" s="33"/>
      <c r="AD35" s="33"/>
      <c r="AE35" s="33"/>
      <c r="AF35" s="33"/>
      <c r="AG35" s="33"/>
      <c r="AH35" s="33"/>
      <c r="AI35" s="33"/>
      <c r="AJ35" s="33"/>
      <c r="AK35" s="162">
        <f>SUM(AK26:AK33)</f>
        <v>0</v>
      </c>
      <c r="AL35" s="161"/>
      <c r="AM35" s="161"/>
      <c r="AN35" s="161"/>
      <c r="AO35" s="163"/>
      <c r="AP35" s="31"/>
      <c r="AQ35" s="31"/>
      <c r="AR35" s="26"/>
      <c r="BE35" s="25"/>
    </row>
    <row r="36" spans="1:57" s="2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2" customFormat="1" ht="14.4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s="1" customFormat="1" ht="14.45" customHeight="1">
      <c r="B38" s="16"/>
      <c r="AR38" s="16"/>
    </row>
    <row r="39" spans="2:44" s="1" customFormat="1" ht="14.45" customHeight="1">
      <c r="B39" s="16"/>
      <c r="AR39" s="16"/>
    </row>
    <row r="40" spans="2:44" s="1" customFormat="1" ht="14.45" customHeight="1">
      <c r="B40" s="16"/>
      <c r="AR40" s="16"/>
    </row>
    <row r="41" spans="2:44" s="1" customFormat="1" ht="14.45" customHeight="1">
      <c r="B41" s="16"/>
      <c r="AR41" s="16"/>
    </row>
    <row r="42" spans="2:44" s="1" customFormat="1" ht="14.45" customHeight="1">
      <c r="B42" s="16"/>
      <c r="AR42" s="16"/>
    </row>
    <row r="43" spans="2:44" s="1" customFormat="1" ht="14.45" customHeight="1">
      <c r="B43" s="16"/>
      <c r="AR43" s="16"/>
    </row>
    <row r="44" spans="2:44" s="1" customFormat="1" ht="14.45" customHeight="1">
      <c r="B44" s="16"/>
      <c r="AR44" s="16"/>
    </row>
    <row r="45" spans="2:44" s="1" customFormat="1" ht="14.45" customHeight="1">
      <c r="B45" s="16"/>
      <c r="AR45" s="16"/>
    </row>
    <row r="46" spans="2:44" s="1" customFormat="1" ht="14.45" customHeight="1">
      <c r="B46" s="16"/>
      <c r="AR46" s="16"/>
    </row>
    <row r="47" spans="2:44" s="1" customFormat="1" ht="14.45" customHeight="1">
      <c r="B47" s="16"/>
      <c r="AR47" s="16"/>
    </row>
    <row r="48" spans="2:44" s="1" customFormat="1" ht="14.45" customHeight="1">
      <c r="B48" s="16"/>
      <c r="AR48" s="16"/>
    </row>
    <row r="49" spans="2:44" s="2" customFormat="1" ht="14.45" customHeight="1">
      <c r="B49" s="35"/>
      <c r="D49" s="36" t="s">
        <v>48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49</v>
      </c>
      <c r="AI49" s="37"/>
      <c r="AJ49" s="37"/>
      <c r="AK49" s="37"/>
      <c r="AL49" s="37"/>
      <c r="AM49" s="37"/>
      <c r="AN49" s="37"/>
      <c r="AO49" s="37"/>
      <c r="AR49" s="3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1:57" s="2" customFormat="1" ht="12.75">
      <c r="A60" s="25"/>
      <c r="B60" s="26"/>
      <c r="C60" s="25"/>
      <c r="D60" s="38" t="s">
        <v>50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51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50</v>
      </c>
      <c r="AI60" s="28"/>
      <c r="AJ60" s="28"/>
      <c r="AK60" s="28"/>
      <c r="AL60" s="28"/>
      <c r="AM60" s="38" t="s">
        <v>51</v>
      </c>
      <c r="AN60" s="28"/>
      <c r="AO60" s="28"/>
      <c r="AP60" s="25"/>
      <c r="AQ60" s="25"/>
      <c r="AR60" s="26"/>
      <c r="BE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1:57" s="2" customFormat="1" ht="12.75">
      <c r="A64" s="25"/>
      <c r="B64" s="26"/>
      <c r="C64" s="25"/>
      <c r="D64" s="36" t="s">
        <v>52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53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1:57" s="2" customFormat="1" ht="12.75">
      <c r="A75" s="25"/>
      <c r="B75" s="26"/>
      <c r="C75" s="25"/>
      <c r="D75" s="38" t="s">
        <v>50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51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50</v>
      </c>
      <c r="AI75" s="28"/>
      <c r="AJ75" s="28"/>
      <c r="AK75" s="28"/>
      <c r="AL75" s="28"/>
      <c r="AM75" s="38" t="s">
        <v>51</v>
      </c>
      <c r="AN75" s="28"/>
      <c r="AO75" s="28"/>
      <c r="AP75" s="25"/>
      <c r="AQ75" s="25"/>
      <c r="AR75" s="26"/>
      <c r="BE75" s="25"/>
    </row>
    <row r="76" spans="1:57" s="2" customFormat="1" ht="11.25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2" customFormat="1" ht="6.9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57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2" customFormat="1" ht="24.95" customHeight="1">
      <c r="A82" s="25"/>
      <c r="B82" s="26"/>
      <c r="C82" s="17" t="s">
        <v>54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4" customFormat="1" ht="12" customHeight="1">
      <c r="B84" s="44"/>
      <c r="C84" s="22" t="s">
        <v>11</v>
      </c>
      <c r="L84" s="4" t="str">
        <f>K5</f>
        <v>4392021</v>
      </c>
      <c r="AR84" s="44"/>
    </row>
    <row r="85" spans="2:44" s="5" customFormat="1" ht="36.95" customHeight="1">
      <c r="B85" s="45"/>
      <c r="C85" s="46" t="s">
        <v>13</v>
      </c>
      <c r="L85" s="164" t="str">
        <f>K6</f>
        <v>Přesun 16 ks stožárů veřejného osvětlení a doplnění energosloupků na náměstí Míru v Litvínově</v>
      </c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R85" s="45"/>
    </row>
    <row r="86" spans="1:57" s="2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2" customFormat="1" ht="12" customHeight="1">
      <c r="A87" s="25"/>
      <c r="B87" s="26"/>
      <c r="C87" s="22" t="s">
        <v>17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 xml:space="preserve"> 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19</v>
      </c>
      <c r="AJ87" s="25"/>
      <c r="AK87" s="25"/>
      <c r="AL87" s="25"/>
      <c r="AM87" s="166" t="str">
        <f>IF(AN8="","",AN8)</f>
        <v>14. 9. 2021</v>
      </c>
      <c r="AN87" s="166"/>
      <c r="AO87" s="25"/>
      <c r="AP87" s="25"/>
      <c r="AQ87" s="25"/>
      <c r="AR87" s="26"/>
      <c r="BE87" s="25"/>
    </row>
    <row r="88" spans="1:5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2" customFormat="1" ht="15.2" customHeight="1">
      <c r="A89" s="25"/>
      <c r="B89" s="26"/>
      <c r="C89" s="22" t="s">
        <v>21</v>
      </c>
      <c r="D89" s="25"/>
      <c r="E89" s="25"/>
      <c r="F89" s="25"/>
      <c r="G89" s="25"/>
      <c r="H89" s="25"/>
      <c r="I89" s="25"/>
      <c r="J89" s="25"/>
      <c r="K89" s="25"/>
      <c r="L89" s="4" t="str">
        <f>IF(E11="","",E11)</f>
        <v>Město Litvínov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27</v>
      </c>
      <c r="AJ89" s="25"/>
      <c r="AK89" s="25"/>
      <c r="AL89" s="25"/>
      <c r="AM89" s="167" t="str">
        <f>IF(E17="","",E17)</f>
        <v>Tomáš Behina</v>
      </c>
      <c r="AN89" s="168"/>
      <c r="AO89" s="168"/>
      <c r="AP89" s="168"/>
      <c r="AQ89" s="25"/>
      <c r="AR89" s="26"/>
      <c r="AS89" s="169" t="s">
        <v>55</v>
      </c>
      <c r="AT89" s="170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2" customFormat="1" ht="15.2" customHeight="1">
      <c r="A90" s="25"/>
      <c r="B90" s="26"/>
      <c r="C90" s="22" t="s">
        <v>26</v>
      </c>
      <c r="D90" s="25"/>
      <c r="E90" s="25"/>
      <c r="F90" s="25"/>
      <c r="G90" s="25"/>
      <c r="H90" s="25"/>
      <c r="I90" s="25"/>
      <c r="J90" s="25"/>
      <c r="K90" s="25"/>
      <c r="L90" s="4" t="str">
        <f>IF(E14="","",E14)</f>
        <v xml:space="preserve"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32</v>
      </c>
      <c r="AJ90" s="25"/>
      <c r="AK90" s="25"/>
      <c r="AL90" s="25"/>
      <c r="AM90" s="167" t="str">
        <f>IF(E20="","",E20)</f>
        <v xml:space="preserve"> </v>
      </c>
      <c r="AN90" s="168"/>
      <c r="AO90" s="168"/>
      <c r="AP90" s="168"/>
      <c r="AQ90" s="25"/>
      <c r="AR90" s="26"/>
      <c r="AS90" s="171"/>
      <c r="AT90" s="172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2" customFormat="1" ht="10.9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71"/>
      <c r="AT91" s="172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2" customFormat="1" ht="29.25" customHeight="1">
      <c r="A92" s="25"/>
      <c r="B92" s="26"/>
      <c r="C92" s="173" t="s">
        <v>56</v>
      </c>
      <c r="D92" s="174"/>
      <c r="E92" s="174"/>
      <c r="F92" s="174"/>
      <c r="G92" s="174"/>
      <c r="H92" s="53"/>
      <c r="I92" s="175" t="s">
        <v>57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58</v>
      </c>
      <c r="AH92" s="174"/>
      <c r="AI92" s="174"/>
      <c r="AJ92" s="174"/>
      <c r="AK92" s="174"/>
      <c r="AL92" s="174"/>
      <c r="AM92" s="174"/>
      <c r="AN92" s="175" t="s">
        <v>59</v>
      </c>
      <c r="AO92" s="174"/>
      <c r="AP92" s="177"/>
      <c r="AQ92" s="54" t="s">
        <v>60</v>
      </c>
      <c r="AR92" s="26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  <c r="BE92" s="25"/>
    </row>
    <row r="93" spans="1:57" s="2" customFormat="1" ht="10.9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2:90" s="6" customFormat="1" ht="32.45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81">
        <f>ROUND(AG95,2)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585.197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7" customFormat="1" ht="16.5" customHeight="1">
      <c r="A95" s="72" t="s">
        <v>79</v>
      </c>
      <c r="B95" s="73"/>
      <c r="C95" s="74"/>
      <c r="D95" s="180" t="s">
        <v>80</v>
      </c>
      <c r="E95" s="180"/>
      <c r="F95" s="180"/>
      <c r="G95" s="180"/>
      <c r="H95" s="180"/>
      <c r="I95" s="75"/>
      <c r="J95" s="180" t="s">
        <v>81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8">
        <f>'D1.4.2 - Doplnění energos...'!J30</f>
        <v>0</v>
      </c>
      <c r="AH95" s="179"/>
      <c r="AI95" s="179"/>
      <c r="AJ95" s="179"/>
      <c r="AK95" s="179"/>
      <c r="AL95" s="179"/>
      <c r="AM95" s="179"/>
      <c r="AN95" s="178">
        <f>SUM(AG95,AT95)</f>
        <v>0</v>
      </c>
      <c r="AO95" s="179"/>
      <c r="AP95" s="179"/>
      <c r="AQ95" s="76" t="s">
        <v>82</v>
      </c>
      <c r="AR95" s="73"/>
      <c r="AS95" s="77">
        <v>0</v>
      </c>
      <c r="AT95" s="78">
        <f>ROUND(SUM(AV95:AW95),2)</f>
        <v>0</v>
      </c>
      <c r="AU95" s="79">
        <f>'D1.4.2 - Doplnění energos...'!P119</f>
        <v>585.197</v>
      </c>
      <c r="AV95" s="78">
        <f>'D1.4.2 - Doplnění energos...'!J33</f>
        <v>0</v>
      </c>
      <c r="AW95" s="78">
        <f>'D1.4.2 - Doplnění energos...'!J34</f>
        <v>0</v>
      </c>
      <c r="AX95" s="78">
        <f>'D1.4.2 - Doplnění energos...'!J35</f>
        <v>0</v>
      </c>
      <c r="AY95" s="78">
        <f>'D1.4.2 - Doplnění energos...'!J36</f>
        <v>0</v>
      </c>
      <c r="AZ95" s="78">
        <f>'D1.4.2 - Doplnění energos...'!F33</f>
        <v>0</v>
      </c>
      <c r="BA95" s="78">
        <f>'D1.4.2 - Doplnění energos...'!F34</f>
        <v>0</v>
      </c>
      <c r="BB95" s="78">
        <f>'D1.4.2 - Doplnění energos...'!F35</f>
        <v>0</v>
      </c>
      <c r="BC95" s="78">
        <f>'D1.4.2 - Doplnění energos...'!F36</f>
        <v>0</v>
      </c>
      <c r="BD95" s="80">
        <f>'D1.4.2 - Doplnění energos...'!F37</f>
        <v>0</v>
      </c>
      <c r="BT95" s="81" t="s">
        <v>83</v>
      </c>
      <c r="BV95" s="81" t="s">
        <v>77</v>
      </c>
      <c r="BW95" s="81" t="s">
        <v>84</v>
      </c>
      <c r="BX95" s="81" t="s">
        <v>4</v>
      </c>
      <c r="CL95" s="81" t="s">
        <v>1</v>
      </c>
      <c r="CM95" s="81" t="s">
        <v>85</v>
      </c>
    </row>
    <row r="96" spans="1:57" s="2" customFormat="1" ht="30" customHeight="1">
      <c r="A96" s="25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6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s="2" customFormat="1" ht="6.95" customHeight="1">
      <c r="A97" s="25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D1.4.2 - Doplnění energ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7"/>
  <sheetViews>
    <sheetView showGridLines="0" tabSelected="1" workbookViewId="0" topLeftCell="A100">
      <selection activeCell="I122" sqref="I1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2"/>
    </row>
    <row r="2" spans="12:46" s="1" customFormat="1" ht="36.95" customHeight="1">
      <c r="L2" s="18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84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s="1" customFormat="1" ht="24.95" customHeight="1">
      <c r="B4" s="16"/>
      <c r="D4" s="17" t="s">
        <v>86</v>
      </c>
      <c r="L4" s="16"/>
      <c r="M4" s="83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13</v>
      </c>
      <c r="L6" s="16"/>
    </row>
    <row r="7" spans="2:12" s="1" customFormat="1" ht="26.25" customHeight="1">
      <c r="B7" s="16"/>
      <c r="E7" s="184" t="str">
        <f>'Rekapitulace stavby'!K6</f>
        <v>Přesun 16 ks stožárů veřejného osvětlení a doplnění energosloupků na náměstí Míru v Litvínově</v>
      </c>
      <c r="F7" s="185"/>
      <c r="G7" s="185"/>
      <c r="H7" s="185"/>
      <c r="L7" s="16"/>
    </row>
    <row r="8" spans="1:31" s="2" customFormat="1" ht="12" customHeight="1">
      <c r="A8" s="25"/>
      <c r="B8" s="26"/>
      <c r="C8" s="25"/>
      <c r="D8" s="22" t="s">
        <v>87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164" t="s">
        <v>88</v>
      </c>
      <c r="F9" s="186"/>
      <c r="G9" s="186"/>
      <c r="H9" s="186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1.2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 t="str">
        <f>'Rekapitulace stavby'!AN8</f>
        <v>14. 9. 2021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21</v>
      </c>
      <c r="E14" s="25"/>
      <c r="F14" s="25"/>
      <c r="G14" s="25"/>
      <c r="H14" s="25"/>
      <c r="I14" s="22" t="s">
        <v>22</v>
      </c>
      <c r="J14" s="20" t="s">
        <v>23</v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22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150" t="str">
        <f>'Rekapitulace stavby'!E14</f>
        <v xml:space="preserve"> </v>
      </c>
      <c r="F18" s="150"/>
      <c r="G18" s="150"/>
      <c r="H18" s="150"/>
      <c r="I18" s="22" t="s">
        <v>25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27</v>
      </c>
      <c r="E20" s="25"/>
      <c r="F20" s="25"/>
      <c r="G20" s="25"/>
      <c r="H20" s="25"/>
      <c r="I20" s="22" t="s">
        <v>22</v>
      </c>
      <c r="J20" s="20" t="s">
        <v>28</v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30</v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32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25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71.25" customHeight="1">
      <c r="A27" s="84"/>
      <c r="B27" s="85"/>
      <c r="C27" s="84"/>
      <c r="D27" s="84"/>
      <c r="E27" s="153" t="s">
        <v>34</v>
      </c>
      <c r="F27" s="153"/>
      <c r="G27" s="153"/>
      <c r="H27" s="153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7" t="s">
        <v>35</v>
      </c>
      <c r="E30" s="25"/>
      <c r="F30" s="25"/>
      <c r="G30" s="25"/>
      <c r="H30" s="25"/>
      <c r="I30" s="25"/>
      <c r="J30" s="64">
        <f>ROUND(J119,2)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37</v>
      </c>
      <c r="G32" s="25"/>
      <c r="H32" s="25"/>
      <c r="I32" s="29" t="s">
        <v>36</v>
      </c>
      <c r="J32" s="29" t="s">
        <v>38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88" t="s">
        <v>39</v>
      </c>
      <c r="E33" s="22" t="s">
        <v>40</v>
      </c>
      <c r="F33" s="89">
        <f>ROUND((SUM(BE119:BE166)),2)</f>
        <v>0</v>
      </c>
      <c r="G33" s="25"/>
      <c r="H33" s="25"/>
      <c r="I33" s="90">
        <v>0.21</v>
      </c>
      <c r="J33" s="89">
        <f>ROUND(((SUM(BE119:BE166))*I33),2)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41</v>
      </c>
      <c r="F34" s="89">
        <f>ROUND((SUM(BF119:BF166)),2)</f>
        <v>0</v>
      </c>
      <c r="G34" s="25"/>
      <c r="H34" s="25"/>
      <c r="I34" s="90">
        <v>0.15</v>
      </c>
      <c r="J34" s="89">
        <f>ROUND(((SUM(BF119:BF166))*I34),2)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42</v>
      </c>
      <c r="F35" s="89">
        <f>ROUND((SUM(BG119:BG166)),2)</f>
        <v>0</v>
      </c>
      <c r="G35" s="25"/>
      <c r="H35" s="25"/>
      <c r="I35" s="90">
        <v>0.21</v>
      </c>
      <c r="J35" s="89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43</v>
      </c>
      <c r="F36" s="89">
        <f>ROUND((SUM(BH119:BH166)),2)</f>
        <v>0</v>
      </c>
      <c r="G36" s="25"/>
      <c r="H36" s="25"/>
      <c r="I36" s="90">
        <v>0.15</v>
      </c>
      <c r="J36" s="89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44</v>
      </c>
      <c r="F37" s="89">
        <f>ROUND((SUM(BI119:BI166)),2)</f>
        <v>0</v>
      </c>
      <c r="G37" s="25"/>
      <c r="H37" s="25"/>
      <c r="I37" s="90">
        <v>0</v>
      </c>
      <c r="J37" s="89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1"/>
      <c r="D39" s="92" t="s">
        <v>45</v>
      </c>
      <c r="E39" s="53"/>
      <c r="F39" s="53"/>
      <c r="G39" s="93" t="s">
        <v>46</v>
      </c>
      <c r="H39" s="94" t="s">
        <v>47</v>
      </c>
      <c r="I39" s="53"/>
      <c r="J39" s="95">
        <f>SUM(J30:J37)</f>
        <v>0</v>
      </c>
      <c r="K39" s="96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5"/>
      <c r="D50" s="36" t="s">
        <v>48</v>
      </c>
      <c r="E50" s="37"/>
      <c r="F50" s="37"/>
      <c r="G50" s="36" t="s">
        <v>49</v>
      </c>
      <c r="H50" s="37"/>
      <c r="I50" s="37"/>
      <c r="J50" s="37"/>
      <c r="K50" s="37"/>
      <c r="L50" s="3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2" customFormat="1" ht="12.75">
      <c r="A61" s="25"/>
      <c r="B61" s="26"/>
      <c r="C61" s="25"/>
      <c r="D61" s="38" t="s">
        <v>50</v>
      </c>
      <c r="E61" s="28"/>
      <c r="F61" s="97" t="s">
        <v>51</v>
      </c>
      <c r="G61" s="38" t="s">
        <v>50</v>
      </c>
      <c r="H61" s="28"/>
      <c r="I61" s="28"/>
      <c r="J61" s="98" t="s">
        <v>51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2" customFormat="1" ht="12.75">
      <c r="A65" s="25"/>
      <c r="B65" s="26"/>
      <c r="C65" s="25"/>
      <c r="D65" s="36" t="s">
        <v>52</v>
      </c>
      <c r="E65" s="39"/>
      <c r="F65" s="39"/>
      <c r="G65" s="36" t="s">
        <v>53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2" customFormat="1" ht="12.75">
      <c r="A76" s="25"/>
      <c r="B76" s="26"/>
      <c r="C76" s="25"/>
      <c r="D76" s="38" t="s">
        <v>50</v>
      </c>
      <c r="E76" s="28"/>
      <c r="F76" s="97" t="s">
        <v>51</v>
      </c>
      <c r="G76" s="38" t="s">
        <v>50</v>
      </c>
      <c r="H76" s="28"/>
      <c r="I76" s="28"/>
      <c r="J76" s="98" t="s">
        <v>51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7" t="s">
        <v>89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26.25" customHeight="1">
      <c r="A85" s="25"/>
      <c r="B85" s="26"/>
      <c r="C85" s="25"/>
      <c r="D85" s="25"/>
      <c r="E85" s="184" t="str">
        <f>E7</f>
        <v>Přesun 16 ks stožárů veřejného osvětlení a doplnění energosloupků na náměstí Míru v Litvínově</v>
      </c>
      <c r="F85" s="185"/>
      <c r="G85" s="185"/>
      <c r="H85" s="185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>
      <c r="A86" s="25"/>
      <c r="B86" s="26"/>
      <c r="C86" s="22" t="s">
        <v>87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>
      <c r="A87" s="25"/>
      <c r="B87" s="26"/>
      <c r="C87" s="25"/>
      <c r="D87" s="25"/>
      <c r="E87" s="164" t="str">
        <f>E9</f>
        <v>D1.4.2 - Doplnění energosloupků</v>
      </c>
      <c r="F87" s="186"/>
      <c r="G87" s="186"/>
      <c r="H87" s="186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>
      <c r="A89" s="25"/>
      <c r="B89" s="26"/>
      <c r="C89" s="22" t="s">
        <v>17</v>
      </c>
      <c r="D89" s="25"/>
      <c r="E89" s="25"/>
      <c r="F89" s="20" t="str">
        <f>F12</f>
        <v xml:space="preserve"> </v>
      </c>
      <c r="G89" s="25"/>
      <c r="H89" s="25"/>
      <c r="I89" s="22" t="s">
        <v>19</v>
      </c>
      <c r="J89" s="48" t="str">
        <f>IF(J12="","",J12)</f>
        <v>14. 9. 2021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>
      <c r="A91" s="25"/>
      <c r="B91" s="26"/>
      <c r="C91" s="22" t="s">
        <v>21</v>
      </c>
      <c r="D91" s="25"/>
      <c r="E91" s="25"/>
      <c r="F91" s="20" t="str">
        <f>E15</f>
        <v>Město Litvínov</v>
      </c>
      <c r="G91" s="25"/>
      <c r="H91" s="25"/>
      <c r="I91" s="22" t="s">
        <v>27</v>
      </c>
      <c r="J91" s="23" t="str">
        <f>E21</f>
        <v>Tomáš Behina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>
      <c r="A92" s="25"/>
      <c r="B92" s="26"/>
      <c r="C92" s="22" t="s">
        <v>26</v>
      </c>
      <c r="D92" s="25"/>
      <c r="E92" s="25"/>
      <c r="F92" s="20" t="str">
        <f>IF(E18="","",E18)</f>
        <v xml:space="preserve"> </v>
      </c>
      <c r="G92" s="25"/>
      <c r="H92" s="25"/>
      <c r="I92" s="22" t="s">
        <v>32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>
      <c r="A94" s="25"/>
      <c r="B94" s="26"/>
      <c r="C94" s="99" t="s">
        <v>90</v>
      </c>
      <c r="D94" s="91"/>
      <c r="E94" s="91"/>
      <c r="F94" s="91"/>
      <c r="G94" s="91"/>
      <c r="H94" s="91"/>
      <c r="I94" s="91"/>
      <c r="J94" s="100" t="s">
        <v>91</v>
      </c>
      <c r="K94" s="91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101" t="s">
        <v>92</v>
      </c>
      <c r="D96" s="25"/>
      <c r="E96" s="25"/>
      <c r="F96" s="25"/>
      <c r="G96" s="25"/>
      <c r="H96" s="25"/>
      <c r="I96" s="25"/>
      <c r="J96" s="64">
        <f>J119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93</v>
      </c>
    </row>
    <row r="97" spans="2:12" s="9" customFormat="1" ht="24.95" customHeight="1">
      <c r="B97" s="102"/>
      <c r="D97" s="103" t="s">
        <v>94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24.95" customHeight="1">
      <c r="B98" s="102"/>
      <c r="D98" s="103" t="s">
        <v>95</v>
      </c>
      <c r="E98" s="104"/>
      <c r="F98" s="104"/>
      <c r="G98" s="104"/>
      <c r="H98" s="104"/>
      <c r="I98" s="104"/>
      <c r="J98" s="105">
        <f>J137</f>
        <v>0</v>
      </c>
      <c r="L98" s="102"/>
    </row>
    <row r="99" spans="2:12" s="9" customFormat="1" ht="24.95" customHeight="1">
      <c r="B99" s="102"/>
      <c r="D99" s="103" t="s">
        <v>96</v>
      </c>
      <c r="E99" s="104"/>
      <c r="F99" s="104"/>
      <c r="G99" s="104"/>
      <c r="H99" s="104"/>
      <c r="I99" s="104"/>
      <c r="J99" s="105">
        <f>J158</f>
        <v>0</v>
      </c>
      <c r="L99" s="102"/>
    </row>
    <row r="100" spans="1:31" s="2" customFormat="1" ht="21.75" customHeight="1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3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2" customFormat="1" ht="6.95" customHeight="1">
      <c r="A101" s="25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3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5" spans="1:31" s="2" customFormat="1" ht="6.95" customHeight="1">
      <c r="A105" s="25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24.95" customHeight="1">
      <c r="A106" s="25"/>
      <c r="B106" s="26"/>
      <c r="C106" s="17" t="s">
        <v>97</v>
      </c>
      <c r="D106" s="25"/>
      <c r="E106" s="25"/>
      <c r="F106" s="25"/>
      <c r="G106" s="25"/>
      <c r="H106" s="25"/>
      <c r="I106" s="25"/>
      <c r="J106" s="25"/>
      <c r="K106" s="25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6.95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2" customHeight="1">
      <c r="A108" s="25"/>
      <c r="B108" s="26"/>
      <c r="C108" s="22" t="s">
        <v>13</v>
      </c>
      <c r="D108" s="25"/>
      <c r="E108" s="25"/>
      <c r="F108" s="25"/>
      <c r="G108" s="25"/>
      <c r="H108" s="25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26.25" customHeight="1">
      <c r="A109" s="25"/>
      <c r="B109" s="26"/>
      <c r="C109" s="25"/>
      <c r="D109" s="25"/>
      <c r="E109" s="184" t="str">
        <f>E7</f>
        <v>Přesun 16 ks stožárů veřejného osvětlení a doplnění energosloupků na náměstí Míru v Litvínově</v>
      </c>
      <c r="F109" s="185"/>
      <c r="G109" s="185"/>
      <c r="H109" s="185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2" customHeight="1">
      <c r="A110" s="25"/>
      <c r="B110" s="26"/>
      <c r="C110" s="22" t="s">
        <v>87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6.5" customHeight="1">
      <c r="A111" s="25"/>
      <c r="B111" s="26"/>
      <c r="C111" s="25"/>
      <c r="D111" s="25"/>
      <c r="E111" s="164" t="str">
        <f>E9</f>
        <v>D1.4.2 - Doplnění energosloupků</v>
      </c>
      <c r="F111" s="186"/>
      <c r="G111" s="186"/>
      <c r="H111" s="186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12" customHeight="1">
      <c r="A113" s="25"/>
      <c r="B113" s="26"/>
      <c r="C113" s="22" t="s">
        <v>17</v>
      </c>
      <c r="D113" s="25"/>
      <c r="E113" s="25"/>
      <c r="F113" s="20" t="str">
        <f>F12</f>
        <v xml:space="preserve"> </v>
      </c>
      <c r="G113" s="25"/>
      <c r="H113" s="25"/>
      <c r="I113" s="22" t="s">
        <v>19</v>
      </c>
      <c r="J113" s="48" t="str">
        <f>IF(J12="","",J12)</f>
        <v>14. 9. 2021</v>
      </c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5.2" customHeight="1">
      <c r="A115" s="25"/>
      <c r="B115" s="26"/>
      <c r="C115" s="22" t="s">
        <v>21</v>
      </c>
      <c r="D115" s="25"/>
      <c r="E115" s="25"/>
      <c r="F115" s="20" t="str">
        <f>E15</f>
        <v>Město Litvínov</v>
      </c>
      <c r="G115" s="25"/>
      <c r="H115" s="25"/>
      <c r="I115" s="22" t="s">
        <v>27</v>
      </c>
      <c r="J115" s="23" t="str">
        <f>E21</f>
        <v>Tomáš Behina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5.2" customHeight="1">
      <c r="A116" s="25"/>
      <c r="B116" s="26"/>
      <c r="C116" s="22" t="s">
        <v>26</v>
      </c>
      <c r="D116" s="25"/>
      <c r="E116" s="25"/>
      <c r="F116" s="20" t="str">
        <f>IF(E18="","",E18)</f>
        <v xml:space="preserve"> </v>
      </c>
      <c r="G116" s="25"/>
      <c r="H116" s="25"/>
      <c r="I116" s="22" t="s">
        <v>32</v>
      </c>
      <c r="J116" s="23" t="str">
        <f>E24</f>
        <v xml:space="preserve"> </v>
      </c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0.3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0" customFormat="1" ht="29.25" customHeight="1">
      <c r="A118" s="106"/>
      <c r="B118" s="107"/>
      <c r="C118" s="108" t="s">
        <v>98</v>
      </c>
      <c r="D118" s="109" t="s">
        <v>60</v>
      </c>
      <c r="E118" s="109" t="s">
        <v>56</v>
      </c>
      <c r="F118" s="109" t="s">
        <v>57</v>
      </c>
      <c r="G118" s="109" t="s">
        <v>99</v>
      </c>
      <c r="H118" s="109" t="s">
        <v>100</v>
      </c>
      <c r="I118" s="109" t="s">
        <v>101</v>
      </c>
      <c r="J118" s="109" t="s">
        <v>91</v>
      </c>
      <c r="K118" s="110" t="s">
        <v>102</v>
      </c>
      <c r="L118" s="111"/>
      <c r="M118" s="55" t="s">
        <v>1</v>
      </c>
      <c r="N118" s="56" t="s">
        <v>39</v>
      </c>
      <c r="O118" s="56" t="s">
        <v>103</v>
      </c>
      <c r="P118" s="56" t="s">
        <v>104</v>
      </c>
      <c r="Q118" s="56" t="s">
        <v>105</v>
      </c>
      <c r="R118" s="56" t="s">
        <v>106</v>
      </c>
      <c r="S118" s="56" t="s">
        <v>107</v>
      </c>
      <c r="T118" s="57" t="s">
        <v>108</v>
      </c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</row>
    <row r="119" spans="1:63" s="2" customFormat="1" ht="22.9" customHeight="1">
      <c r="A119" s="25"/>
      <c r="B119" s="26"/>
      <c r="C119" s="62" t="s">
        <v>109</v>
      </c>
      <c r="D119" s="25"/>
      <c r="E119" s="25"/>
      <c r="F119" s="25"/>
      <c r="G119" s="25"/>
      <c r="H119" s="25"/>
      <c r="I119" s="25"/>
      <c r="J119" s="112">
        <f>BK119</f>
        <v>0</v>
      </c>
      <c r="K119" s="25"/>
      <c r="L119" s="26"/>
      <c r="M119" s="58"/>
      <c r="N119" s="49"/>
      <c r="O119" s="59"/>
      <c r="P119" s="113">
        <f>P120+P137+P158</f>
        <v>585.197</v>
      </c>
      <c r="Q119" s="59"/>
      <c r="R119" s="113">
        <f>R120+R137+R158</f>
        <v>4.82255</v>
      </c>
      <c r="S119" s="59"/>
      <c r="T119" s="114">
        <f>T120+T137+T158</f>
        <v>2.9499999999999997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T119" s="13" t="s">
        <v>74</v>
      </c>
      <c r="AU119" s="13" t="s">
        <v>93</v>
      </c>
      <c r="BK119" s="115">
        <f>BK120+BK137+BK158</f>
        <v>0</v>
      </c>
    </row>
    <row r="120" spans="2:63" s="11" customFormat="1" ht="25.9" customHeight="1">
      <c r="B120" s="116"/>
      <c r="D120" s="117" t="s">
        <v>74</v>
      </c>
      <c r="E120" s="118" t="s">
        <v>110</v>
      </c>
      <c r="F120" s="118" t="s">
        <v>111</v>
      </c>
      <c r="J120" s="119">
        <f>BK120</f>
        <v>0</v>
      </c>
      <c r="L120" s="116"/>
      <c r="M120" s="120"/>
      <c r="N120" s="121"/>
      <c r="O120" s="121"/>
      <c r="P120" s="122">
        <f>SUM(P121:P136)</f>
        <v>111.771</v>
      </c>
      <c r="Q120" s="121"/>
      <c r="R120" s="122">
        <f>SUM(R121:R136)</f>
        <v>0.6605</v>
      </c>
      <c r="S120" s="121"/>
      <c r="T120" s="123">
        <f>SUM(T121:T136)</f>
        <v>0</v>
      </c>
      <c r="AR120" s="117" t="s">
        <v>112</v>
      </c>
      <c r="AT120" s="124" t="s">
        <v>74</v>
      </c>
      <c r="AU120" s="124" t="s">
        <v>75</v>
      </c>
      <c r="AY120" s="117" t="s">
        <v>113</v>
      </c>
      <c r="BK120" s="125">
        <f>SUM(BK121:BK136)</f>
        <v>0</v>
      </c>
    </row>
    <row r="121" spans="1:65" s="2" customFormat="1" ht="16.5" customHeight="1">
      <c r="A121" s="25"/>
      <c r="B121" s="126"/>
      <c r="C121" s="127" t="s">
        <v>83</v>
      </c>
      <c r="D121" s="127" t="s">
        <v>114</v>
      </c>
      <c r="E121" s="128" t="s">
        <v>115</v>
      </c>
      <c r="F121" s="129" t="s">
        <v>116</v>
      </c>
      <c r="G121" s="130" t="s">
        <v>117</v>
      </c>
      <c r="H121" s="131">
        <v>0</v>
      </c>
      <c r="I121" s="131"/>
      <c r="J121" s="131">
        <f aca="true" t="shared" si="0" ref="J121:J136">ROUND(I121*H121,2)</f>
        <v>0</v>
      </c>
      <c r="K121" s="129" t="s">
        <v>1</v>
      </c>
      <c r="L121" s="26"/>
      <c r="M121" s="132" t="s">
        <v>1</v>
      </c>
      <c r="N121" s="133" t="s">
        <v>40</v>
      </c>
      <c r="O121" s="134">
        <v>0</v>
      </c>
      <c r="P121" s="134">
        <f aca="true" t="shared" si="1" ref="P121:P136">O121*H121</f>
        <v>0</v>
      </c>
      <c r="Q121" s="134">
        <v>0</v>
      </c>
      <c r="R121" s="134">
        <f aca="true" t="shared" si="2" ref="R121:R136">Q121*H121</f>
        <v>0</v>
      </c>
      <c r="S121" s="134">
        <v>0</v>
      </c>
      <c r="T121" s="135">
        <f aca="true" t="shared" si="3" ref="T121:T136">S121*H121</f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36" t="s">
        <v>118</v>
      </c>
      <c r="AT121" s="136" t="s">
        <v>114</v>
      </c>
      <c r="AU121" s="136" t="s">
        <v>83</v>
      </c>
      <c r="AY121" s="13" t="s">
        <v>113</v>
      </c>
      <c r="BE121" s="137">
        <f aca="true" t="shared" si="4" ref="BE121:BE136">IF(N121="základní",J121,0)</f>
        <v>0</v>
      </c>
      <c r="BF121" s="137">
        <f aca="true" t="shared" si="5" ref="BF121:BF136">IF(N121="snížená",J121,0)</f>
        <v>0</v>
      </c>
      <c r="BG121" s="137">
        <f aca="true" t="shared" si="6" ref="BG121:BG136">IF(N121="zákl. přenesená",J121,0)</f>
        <v>0</v>
      </c>
      <c r="BH121" s="137">
        <f aca="true" t="shared" si="7" ref="BH121:BH136">IF(N121="sníž. přenesená",J121,0)</f>
        <v>0</v>
      </c>
      <c r="BI121" s="137">
        <f aca="true" t="shared" si="8" ref="BI121:BI136">IF(N121="nulová",J121,0)</f>
        <v>0</v>
      </c>
      <c r="BJ121" s="13" t="s">
        <v>83</v>
      </c>
      <c r="BK121" s="137">
        <f aca="true" t="shared" si="9" ref="BK121:BK136">ROUND(I121*H121,2)</f>
        <v>0</v>
      </c>
      <c r="BL121" s="13" t="s">
        <v>118</v>
      </c>
      <c r="BM121" s="136" t="s">
        <v>119</v>
      </c>
    </row>
    <row r="122" spans="1:65" s="2" customFormat="1" ht="16.5" customHeight="1">
      <c r="A122" s="25"/>
      <c r="B122" s="126"/>
      <c r="C122" s="127" t="s">
        <v>85</v>
      </c>
      <c r="D122" s="127" t="s">
        <v>114</v>
      </c>
      <c r="E122" s="128" t="s">
        <v>120</v>
      </c>
      <c r="F122" s="129" t="s">
        <v>121</v>
      </c>
      <c r="G122" s="130" t="s">
        <v>117</v>
      </c>
      <c r="H122" s="131">
        <v>6</v>
      </c>
      <c r="I122" s="131"/>
      <c r="J122" s="131">
        <f t="shared" si="0"/>
        <v>0</v>
      </c>
      <c r="K122" s="129" t="s">
        <v>1</v>
      </c>
      <c r="L122" s="26"/>
      <c r="M122" s="132" t="s">
        <v>1</v>
      </c>
      <c r="N122" s="133" t="s">
        <v>40</v>
      </c>
      <c r="O122" s="134">
        <v>0</v>
      </c>
      <c r="P122" s="134">
        <f t="shared" si="1"/>
        <v>0</v>
      </c>
      <c r="Q122" s="134">
        <v>0</v>
      </c>
      <c r="R122" s="134">
        <f t="shared" si="2"/>
        <v>0</v>
      </c>
      <c r="S122" s="134">
        <v>0</v>
      </c>
      <c r="T122" s="135">
        <f t="shared" si="3"/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36" t="s">
        <v>118</v>
      </c>
      <c r="AT122" s="136" t="s">
        <v>114</v>
      </c>
      <c r="AU122" s="136" t="s">
        <v>83</v>
      </c>
      <c r="AY122" s="13" t="s">
        <v>113</v>
      </c>
      <c r="BE122" s="137">
        <f t="shared" si="4"/>
        <v>0</v>
      </c>
      <c r="BF122" s="137">
        <f t="shared" si="5"/>
        <v>0</v>
      </c>
      <c r="BG122" s="137">
        <f t="shared" si="6"/>
        <v>0</v>
      </c>
      <c r="BH122" s="137">
        <f t="shared" si="7"/>
        <v>0</v>
      </c>
      <c r="BI122" s="137">
        <f t="shared" si="8"/>
        <v>0</v>
      </c>
      <c r="BJ122" s="13" t="s">
        <v>83</v>
      </c>
      <c r="BK122" s="137">
        <f t="shared" si="9"/>
        <v>0</v>
      </c>
      <c r="BL122" s="13" t="s">
        <v>118</v>
      </c>
      <c r="BM122" s="136" t="s">
        <v>122</v>
      </c>
    </row>
    <row r="123" spans="1:65" s="2" customFormat="1" ht="33" customHeight="1">
      <c r="A123" s="25"/>
      <c r="B123" s="126"/>
      <c r="C123" s="127" t="s">
        <v>112</v>
      </c>
      <c r="D123" s="127" t="s">
        <v>114</v>
      </c>
      <c r="E123" s="128" t="s">
        <v>123</v>
      </c>
      <c r="F123" s="129" t="s">
        <v>124</v>
      </c>
      <c r="G123" s="130" t="s">
        <v>125</v>
      </c>
      <c r="H123" s="131">
        <v>3</v>
      </c>
      <c r="I123" s="131"/>
      <c r="J123" s="131">
        <f t="shared" si="0"/>
        <v>0</v>
      </c>
      <c r="K123" s="129" t="s">
        <v>126</v>
      </c>
      <c r="L123" s="26"/>
      <c r="M123" s="132" t="s">
        <v>1</v>
      </c>
      <c r="N123" s="133" t="s">
        <v>40</v>
      </c>
      <c r="O123" s="134">
        <v>0.382</v>
      </c>
      <c r="P123" s="134">
        <f t="shared" si="1"/>
        <v>1.146</v>
      </c>
      <c r="Q123" s="134">
        <v>0</v>
      </c>
      <c r="R123" s="134">
        <f t="shared" si="2"/>
        <v>0</v>
      </c>
      <c r="S123" s="134">
        <v>0</v>
      </c>
      <c r="T123" s="135">
        <f t="shared" si="3"/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36" t="s">
        <v>127</v>
      </c>
      <c r="AT123" s="136" t="s">
        <v>114</v>
      </c>
      <c r="AU123" s="136" t="s">
        <v>83</v>
      </c>
      <c r="AY123" s="13" t="s">
        <v>113</v>
      </c>
      <c r="BE123" s="137">
        <f t="shared" si="4"/>
        <v>0</v>
      </c>
      <c r="BF123" s="137">
        <f t="shared" si="5"/>
        <v>0</v>
      </c>
      <c r="BG123" s="137">
        <f t="shared" si="6"/>
        <v>0</v>
      </c>
      <c r="BH123" s="137">
        <f t="shared" si="7"/>
        <v>0</v>
      </c>
      <c r="BI123" s="137">
        <f t="shared" si="8"/>
        <v>0</v>
      </c>
      <c r="BJ123" s="13" t="s">
        <v>83</v>
      </c>
      <c r="BK123" s="137">
        <f t="shared" si="9"/>
        <v>0</v>
      </c>
      <c r="BL123" s="13" t="s">
        <v>127</v>
      </c>
      <c r="BM123" s="136" t="s">
        <v>128</v>
      </c>
    </row>
    <row r="124" spans="1:65" s="2" customFormat="1" ht="16.5" customHeight="1">
      <c r="A124" s="25"/>
      <c r="B124" s="126"/>
      <c r="C124" s="138" t="s">
        <v>127</v>
      </c>
      <c r="D124" s="138" t="s">
        <v>129</v>
      </c>
      <c r="E124" s="139" t="s">
        <v>130</v>
      </c>
      <c r="F124" s="140" t="s">
        <v>131</v>
      </c>
      <c r="G124" s="141" t="s">
        <v>132</v>
      </c>
      <c r="H124" s="142">
        <v>3</v>
      </c>
      <c r="I124" s="142"/>
      <c r="J124" s="142">
        <f t="shared" si="0"/>
        <v>0</v>
      </c>
      <c r="K124" s="140" t="s">
        <v>1</v>
      </c>
      <c r="L124" s="143"/>
      <c r="M124" s="144" t="s">
        <v>1</v>
      </c>
      <c r="N124" s="145" t="s">
        <v>40</v>
      </c>
      <c r="O124" s="134">
        <v>0</v>
      </c>
      <c r="P124" s="134">
        <f t="shared" si="1"/>
        <v>0</v>
      </c>
      <c r="Q124" s="134">
        <v>0</v>
      </c>
      <c r="R124" s="134">
        <f t="shared" si="2"/>
        <v>0</v>
      </c>
      <c r="S124" s="134">
        <v>0</v>
      </c>
      <c r="T124" s="135">
        <f t="shared" si="3"/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36" t="s">
        <v>118</v>
      </c>
      <c r="AT124" s="136" t="s">
        <v>129</v>
      </c>
      <c r="AU124" s="136" t="s">
        <v>83</v>
      </c>
      <c r="AY124" s="13" t="s">
        <v>113</v>
      </c>
      <c r="BE124" s="137">
        <f t="shared" si="4"/>
        <v>0</v>
      </c>
      <c r="BF124" s="137">
        <f t="shared" si="5"/>
        <v>0</v>
      </c>
      <c r="BG124" s="137">
        <f t="shared" si="6"/>
        <v>0</v>
      </c>
      <c r="BH124" s="137">
        <f t="shared" si="7"/>
        <v>0</v>
      </c>
      <c r="BI124" s="137">
        <f t="shared" si="8"/>
        <v>0</v>
      </c>
      <c r="BJ124" s="13" t="s">
        <v>83</v>
      </c>
      <c r="BK124" s="137">
        <f t="shared" si="9"/>
        <v>0</v>
      </c>
      <c r="BL124" s="13" t="s">
        <v>118</v>
      </c>
      <c r="BM124" s="136" t="s">
        <v>133</v>
      </c>
    </row>
    <row r="125" spans="1:65" s="2" customFormat="1" ht="33" customHeight="1">
      <c r="A125" s="25"/>
      <c r="B125" s="126"/>
      <c r="C125" s="127" t="s">
        <v>134</v>
      </c>
      <c r="D125" s="127" t="s">
        <v>114</v>
      </c>
      <c r="E125" s="128" t="s">
        <v>123</v>
      </c>
      <c r="F125" s="129" t="s">
        <v>124</v>
      </c>
      <c r="G125" s="130" t="s">
        <v>125</v>
      </c>
      <c r="H125" s="131">
        <v>15</v>
      </c>
      <c r="I125" s="131"/>
      <c r="J125" s="131">
        <f t="shared" si="0"/>
        <v>0</v>
      </c>
      <c r="K125" s="129" t="s">
        <v>126</v>
      </c>
      <c r="L125" s="26"/>
      <c r="M125" s="132" t="s">
        <v>1</v>
      </c>
      <c r="N125" s="133" t="s">
        <v>40</v>
      </c>
      <c r="O125" s="134">
        <v>0.382</v>
      </c>
      <c r="P125" s="134">
        <f t="shared" si="1"/>
        <v>5.73</v>
      </c>
      <c r="Q125" s="134">
        <v>0</v>
      </c>
      <c r="R125" s="134">
        <f t="shared" si="2"/>
        <v>0</v>
      </c>
      <c r="S125" s="134">
        <v>0</v>
      </c>
      <c r="T125" s="135">
        <f t="shared" si="3"/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36" t="s">
        <v>127</v>
      </c>
      <c r="AT125" s="136" t="s">
        <v>114</v>
      </c>
      <c r="AU125" s="136" t="s">
        <v>83</v>
      </c>
      <c r="AY125" s="13" t="s">
        <v>113</v>
      </c>
      <c r="BE125" s="137">
        <f t="shared" si="4"/>
        <v>0</v>
      </c>
      <c r="BF125" s="137">
        <f t="shared" si="5"/>
        <v>0</v>
      </c>
      <c r="BG125" s="137">
        <f t="shared" si="6"/>
        <v>0</v>
      </c>
      <c r="BH125" s="137">
        <f t="shared" si="7"/>
        <v>0</v>
      </c>
      <c r="BI125" s="137">
        <f t="shared" si="8"/>
        <v>0</v>
      </c>
      <c r="BJ125" s="13" t="s">
        <v>83</v>
      </c>
      <c r="BK125" s="137">
        <f t="shared" si="9"/>
        <v>0</v>
      </c>
      <c r="BL125" s="13" t="s">
        <v>127</v>
      </c>
      <c r="BM125" s="136" t="s">
        <v>135</v>
      </c>
    </row>
    <row r="126" spans="1:65" s="2" customFormat="1" ht="24.2" customHeight="1">
      <c r="A126" s="25"/>
      <c r="B126" s="126"/>
      <c r="C126" s="138" t="s">
        <v>136</v>
      </c>
      <c r="D126" s="138" t="s">
        <v>129</v>
      </c>
      <c r="E126" s="139" t="s">
        <v>137</v>
      </c>
      <c r="F126" s="140" t="s">
        <v>138</v>
      </c>
      <c r="G126" s="141" t="s">
        <v>125</v>
      </c>
      <c r="H126" s="142">
        <v>15</v>
      </c>
      <c r="I126" s="142"/>
      <c r="J126" s="142">
        <f t="shared" si="0"/>
        <v>0</v>
      </c>
      <c r="K126" s="140" t="s">
        <v>126</v>
      </c>
      <c r="L126" s="143"/>
      <c r="M126" s="144" t="s">
        <v>1</v>
      </c>
      <c r="N126" s="145" t="s">
        <v>40</v>
      </c>
      <c r="O126" s="134">
        <v>0</v>
      </c>
      <c r="P126" s="134">
        <f t="shared" si="1"/>
        <v>0</v>
      </c>
      <c r="Q126" s="134">
        <v>0.0037</v>
      </c>
      <c r="R126" s="134">
        <f t="shared" si="2"/>
        <v>0.0555</v>
      </c>
      <c r="S126" s="134">
        <v>0</v>
      </c>
      <c r="T126" s="135">
        <f t="shared" si="3"/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36" t="s">
        <v>139</v>
      </c>
      <c r="AT126" s="136" t="s">
        <v>129</v>
      </c>
      <c r="AU126" s="136" t="s">
        <v>83</v>
      </c>
      <c r="AY126" s="13" t="s">
        <v>113</v>
      </c>
      <c r="BE126" s="137">
        <f t="shared" si="4"/>
        <v>0</v>
      </c>
      <c r="BF126" s="137">
        <f t="shared" si="5"/>
        <v>0</v>
      </c>
      <c r="BG126" s="137">
        <f t="shared" si="6"/>
        <v>0</v>
      </c>
      <c r="BH126" s="137">
        <f t="shared" si="7"/>
        <v>0</v>
      </c>
      <c r="BI126" s="137">
        <f t="shared" si="8"/>
        <v>0</v>
      </c>
      <c r="BJ126" s="13" t="s">
        <v>83</v>
      </c>
      <c r="BK126" s="137">
        <f t="shared" si="9"/>
        <v>0</v>
      </c>
      <c r="BL126" s="13" t="s">
        <v>127</v>
      </c>
      <c r="BM126" s="136" t="s">
        <v>140</v>
      </c>
    </row>
    <row r="127" spans="1:65" s="2" customFormat="1" ht="37.9" customHeight="1">
      <c r="A127" s="25"/>
      <c r="B127" s="126"/>
      <c r="C127" s="127" t="s">
        <v>141</v>
      </c>
      <c r="D127" s="127" t="s">
        <v>114</v>
      </c>
      <c r="E127" s="128" t="s">
        <v>142</v>
      </c>
      <c r="F127" s="129" t="s">
        <v>143</v>
      </c>
      <c r="G127" s="130" t="s">
        <v>144</v>
      </c>
      <c r="H127" s="131">
        <v>30</v>
      </c>
      <c r="I127" s="131"/>
      <c r="J127" s="131">
        <f t="shared" si="0"/>
        <v>0</v>
      </c>
      <c r="K127" s="129" t="s">
        <v>126</v>
      </c>
      <c r="L127" s="26"/>
      <c r="M127" s="132" t="s">
        <v>1</v>
      </c>
      <c r="N127" s="133" t="s">
        <v>40</v>
      </c>
      <c r="O127" s="134">
        <v>0.123</v>
      </c>
      <c r="P127" s="134">
        <f t="shared" si="1"/>
        <v>3.69</v>
      </c>
      <c r="Q127" s="134">
        <v>0</v>
      </c>
      <c r="R127" s="134">
        <f t="shared" si="2"/>
        <v>0</v>
      </c>
      <c r="S127" s="134">
        <v>0</v>
      </c>
      <c r="T127" s="135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36" t="s">
        <v>127</v>
      </c>
      <c r="AT127" s="136" t="s">
        <v>114</v>
      </c>
      <c r="AU127" s="136" t="s">
        <v>83</v>
      </c>
      <c r="AY127" s="13" t="s">
        <v>113</v>
      </c>
      <c r="BE127" s="137">
        <f t="shared" si="4"/>
        <v>0</v>
      </c>
      <c r="BF127" s="137">
        <f t="shared" si="5"/>
        <v>0</v>
      </c>
      <c r="BG127" s="137">
        <f t="shared" si="6"/>
        <v>0</v>
      </c>
      <c r="BH127" s="137">
        <f t="shared" si="7"/>
        <v>0</v>
      </c>
      <c r="BI127" s="137">
        <f t="shared" si="8"/>
        <v>0</v>
      </c>
      <c r="BJ127" s="13" t="s">
        <v>83</v>
      </c>
      <c r="BK127" s="137">
        <f t="shared" si="9"/>
        <v>0</v>
      </c>
      <c r="BL127" s="13" t="s">
        <v>127</v>
      </c>
      <c r="BM127" s="136" t="s">
        <v>145</v>
      </c>
    </row>
    <row r="128" spans="1:65" s="2" customFormat="1" ht="16.5" customHeight="1">
      <c r="A128" s="25"/>
      <c r="B128" s="126"/>
      <c r="C128" s="138" t="s">
        <v>139</v>
      </c>
      <c r="D128" s="138" t="s">
        <v>129</v>
      </c>
      <c r="E128" s="139" t="s">
        <v>146</v>
      </c>
      <c r="F128" s="140" t="s">
        <v>147</v>
      </c>
      <c r="G128" s="141" t="s">
        <v>148</v>
      </c>
      <c r="H128" s="142">
        <v>20</v>
      </c>
      <c r="I128" s="142"/>
      <c r="J128" s="142">
        <f t="shared" si="0"/>
        <v>0</v>
      </c>
      <c r="K128" s="140" t="s">
        <v>126</v>
      </c>
      <c r="L128" s="143"/>
      <c r="M128" s="144" t="s">
        <v>1</v>
      </c>
      <c r="N128" s="145" t="s">
        <v>40</v>
      </c>
      <c r="O128" s="134">
        <v>0</v>
      </c>
      <c r="P128" s="134">
        <f t="shared" si="1"/>
        <v>0</v>
      </c>
      <c r="Q128" s="134">
        <v>0.001</v>
      </c>
      <c r="R128" s="134">
        <f t="shared" si="2"/>
        <v>0.02</v>
      </c>
      <c r="S128" s="134">
        <v>0</v>
      </c>
      <c r="T128" s="135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36" t="s">
        <v>139</v>
      </c>
      <c r="AT128" s="136" t="s">
        <v>129</v>
      </c>
      <c r="AU128" s="136" t="s">
        <v>83</v>
      </c>
      <c r="AY128" s="13" t="s">
        <v>113</v>
      </c>
      <c r="BE128" s="137">
        <f t="shared" si="4"/>
        <v>0</v>
      </c>
      <c r="BF128" s="137">
        <f t="shared" si="5"/>
        <v>0</v>
      </c>
      <c r="BG128" s="137">
        <f t="shared" si="6"/>
        <v>0</v>
      </c>
      <c r="BH128" s="137">
        <f t="shared" si="7"/>
        <v>0</v>
      </c>
      <c r="BI128" s="137">
        <f t="shared" si="8"/>
        <v>0</v>
      </c>
      <c r="BJ128" s="13" t="s">
        <v>83</v>
      </c>
      <c r="BK128" s="137">
        <f t="shared" si="9"/>
        <v>0</v>
      </c>
      <c r="BL128" s="13" t="s">
        <v>127</v>
      </c>
      <c r="BM128" s="136" t="s">
        <v>149</v>
      </c>
    </row>
    <row r="129" spans="1:65" s="2" customFormat="1" ht="37.9" customHeight="1">
      <c r="A129" s="25"/>
      <c r="B129" s="126"/>
      <c r="C129" s="127" t="s">
        <v>150</v>
      </c>
      <c r="D129" s="127" t="s">
        <v>114</v>
      </c>
      <c r="E129" s="128" t="s">
        <v>151</v>
      </c>
      <c r="F129" s="129" t="s">
        <v>152</v>
      </c>
      <c r="G129" s="130" t="s">
        <v>144</v>
      </c>
      <c r="H129" s="131">
        <v>650</v>
      </c>
      <c r="I129" s="131"/>
      <c r="J129" s="131">
        <f t="shared" si="0"/>
        <v>0</v>
      </c>
      <c r="K129" s="129" t="s">
        <v>126</v>
      </c>
      <c r="L129" s="26"/>
      <c r="M129" s="132" t="s">
        <v>1</v>
      </c>
      <c r="N129" s="133" t="s">
        <v>40</v>
      </c>
      <c r="O129" s="134">
        <v>0.058</v>
      </c>
      <c r="P129" s="134">
        <f t="shared" si="1"/>
        <v>37.7</v>
      </c>
      <c r="Q129" s="134">
        <v>0</v>
      </c>
      <c r="R129" s="134">
        <f t="shared" si="2"/>
        <v>0</v>
      </c>
      <c r="S129" s="134">
        <v>0</v>
      </c>
      <c r="T129" s="135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36" t="s">
        <v>127</v>
      </c>
      <c r="AT129" s="136" t="s">
        <v>114</v>
      </c>
      <c r="AU129" s="136" t="s">
        <v>83</v>
      </c>
      <c r="AY129" s="13" t="s">
        <v>113</v>
      </c>
      <c r="BE129" s="137">
        <f t="shared" si="4"/>
        <v>0</v>
      </c>
      <c r="BF129" s="137">
        <f t="shared" si="5"/>
        <v>0</v>
      </c>
      <c r="BG129" s="137">
        <f t="shared" si="6"/>
        <v>0</v>
      </c>
      <c r="BH129" s="137">
        <f t="shared" si="7"/>
        <v>0</v>
      </c>
      <c r="BI129" s="137">
        <f t="shared" si="8"/>
        <v>0</v>
      </c>
      <c r="BJ129" s="13" t="s">
        <v>83</v>
      </c>
      <c r="BK129" s="137">
        <f t="shared" si="9"/>
        <v>0</v>
      </c>
      <c r="BL129" s="13" t="s">
        <v>127</v>
      </c>
      <c r="BM129" s="136" t="s">
        <v>153</v>
      </c>
    </row>
    <row r="130" spans="1:65" s="2" customFormat="1" ht="24.2" customHeight="1">
      <c r="A130" s="25"/>
      <c r="B130" s="126"/>
      <c r="C130" s="138" t="s">
        <v>154</v>
      </c>
      <c r="D130" s="138" t="s">
        <v>129</v>
      </c>
      <c r="E130" s="139" t="s">
        <v>155</v>
      </c>
      <c r="F130" s="140" t="s">
        <v>156</v>
      </c>
      <c r="G130" s="141" t="s">
        <v>144</v>
      </c>
      <c r="H130" s="142">
        <v>650</v>
      </c>
      <c r="I130" s="142"/>
      <c r="J130" s="142">
        <f t="shared" si="0"/>
        <v>0</v>
      </c>
      <c r="K130" s="140" t="s">
        <v>126</v>
      </c>
      <c r="L130" s="143"/>
      <c r="M130" s="144" t="s">
        <v>1</v>
      </c>
      <c r="N130" s="145" t="s">
        <v>40</v>
      </c>
      <c r="O130" s="134">
        <v>0</v>
      </c>
      <c r="P130" s="134">
        <f t="shared" si="1"/>
        <v>0</v>
      </c>
      <c r="Q130" s="134">
        <v>0.0009</v>
      </c>
      <c r="R130" s="134">
        <f t="shared" si="2"/>
        <v>0.585</v>
      </c>
      <c r="S130" s="134">
        <v>0</v>
      </c>
      <c r="T130" s="135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36" t="s">
        <v>139</v>
      </c>
      <c r="AT130" s="136" t="s">
        <v>129</v>
      </c>
      <c r="AU130" s="136" t="s">
        <v>83</v>
      </c>
      <c r="AY130" s="13" t="s">
        <v>113</v>
      </c>
      <c r="BE130" s="137">
        <f t="shared" si="4"/>
        <v>0</v>
      </c>
      <c r="BF130" s="137">
        <f t="shared" si="5"/>
        <v>0</v>
      </c>
      <c r="BG130" s="137">
        <f t="shared" si="6"/>
        <v>0</v>
      </c>
      <c r="BH130" s="137">
        <f t="shared" si="7"/>
        <v>0</v>
      </c>
      <c r="BI130" s="137">
        <f t="shared" si="8"/>
        <v>0</v>
      </c>
      <c r="BJ130" s="13" t="s">
        <v>83</v>
      </c>
      <c r="BK130" s="137">
        <f t="shared" si="9"/>
        <v>0</v>
      </c>
      <c r="BL130" s="13" t="s">
        <v>127</v>
      </c>
      <c r="BM130" s="136" t="s">
        <v>157</v>
      </c>
    </row>
    <row r="131" spans="1:65" s="2" customFormat="1" ht="16.5" customHeight="1">
      <c r="A131" s="25"/>
      <c r="B131" s="126"/>
      <c r="C131" s="127" t="s">
        <v>158</v>
      </c>
      <c r="D131" s="127" t="s">
        <v>114</v>
      </c>
      <c r="E131" s="128" t="s">
        <v>159</v>
      </c>
      <c r="F131" s="129" t="s">
        <v>160</v>
      </c>
      <c r="G131" s="130" t="s">
        <v>144</v>
      </c>
      <c r="H131" s="131">
        <v>250</v>
      </c>
      <c r="I131" s="131"/>
      <c r="J131" s="131">
        <f t="shared" si="0"/>
        <v>0</v>
      </c>
      <c r="K131" s="129" t="s">
        <v>126</v>
      </c>
      <c r="L131" s="26"/>
      <c r="M131" s="132" t="s">
        <v>1</v>
      </c>
      <c r="N131" s="133" t="s">
        <v>40</v>
      </c>
      <c r="O131" s="134">
        <v>0.16</v>
      </c>
      <c r="P131" s="134">
        <f t="shared" si="1"/>
        <v>40</v>
      </c>
      <c r="Q131" s="134">
        <v>0</v>
      </c>
      <c r="R131" s="134">
        <f t="shared" si="2"/>
        <v>0</v>
      </c>
      <c r="S131" s="134">
        <v>0</v>
      </c>
      <c r="T131" s="135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36" t="s">
        <v>161</v>
      </c>
      <c r="AT131" s="136" t="s">
        <v>114</v>
      </c>
      <c r="AU131" s="136" t="s">
        <v>83</v>
      </c>
      <c r="AY131" s="13" t="s">
        <v>113</v>
      </c>
      <c r="BE131" s="137">
        <f t="shared" si="4"/>
        <v>0</v>
      </c>
      <c r="BF131" s="137">
        <f t="shared" si="5"/>
        <v>0</v>
      </c>
      <c r="BG131" s="137">
        <f t="shared" si="6"/>
        <v>0</v>
      </c>
      <c r="BH131" s="137">
        <f t="shared" si="7"/>
        <v>0</v>
      </c>
      <c r="BI131" s="137">
        <f t="shared" si="8"/>
        <v>0</v>
      </c>
      <c r="BJ131" s="13" t="s">
        <v>83</v>
      </c>
      <c r="BK131" s="137">
        <f t="shared" si="9"/>
        <v>0</v>
      </c>
      <c r="BL131" s="13" t="s">
        <v>161</v>
      </c>
      <c r="BM131" s="136" t="s">
        <v>162</v>
      </c>
    </row>
    <row r="132" spans="1:65" s="2" customFormat="1" ht="16.5" customHeight="1">
      <c r="A132" s="25"/>
      <c r="B132" s="126"/>
      <c r="C132" s="138" t="s">
        <v>163</v>
      </c>
      <c r="D132" s="138" t="s">
        <v>129</v>
      </c>
      <c r="E132" s="139" t="s">
        <v>164</v>
      </c>
      <c r="F132" s="140" t="s">
        <v>165</v>
      </c>
      <c r="G132" s="141" t="s">
        <v>144</v>
      </c>
      <c r="H132" s="142">
        <v>250</v>
      </c>
      <c r="I132" s="142"/>
      <c r="J132" s="142">
        <f t="shared" si="0"/>
        <v>0</v>
      </c>
      <c r="K132" s="140" t="s">
        <v>1</v>
      </c>
      <c r="L132" s="143"/>
      <c r="M132" s="144" t="s">
        <v>1</v>
      </c>
      <c r="N132" s="145" t="s">
        <v>40</v>
      </c>
      <c r="O132" s="134">
        <v>0</v>
      </c>
      <c r="P132" s="134">
        <f t="shared" si="1"/>
        <v>0</v>
      </c>
      <c r="Q132" s="134">
        <v>0</v>
      </c>
      <c r="R132" s="134">
        <f t="shared" si="2"/>
        <v>0</v>
      </c>
      <c r="S132" s="134">
        <v>0</v>
      </c>
      <c r="T132" s="135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36" t="s">
        <v>118</v>
      </c>
      <c r="AT132" s="136" t="s">
        <v>129</v>
      </c>
      <c r="AU132" s="136" t="s">
        <v>83</v>
      </c>
      <c r="AY132" s="13" t="s">
        <v>113</v>
      </c>
      <c r="BE132" s="137">
        <f t="shared" si="4"/>
        <v>0</v>
      </c>
      <c r="BF132" s="137">
        <f t="shared" si="5"/>
        <v>0</v>
      </c>
      <c r="BG132" s="137">
        <f t="shared" si="6"/>
        <v>0</v>
      </c>
      <c r="BH132" s="137">
        <f t="shared" si="7"/>
        <v>0</v>
      </c>
      <c r="BI132" s="137">
        <f t="shared" si="8"/>
        <v>0</v>
      </c>
      <c r="BJ132" s="13" t="s">
        <v>83</v>
      </c>
      <c r="BK132" s="137">
        <f t="shared" si="9"/>
        <v>0</v>
      </c>
      <c r="BL132" s="13" t="s">
        <v>118</v>
      </c>
      <c r="BM132" s="136" t="s">
        <v>166</v>
      </c>
    </row>
    <row r="133" spans="1:65" s="2" customFormat="1" ht="24.2" customHeight="1">
      <c r="A133" s="25"/>
      <c r="B133" s="126"/>
      <c r="C133" s="127" t="s">
        <v>167</v>
      </c>
      <c r="D133" s="127" t="s">
        <v>114</v>
      </c>
      <c r="E133" s="128" t="s">
        <v>168</v>
      </c>
      <c r="F133" s="129" t="s">
        <v>169</v>
      </c>
      <c r="G133" s="130" t="s">
        <v>117</v>
      </c>
      <c r="H133" s="131">
        <v>1</v>
      </c>
      <c r="I133" s="131"/>
      <c r="J133" s="131">
        <f t="shared" si="0"/>
        <v>0</v>
      </c>
      <c r="K133" s="129" t="s">
        <v>1</v>
      </c>
      <c r="L133" s="26"/>
      <c r="M133" s="132" t="s">
        <v>1</v>
      </c>
      <c r="N133" s="133" t="s">
        <v>40</v>
      </c>
      <c r="O133" s="134">
        <v>0</v>
      </c>
      <c r="P133" s="134">
        <f t="shared" si="1"/>
        <v>0</v>
      </c>
      <c r="Q133" s="134">
        <v>0</v>
      </c>
      <c r="R133" s="134">
        <f t="shared" si="2"/>
        <v>0</v>
      </c>
      <c r="S133" s="134">
        <v>0</v>
      </c>
      <c r="T133" s="135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36" t="s">
        <v>118</v>
      </c>
      <c r="AT133" s="136" t="s">
        <v>114</v>
      </c>
      <c r="AU133" s="136" t="s">
        <v>83</v>
      </c>
      <c r="AY133" s="13" t="s">
        <v>113</v>
      </c>
      <c r="BE133" s="137">
        <f t="shared" si="4"/>
        <v>0</v>
      </c>
      <c r="BF133" s="137">
        <f t="shared" si="5"/>
        <v>0</v>
      </c>
      <c r="BG133" s="137">
        <f t="shared" si="6"/>
        <v>0</v>
      </c>
      <c r="BH133" s="137">
        <f t="shared" si="7"/>
        <v>0</v>
      </c>
      <c r="BI133" s="137">
        <f t="shared" si="8"/>
        <v>0</v>
      </c>
      <c r="BJ133" s="13" t="s">
        <v>83</v>
      </c>
      <c r="BK133" s="137">
        <f t="shared" si="9"/>
        <v>0</v>
      </c>
      <c r="BL133" s="13" t="s">
        <v>118</v>
      </c>
      <c r="BM133" s="136" t="s">
        <v>170</v>
      </c>
    </row>
    <row r="134" spans="1:65" s="2" customFormat="1" ht="37.9" customHeight="1">
      <c r="A134" s="25"/>
      <c r="B134" s="126"/>
      <c r="C134" s="127" t="s">
        <v>171</v>
      </c>
      <c r="D134" s="127" t="s">
        <v>114</v>
      </c>
      <c r="E134" s="128" t="s">
        <v>172</v>
      </c>
      <c r="F134" s="129" t="s">
        <v>173</v>
      </c>
      <c r="G134" s="130" t="s">
        <v>117</v>
      </c>
      <c r="H134" s="131">
        <v>1</v>
      </c>
      <c r="I134" s="131"/>
      <c r="J134" s="131">
        <f t="shared" si="0"/>
        <v>0</v>
      </c>
      <c r="K134" s="129" t="s">
        <v>1</v>
      </c>
      <c r="L134" s="26"/>
      <c r="M134" s="132" t="s">
        <v>1</v>
      </c>
      <c r="N134" s="133" t="s">
        <v>40</v>
      </c>
      <c r="O134" s="134">
        <v>0</v>
      </c>
      <c r="P134" s="134">
        <f t="shared" si="1"/>
        <v>0</v>
      </c>
      <c r="Q134" s="134">
        <v>0</v>
      </c>
      <c r="R134" s="134">
        <f t="shared" si="2"/>
        <v>0</v>
      </c>
      <c r="S134" s="134">
        <v>0</v>
      </c>
      <c r="T134" s="135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36" t="s">
        <v>118</v>
      </c>
      <c r="AT134" s="136" t="s">
        <v>114</v>
      </c>
      <c r="AU134" s="136" t="s">
        <v>83</v>
      </c>
      <c r="AY134" s="13" t="s">
        <v>113</v>
      </c>
      <c r="BE134" s="137">
        <f t="shared" si="4"/>
        <v>0</v>
      </c>
      <c r="BF134" s="137">
        <f t="shared" si="5"/>
        <v>0</v>
      </c>
      <c r="BG134" s="137">
        <f t="shared" si="6"/>
        <v>0</v>
      </c>
      <c r="BH134" s="137">
        <f t="shared" si="7"/>
        <v>0</v>
      </c>
      <c r="BI134" s="137">
        <f t="shared" si="8"/>
        <v>0</v>
      </c>
      <c r="BJ134" s="13" t="s">
        <v>83</v>
      </c>
      <c r="BK134" s="137">
        <f t="shared" si="9"/>
        <v>0</v>
      </c>
      <c r="BL134" s="13" t="s">
        <v>118</v>
      </c>
      <c r="BM134" s="136" t="s">
        <v>174</v>
      </c>
    </row>
    <row r="135" spans="1:65" s="2" customFormat="1" ht="36">
      <c r="A135" s="25"/>
      <c r="B135" s="126"/>
      <c r="C135" s="127" t="s">
        <v>8</v>
      </c>
      <c r="D135" s="127" t="s">
        <v>114</v>
      </c>
      <c r="E135" s="128" t="s">
        <v>175</v>
      </c>
      <c r="F135" s="129" t="s">
        <v>301</v>
      </c>
      <c r="G135" s="130" t="s">
        <v>117</v>
      </c>
      <c r="H135" s="131">
        <v>12</v>
      </c>
      <c r="I135" s="131"/>
      <c r="J135" s="131">
        <f t="shared" si="0"/>
        <v>0</v>
      </c>
      <c r="K135" s="129" t="s">
        <v>1</v>
      </c>
      <c r="L135" s="26"/>
      <c r="M135" s="132" t="s">
        <v>1</v>
      </c>
      <c r="N135" s="133" t="s">
        <v>40</v>
      </c>
      <c r="O135" s="134">
        <v>0</v>
      </c>
      <c r="P135" s="134">
        <f t="shared" si="1"/>
        <v>0</v>
      </c>
      <c r="Q135" s="134">
        <v>0</v>
      </c>
      <c r="R135" s="134">
        <f t="shared" si="2"/>
        <v>0</v>
      </c>
      <c r="S135" s="134">
        <v>0</v>
      </c>
      <c r="T135" s="135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36" t="s">
        <v>118</v>
      </c>
      <c r="AT135" s="136" t="s">
        <v>114</v>
      </c>
      <c r="AU135" s="136" t="s">
        <v>83</v>
      </c>
      <c r="AY135" s="13" t="s">
        <v>113</v>
      </c>
      <c r="BE135" s="137">
        <f t="shared" si="4"/>
        <v>0</v>
      </c>
      <c r="BF135" s="137">
        <f t="shared" si="5"/>
        <v>0</v>
      </c>
      <c r="BG135" s="137">
        <f t="shared" si="6"/>
        <v>0</v>
      </c>
      <c r="BH135" s="137">
        <f t="shared" si="7"/>
        <v>0</v>
      </c>
      <c r="BI135" s="137">
        <f t="shared" si="8"/>
        <v>0</v>
      </c>
      <c r="BJ135" s="13" t="s">
        <v>83</v>
      </c>
      <c r="BK135" s="137">
        <f t="shared" si="9"/>
        <v>0</v>
      </c>
      <c r="BL135" s="13" t="s">
        <v>118</v>
      </c>
      <c r="BM135" s="136" t="s">
        <v>176</v>
      </c>
    </row>
    <row r="136" spans="1:65" s="2" customFormat="1" ht="24.2" customHeight="1">
      <c r="A136" s="25"/>
      <c r="B136" s="126"/>
      <c r="C136" s="127" t="s">
        <v>177</v>
      </c>
      <c r="D136" s="127" t="s">
        <v>114</v>
      </c>
      <c r="E136" s="128" t="s">
        <v>178</v>
      </c>
      <c r="F136" s="129" t="s">
        <v>179</v>
      </c>
      <c r="G136" s="130" t="s">
        <v>125</v>
      </c>
      <c r="H136" s="131">
        <v>1</v>
      </c>
      <c r="I136" s="131"/>
      <c r="J136" s="131">
        <f t="shared" si="0"/>
        <v>0</v>
      </c>
      <c r="K136" s="129" t="s">
        <v>126</v>
      </c>
      <c r="L136" s="26"/>
      <c r="M136" s="132" t="s">
        <v>1</v>
      </c>
      <c r="N136" s="133" t="s">
        <v>40</v>
      </c>
      <c r="O136" s="134">
        <v>23.505</v>
      </c>
      <c r="P136" s="134">
        <f t="shared" si="1"/>
        <v>23.505</v>
      </c>
      <c r="Q136" s="134">
        <v>0</v>
      </c>
      <c r="R136" s="134">
        <f t="shared" si="2"/>
        <v>0</v>
      </c>
      <c r="S136" s="134">
        <v>0</v>
      </c>
      <c r="T136" s="135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36" t="s">
        <v>118</v>
      </c>
      <c r="AT136" s="136" t="s">
        <v>114</v>
      </c>
      <c r="AU136" s="136" t="s">
        <v>83</v>
      </c>
      <c r="AY136" s="13" t="s">
        <v>113</v>
      </c>
      <c r="BE136" s="137">
        <f t="shared" si="4"/>
        <v>0</v>
      </c>
      <c r="BF136" s="137">
        <f t="shared" si="5"/>
        <v>0</v>
      </c>
      <c r="BG136" s="137">
        <f t="shared" si="6"/>
        <v>0</v>
      </c>
      <c r="BH136" s="137">
        <f t="shared" si="7"/>
        <v>0</v>
      </c>
      <c r="BI136" s="137">
        <f t="shared" si="8"/>
        <v>0</v>
      </c>
      <c r="BJ136" s="13" t="s">
        <v>83</v>
      </c>
      <c r="BK136" s="137">
        <f t="shared" si="9"/>
        <v>0</v>
      </c>
      <c r="BL136" s="13" t="s">
        <v>118</v>
      </c>
      <c r="BM136" s="136" t="s">
        <v>180</v>
      </c>
    </row>
    <row r="137" spans="2:63" s="11" customFormat="1" ht="25.9" customHeight="1">
      <c r="B137" s="116"/>
      <c r="D137" s="117" t="s">
        <v>74</v>
      </c>
      <c r="E137" s="118" t="s">
        <v>181</v>
      </c>
      <c r="F137" s="118" t="s">
        <v>182</v>
      </c>
      <c r="J137" s="119">
        <f>BK137</f>
        <v>0</v>
      </c>
      <c r="L137" s="116"/>
      <c r="M137" s="120"/>
      <c r="N137" s="121"/>
      <c r="O137" s="121"/>
      <c r="P137" s="122">
        <f>SUM(P138:P157)</f>
        <v>473.426</v>
      </c>
      <c r="Q137" s="121"/>
      <c r="R137" s="122">
        <f>SUM(R138:R157)</f>
        <v>4.16205</v>
      </c>
      <c r="S137" s="121"/>
      <c r="T137" s="123">
        <f>SUM(T138:T157)</f>
        <v>2.9499999999999997</v>
      </c>
      <c r="AR137" s="117" t="s">
        <v>112</v>
      </c>
      <c r="AT137" s="124" t="s">
        <v>74</v>
      </c>
      <c r="AU137" s="124" t="s">
        <v>75</v>
      </c>
      <c r="AY137" s="117" t="s">
        <v>113</v>
      </c>
      <c r="BK137" s="125">
        <f>SUM(BK138:BK157)</f>
        <v>0</v>
      </c>
    </row>
    <row r="138" spans="1:65" s="2" customFormat="1" ht="16.5" customHeight="1">
      <c r="A138" s="25"/>
      <c r="B138" s="126"/>
      <c r="C138" s="127" t="s">
        <v>183</v>
      </c>
      <c r="D138" s="127" t="s">
        <v>114</v>
      </c>
      <c r="E138" s="128" t="s">
        <v>184</v>
      </c>
      <c r="F138" s="129" t="s">
        <v>185</v>
      </c>
      <c r="G138" s="130" t="s">
        <v>117</v>
      </c>
      <c r="H138" s="131">
        <v>1</v>
      </c>
      <c r="I138" s="131"/>
      <c r="J138" s="131">
        <f aca="true" t="shared" si="10" ref="J138:J157">ROUND(I138*H138,2)</f>
        <v>0</v>
      </c>
      <c r="K138" s="129" t="s">
        <v>1</v>
      </c>
      <c r="L138" s="26"/>
      <c r="M138" s="132" t="s">
        <v>1</v>
      </c>
      <c r="N138" s="133" t="s">
        <v>40</v>
      </c>
      <c r="O138" s="134">
        <v>0</v>
      </c>
      <c r="P138" s="134">
        <f aca="true" t="shared" si="11" ref="P138:P157">O138*H138</f>
        <v>0</v>
      </c>
      <c r="Q138" s="134">
        <v>0</v>
      </c>
      <c r="R138" s="134">
        <f aca="true" t="shared" si="12" ref="R138:R157">Q138*H138</f>
        <v>0</v>
      </c>
      <c r="S138" s="134">
        <v>0</v>
      </c>
      <c r="T138" s="135">
        <f aca="true" t="shared" si="13" ref="T138:T157"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36" t="s">
        <v>118</v>
      </c>
      <c r="AT138" s="136" t="s">
        <v>114</v>
      </c>
      <c r="AU138" s="136" t="s">
        <v>83</v>
      </c>
      <c r="AY138" s="13" t="s">
        <v>113</v>
      </c>
      <c r="BE138" s="137">
        <f aca="true" t="shared" si="14" ref="BE138:BE157">IF(N138="základní",J138,0)</f>
        <v>0</v>
      </c>
      <c r="BF138" s="137">
        <f aca="true" t="shared" si="15" ref="BF138:BF157">IF(N138="snížená",J138,0)</f>
        <v>0</v>
      </c>
      <c r="BG138" s="137">
        <f aca="true" t="shared" si="16" ref="BG138:BG157">IF(N138="zákl. přenesená",J138,0)</f>
        <v>0</v>
      </c>
      <c r="BH138" s="137">
        <f aca="true" t="shared" si="17" ref="BH138:BH157">IF(N138="sníž. přenesená",J138,0)</f>
        <v>0</v>
      </c>
      <c r="BI138" s="137">
        <f aca="true" t="shared" si="18" ref="BI138:BI157">IF(N138="nulová",J138,0)</f>
        <v>0</v>
      </c>
      <c r="BJ138" s="13" t="s">
        <v>83</v>
      </c>
      <c r="BK138" s="137">
        <f aca="true" t="shared" si="19" ref="BK138:BK157">ROUND(I138*H138,2)</f>
        <v>0</v>
      </c>
      <c r="BL138" s="13" t="s">
        <v>118</v>
      </c>
      <c r="BM138" s="136" t="s">
        <v>186</v>
      </c>
    </row>
    <row r="139" spans="1:65" s="2" customFormat="1" ht="16.5" customHeight="1">
      <c r="A139" s="25"/>
      <c r="B139" s="126"/>
      <c r="C139" s="127" t="s">
        <v>187</v>
      </c>
      <c r="D139" s="127" t="s">
        <v>114</v>
      </c>
      <c r="E139" s="128" t="s">
        <v>188</v>
      </c>
      <c r="F139" s="129" t="s">
        <v>189</v>
      </c>
      <c r="G139" s="130" t="s">
        <v>117</v>
      </c>
      <c r="H139" s="131">
        <v>1</v>
      </c>
      <c r="I139" s="131"/>
      <c r="J139" s="131">
        <f t="shared" si="10"/>
        <v>0</v>
      </c>
      <c r="K139" s="129" t="s">
        <v>1</v>
      </c>
      <c r="L139" s="26"/>
      <c r="M139" s="132" t="s">
        <v>1</v>
      </c>
      <c r="N139" s="133" t="s">
        <v>40</v>
      </c>
      <c r="O139" s="134">
        <v>0</v>
      </c>
      <c r="P139" s="134">
        <f t="shared" si="11"/>
        <v>0</v>
      </c>
      <c r="Q139" s="134">
        <v>0</v>
      </c>
      <c r="R139" s="134">
        <f t="shared" si="12"/>
        <v>0</v>
      </c>
      <c r="S139" s="134">
        <v>0</v>
      </c>
      <c r="T139" s="135">
        <f t="shared" si="1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36" t="s">
        <v>118</v>
      </c>
      <c r="AT139" s="136" t="s">
        <v>114</v>
      </c>
      <c r="AU139" s="136" t="s">
        <v>83</v>
      </c>
      <c r="AY139" s="13" t="s">
        <v>113</v>
      </c>
      <c r="BE139" s="137">
        <f t="shared" si="14"/>
        <v>0</v>
      </c>
      <c r="BF139" s="137">
        <f t="shared" si="15"/>
        <v>0</v>
      </c>
      <c r="BG139" s="137">
        <f t="shared" si="16"/>
        <v>0</v>
      </c>
      <c r="BH139" s="137">
        <f t="shared" si="17"/>
        <v>0</v>
      </c>
      <c r="BI139" s="137">
        <f t="shared" si="18"/>
        <v>0</v>
      </c>
      <c r="BJ139" s="13" t="s">
        <v>83</v>
      </c>
      <c r="BK139" s="137">
        <f t="shared" si="19"/>
        <v>0</v>
      </c>
      <c r="BL139" s="13" t="s">
        <v>118</v>
      </c>
      <c r="BM139" s="136" t="s">
        <v>190</v>
      </c>
    </row>
    <row r="140" spans="1:65" s="2" customFormat="1" ht="24.2" customHeight="1">
      <c r="A140" s="25"/>
      <c r="B140" s="126"/>
      <c r="C140" s="127" t="s">
        <v>191</v>
      </c>
      <c r="D140" s="127" t="s">
        <v>114</v>
      </c>
      <c r="E140" s="128" t="s">
        <v>192</v>
      </c>
      <c r="F140" s="129" t="s">
        <v>193</v>
      </c>
      <c r="G140" s="130" t="s">
        <v>194</v>
      </c>
      <c r="H140" s="131">
        <v>3</v>
      </c>
      <c r="I140" s="131"/>
      <c r="J140" s="131">
        <f t="shared" si="10"/>
        <v>0</v>
      </c>
      <c r="K140" s="129" t="s">
        <v>126</v>
      </c>
      <c r="L140" s="26"/>
      <c r="M140" s="132" t="s">
        <v>1</v>
      </c>
      <c r="N140" s="133" t="s">
        <v>40</v>
      </c>
      <c r="O140" s="134">
        <v>3.3</v>
      </c>
      <c r="P140" s="134">
        <f t="shared" si="11"/>
        <v>9.899999999999999</v>
      </c>
      <c r="Q140" s="134">
        <v>0</v>
      </c>
      <c r="R140" s="134">
        <f t="shared" si="12"/>
        <v>0</v>
      </c>
      <c r="S140" s="134">
        <v>0</v>
      </c>
      <c r="T140" s="135">
        <f t="shared" si="1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36" t="s">
        <v>118</v>
      </c>
      <c r="AT140" s="136" t="s">
        <v>114</v>
      </c>
      <c r="AU140" s="136" t="s">
        <v>83</v>
      </c>
      <c r="AY140" s="13" t="s">
        <v>113</v>
      </c>
      <c r="BE140" s="137">
        <f t="shared" si="14"/>
        <v>0</v>
      </c>
      <c r="BF140" s="137">
        <f t="shared" si="15"/>
        <v>0</v>
      </c>
      <c r="BG140" s="137">
        <f t="shared" si="16"/>
        <v>0</v>
      </c>
      <c r="BH140" s="137">
        <f t="shared" si="17"/>
        <v>0</v>
      </c>
      <c r="BI140" s="137">
        <f t="shared" si="18"/>
        <v>0</v>
      </c>
      <c r="BJ140" s="13" t="s">
        <v>83</v>
      </c>
      <c r="BK140" s="137">
        <f t="shared" si="19"/>
        <v>0</v>
      </c>
      <c r="BL140" s="13" t="s">
        <v>118</v>
      </c>
      <c r="BM140" s="136" t="s">
        <v>195</v>
      </c>
    </row>
    <row r="141" spans="1:65" s="2" customFormat="1" ht="24.2" customHeight="1">
      <c r="A141" s="25"/>
      <c r="B141" s="126"/>
      <c r="C141" s="127" t="s">
        <v>196</v>
      </c>
      <c r="D141" s="127" t="s">
        <v>114</v>
      </c>
      <c r="E141" s="128" t="s">
        <v>197</v>
      </c>
      <c r="F141" s="129" t="s">
        <v>198</v>
      </c>
      <c r="G141" s="130" t="s">
        <v>144</v>
      </c>
      <c r="H141" s="131">
        <v>240</v>
      </c>
      <c r="I141" s="131"/>
      <c r="J141" s="131">
        <f t="shared" si="10"/>
        <v>0</v>
      </c>
      <c r="K141" s="129" t="s">
        <v>126</v>
      </c>
      <c r="L141" s="26"/>
      <c r="M141" s="132" t="s">
        <v>1</v>
      </c>
      <c r="N141" s="133" t="s">
        <v>40</v>
      </c>
      <c r="O141" s="134">
        <v>0.739</v>
      </c>
      <c r="P141" s="134">
        <f t="shared" si="11"/>
        <v>177.35999999999999</v>
      </c>
      <c r="Q141" s="134">
        <v>0</v>
      </c>
      <c r="R141" s="134">
        <f t="shared" si="12"/>
        <v>0</v>
      </c>
      <c r="S141" s="134">
        <v>0</v>
      </c>
      <c r="T141" s="135">
        <f t="shared" si="1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36" t="s">
        <v>118</v>
      </c>
      <c r="AT141" s="136" t="s">
        <v>114</v>
      </c>
      <c r="AU141" s="136" t="s">
        <v>83</v>
      </c>
      <c r="AY141" s="13" t="s">
        <v>113</v>
      </c>
      <c r="BE141" s="137">
        <f t="shared" si="14"/>
        <v>0</v>
      </c>
      <c r="BF141" s="137">
        <f t="shared" si="15"/>
        <v>0</v>
      </c>
      <c r="BG141" s="137">
        <f t="shared" si="16"/>
        <v>0</v>
      </c>
      <c r="BH141" s="137">
        <f t="shared" si="17"/>
        <v>0</v>
      </c>
      <c r="BI141" s="137">
        <f t="shared" si="18"/>
        <v>0</v>
      </c>
      <c r="BJ141" s="13" t="s">
        <v>83</v>
      </c>
      <c r="BK141" s="137">
        <f t="shared" si="19"/>
        <v>0</v>
      </c>
      <c r="BL141" s="13" t="s">
        <v>118</v>
      </c>
      <c r="BM141" s="136" t="s">
        <v>199</v>
      </c>
    </row>
    <row r="142" spans="1:65" s="2" customFormat="1" ht="24.2" customHeight="1">
      <c r="A142" s="25"/>
      <c r="B142" s="126"/>
      <c r="C142" s="127" t="s">
        <v>7</v>
      </c>
      <c r="D142" s="127" t="s">
        <v>114</v>
      </c>
      <c r="E142" s="128" t="s">
        <v>200</v>
      </c>
      <c r="F142" s="129" t="s">
        <v>201</v>
      </c>
      <c r="G142" s="130" t="s">
        <v>144</v>
      </c>
      <c r="H142" s="131">
        <v>240</v>
      </c>
      <c r="I142" s="131"/>
      <c r="J142" s="131">
        <f t="shared" si="10"/>
        <v>0</v>
      </c>
      <c r="K142" s="129" t="s">
        <v>126</v>
      </c>
      <c r="L142" s="26"/>
      <c r="M142" s="132" t="s">
        <v>1</v>
      </c>
      <c r="N142" s="133" t="s">
        <v>40</v>
      </c>
      <c r="O142" s="134">
        <v>0.137</v>
      </c>
      <c r="P142" s="134">
        <f t="shared" si="11"/>
        <v>32.88</v>
      </c>
      <c r="Q142" s="134">
        <v>0</v>
      </c>
      <c r="R142" s="134">
        <f t="shared" si="12"/>
        <v>0</v>
      </c>
      <c r="S142" s="134">
        <v>0</v>
      </c>
      <c r="T142" s="135">
        <f t="shared" si="1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36" t="s">
        <v>118</v>
      </c>
      <c r="AT142" s="136" t="s">
        <v>114</v>
      </c>
      <c r="AU142" s="136" t="s">
        <v>83</v>
      </c>
      <c r="AY142" s="13" t="s">
        <v>113</v>
      </c>
      <c r="BE142" s="137">
        <f t="shared" si="14"/>
        <v>0</v>
      </c>
      <c r="BF142" s="137">
        <f t="shared" si="15"/>
        <v>0</v>
      </c>
      <c r="BG142" s="137">
        <f t="shared" si="16"/>
        <v>0</v>
      </c>
      <c r="BH142" s="137">
        <f t="shared" si="17"/>
        <v>0</v>
      </c>
      <c r="BI142" s="137">
        <f t="shared" si="18"/>
        <v>0</v>
      </c>
      <c r="BJ142" s="13" t="s">
        <v>83</v>
      </c>
      <c r="BK142" s="137">
        <f t="shared" si="19"/>
        <v>0</v>
      </c>
      <c r="BL142" s="13" t="s">
        <v>118</v>
      </c>
      <c r="BM142" s="136" t="s">
        <v>202</v>
      </c>
    </row>
    <row r="143" spans="1:65" s="2" customFormat="1" ht="16.5" customHeight="1">
      <c r="A143" s="25"/>
      <c r="B143" s="126"/>
      <c r="C143" s="127" t="s">
        <v>203</v>
      </c>
      <c r="D143" s="127" t="s">
        <v>114</v>
      </c>
      <c r="E143" s="128" t="s">
        <v>204</v>
      </c>
      <c r="F143" s="129" t="s">
        <v>205</v>
      </c>
      <c r="G143" s="130" t="s">
        <v>144</v>
      </c>
      <c r="H143" s="131">
        <v>240</v>
      </c>
      <c r="I143" s="131"/>
      <c r="J143" s="131">
        <f t="shared" si="10"/>
        <v>0</v>
      </c>
      <c r="K143" s="129" t="s">
        <v>126</v>
      </c>
      <c r="L143" s="26"/>
      <c r="M143" s="132" t="s">
        <v>1</v>
      </c>
      <c r="N143" s="133" t="s">
        <v>40</v>
      </c>
      <c r="O143" s="134">
        <v>0.025</v>
      </c>
      <c r="P143" s="134">
        <f t="shared" si="11"/>
        <v>6</v>
      </c>
      <c r="Q143" s="134">
        <v>9E-05</v>
      </c>
      <c r="R143" s="134">
        <f t="shared" si="12"/>
        <v>0.0216</v>
      </c>
      <c r="S143" s="134">
        <v>0</v>
      </c>
      <c r="T143" s="135">
        <f t="shared" si="1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36" t="s">
        <v>127</v>
      </c>
      <c r="AT143" s="136" t="s">
        <v>114</v>
      </c>
      <c r="AU143" s="136" t="s">
        <v>83</v>
      </c>
      <c r="AY143" s="13" t="s">
        <v>113</v>
      </c>
      <c r="BE143" s="137">
        <f t="shared" si="14"/>
        <v>0</v>
      </c>
      <c r="BF143" s="137">
        <f t="shared" si="15"/>
        <v>0</v>
      </c>
      <c r="BG143" s="137">
        <f t="shared" si="16"/>
        <v>0</v>
      </c>
      <c r="BH143" s="137">
        <f t="shared" si="17"/>
        <v>0</v>
      </c>
      <c r="BI143" s="137">
        <f t="shared" si="18"/>
        <v>0</v>
      </c>
      <c r="BJ143" s="13" t="s">
        <v>83</v>
      </c>
      <c r="BK143" s="137">
        <f t="shared" si="19"/>
        <v>0</v>
      </c>
      <c r="BL143" s="13" t="s">
        <v>127</v>
      </c>
      <c r="BM143" s="136" t="s">
        <v>206</v>
      </c>
    </row>
    <row r="144" spans="1:65" s="2" customFormat="1" ht="16.5" customHeight="1">
      <c r="A144" s="25"/>
      <c r="B144" s="126"/>
      <c r="C144" s="138" t="s">
        <v>207</v>
      </c>
      <c r="D144" s="138" t="s">
        <v>129</v>
      </c>
      <c r="E144" s="139" t="s">
        <v>208</v>
      </c>
      <c r="F144" s="140" t="s">
        <v>209</v>
      </c>
      <c r="G144" s="141" t="s">
        <v>144</v>
      </c>
      <c r="H144" s="142">
        <v>240</v>
      </c>
      <c r="I144" s="142"/>
      <c r="J144" s="142">
        <f t="shared" si="10"/>
        <v>0</v>
      </c>
      <c r="K144" s="140" t="s">
        <v>126</v>
      </c>
      <c r="L144" s="143"/>
      <c r="M144" s="144" t="s">
        <v>1</v>
      </c>
      <c r="N144" s="145" t="s">
        <v>40</v>
      </c>
      <c r="O144" s="134">
        <v>0</v>
      </c>
      <c r="P144" s="134">
        <f t="shared" si="11"/>
        <v>0</v>
      </c>
      <c r="Q144" s="134">
        <v>0.00059</v>
      </c>
      <c r="R144" s="134">
        <f t="shared" si="12"/>
        <v>0.1416</v>
      </c>
      <c r="S144" s="134">
        <v>0</v>
      </c>
      <c r="T144" s="135">
        <f t="shared" si="1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36" t="s">
        <v>139</v>
      </c>
      <c r="AT144" s="136" t="s">
        <v>129</v>
      </c>
      <c r="AU144" s="136" t="s">
        <v>83</v>
      </c>
      <c r="AY144" s="13" t="s">
        <v>113</v>
      </c>
      <c r="BE144" s="137">
        <f t="shared" si="14"/>
        <v>0</v>
      </c>
      <c r="BF144" s="137">
        <f t="shared" si="15"/>
        <v>0</v>
      </c>
      <c r="BG144" s="137">
        <f t="shared" si="16"/>
        <v>0</v>
      </c>
      <c r="BH144" s="137">
        <f t="shared" si="17"/>
        <v>0</v>
      </c>
      <c r="BI144" s="137">
        <f t="shared" si="18"/>
        <v>0</v>
      </c>
      <c r="BJ144" s="13" t="s">
        <v>83</v>
      </c>
      <c r="BK144" s="137">
        <f t="shared" si="19"/>
        <v>0</v>
      </c>
      <c r="BL144" s="13" t="s">
        <v>127</v>
      </c>
      <c r="BM144" s="136" t="s">
        <v>210</v>
      </c>
    </row>
    <row r="145" spans="1:65" s="2" customFormat="1" ht="33" customHeight="1">
      <c r="A145" s="25"/>
      <c r="B145" s="126"/>
      <c r="C145" s="127" t="s">
        <v>211</v>
      </c>
      <c r="D145" s="127" t="s">
        <v>114</v>
      </c>
      <c r="E145" s="128" t="s">
        <v>212</v>
      </c>
      <c r="F145" s="129" t="s">
        <v>213</v>
      </c>
      <c r="G145" s="130" t="s">
        <v>144</v>
      </c>
      <c r="H145" s="131">
        <v>620</v>
      </c>
      <c r="I145" s="131"/>
      <c r="J145" s="131">
        <f t="shared" si="10"/>
        <v>0</v>
      </c>
      <c r="K145" s="129" t="s">
        <v>126</v>
      </c>
      <c r="L145" s="26"/>
      <c r="M145" s="132" t="s">
        <v>1</v>
      </c>
      <c r="N145" s="133" t="s">
        <v>40</v>
      </c>
      <c r="O145" s="134">
        <v>0.119</v>
      </c>
      <c r="P145" s="134">
        <f t="shared" si="11"/>
        <v>73.78</v>
      </c>
      <c r="Q145" s="134">
        <v>0</v>
      </c>
      <c r="R145" s="134">
        <f t="shared" si="12"/>
        <v>0</v>
      </c>
      <c r="S145" s="134">
        <v>0</v>
      </c>
      <c r="T145" s="135">
        <f t="shared" si="1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36" t="s">
        <v>127</v>
      </c>
      <c r="AT145" s="136" t="s">
        <v>114</v>
      </c>
      <c r="AU145" s="136" t="s">
        <v>83</v>
      </c>
      <c r="AY145" s="13" t="s">
        <v>113</v>
      </c>
      <c r="BE145" s="137">
        <f t="shared" si="14"/>
        <v>0</v>
      </c>
      <c r="BF145" s="137">
        <f t="shared" si="15"/>
        <v>0</v>
      </c>
      <c r="BG145" s="137">
        <f t="shared" si="16"/>
        <v>0</v>
      </c>
      <c r="BH145" s="137">
        <f t="shared" si="17"/>
        <v>0</v>
      </c>
      <c r="BI145" s="137">
        <f t="shared" si="18"/>
        <v>0</v>
      </c>
      <c r="BJ145" s="13" t="s">
        <v>83</v>
      </c>
      <c r="BK145" s="137">
        <f t="shared" si="19"/>
        <v>0</v>
      </c>
      <c r="BL145" s="13" t="s">
        <v>127</v>
      </c>
      <c r="BM145" s="136" t="s">
        <v>214</v>
      </c>
    </row>
    <row r="146" spans="1:65" s="2" customFormat="1" ht="24.2" customHeight="1">
      <c r="A146" s="25"/>
      <c r="B146" s="126"/>
      <c r="C146" s="138" t="s">
        <v>215</v>
      </c>
      <c r="D146" s="138" t="s">
        <v>129</v>
      </c>
      <c r="E146" s="139" t="s">
        <v>216</v>
      </c>
      <c r="F146" s="140" t="s">
        <v>217</v>
      </c>
      <c r="G146" s="141" t="s">
        <v>144</v>
      </c>
      <c r="H146" s="142">
        <v>620</v>
      </c>
      <c r="I146" s="142"/>
      <c r="J146" s="142">
        <f t="shared" si="10"/>
        <v>0</v>
      </c>
      <c r="K146" s="140" t="s">
        <v>126</v>
      </c>
      <c r="L146" s="143"/>
      <c r="M146" s="144" t="s">
        <v>1</v>
      </c>
      <c r="N146" s="145" t="s">
        <v>40</v>
      </c>
      <c r="O146" s="134">
        <v>0</v>
      </c>
      <c r="P146" s="134">
        <f t="shared" si="11"/>
        <v>0</v>
      </c>
      <c r="Q146" s="134">
        <v>0.00026</v>
      </c>
      <c r="R146" s="134">
        <f t="shared" si="12"/>
        <v>0.16119999999999998</v>
      </c>
      <c r="S146" s="134">
        <v>0</v>
      </c>
      <c r="T146" s="135">
        <f t="shared" si="1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36" t="s">
        <v>218</v>
      </c>
      <c r="AT146" s="136" t="s">
        <v>129</v>
      </c>
      <c r="AU146" s="136" t="s">
        <v>83</v>
      </c>
      <c r="AY146" s="13" t="s">
        <v>113</v>
      </c>
      <c r="BE146" s="137">
        <f t="shared" si="14"/>
        <v>0</v>
      </c>
      <c r="BF146" s="137">
        <f t="shared" si="15"/>
        <v>0</v>
      </c>
      <c r="BG146" s="137">
        <f t="shared" si="16"/>
        <v>0</v>
      </c>
      <c r="BH146" s="137">
        <f t="shared" si="17"/>
        <v>0</v>
      </c>
      <c r="BI146" s="137">
        <f t="shared" si="18"/>
        <v>0</v>
      </c>
      <c r="BJ146" s="13" t="s">
        <v>83</v>
      </c>
      <c r="BK146" s="137">
        <f t="shared" si="19"/>
        <v>0</v>
      </c>
      <c r="BL146" s="13" t="s">
        <v>218</v>
      </c>
      <c r="BM146" s="136" t="s">
        <v>219</v>
      </c>
    </row>
    <row r="147" spans="1:65" s="2" customFormat="1" ht="37.9" customHeight="1">
      <c r="A147" s="25"/>
      <c r="B147" s="126"/>
      <c r="C147" s="127" t="s">
        <v>220</v>
      </c>
      <c r="D147" s="127" t="s">
        <v>114</v>
      </c>
      <c r="E147" s="128" t="s">
        <v>221</v>
      </c>
      <c r="F147" s="129" t="s">
        <v>222</v>
      </c>
      <c r="G147" s="130" t="s">
        <v>144</v>
      </c>
      <c r="H147" s="131">
        <v>35</v>
      </c>
      <c r="I147" s="131"/>
      <c r="J147" s="131">
        <f t="shared" si="10"/>
        <v>0</v>
      </c>
      <c r="K147" s="129" t="s">
        <v>126</v>
      </c>
      <c r="L147" s="26"/>
      <c r="M147" s="132" t="s">
        <v>1</v>
      </c>
      <c r="N147" s="133" t="s">
        <v>40</v>
      </c>
      <c r="O147" s="134">
        <v>0.924</v>
      </c>
      <c r="P147" s="134">
        <f t="shared" si="11"/>
        <v>32.34</v>
      </c>
      <c r="Q147" s="134">
        <v>3E-05</v>
      </c>
      <c r="R147" s="134">
        <f t="shared" si="12"/>
        <v>0.00105</v>
      </c>
      <c r="S147" s="134">
        <v>0</v>
      </c>
      <c r="T147" s="135">
        <f t="shared" si="1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36" t="s">
        <v>118</v>
      </c>
      <c r="AT147" s="136" t="s">
        <v>114</v>
      </c>
      <c r="AU147" s="136" t="s">
        <v>83</v>
      </c>
      <c r="AY147" s="13" t="s">
        <v>113</v>
      </c>
      <c r="BE147" s="137">
        <f t="shared" si="14"/>
        <v>0</v>
      </c>
      <c r="BF147" s="137">
        <f t="shared" si="15"/>
        <v>0</v>
      </c>
      <c r="BG147" s="137">
        <f t="shared" si="16"/>
        <v>0</v>
      </c>
      <c r="BH147" s="137">
        <f t="shared" si="17"/>
        <v>0</v>
      </c>
      <c r="BI147" s="137">
        <f t="shared" si="18"/>
        <v>0</v>
      </c>
      <c r="BJ147" s="13" t="s">
        <v>83</v>
      </c>
      <c r="BK147" s="137">
        <f t="shared" si="19"/>
        <v>0</v>
      </c>
      <c r="BL147" s="13" t="s">
        <v>118</v>
      </c>
      <c r="BM147" s="136" t="s">
        <v>223</v>
      </c>
    </row>
    <row r="148" spans="1:65" s="2" customFormat="1" ht="24.2" customHeight="1">
      <c r="A148" s="25"/>
      <c r="B148" s="126"/>
      <c r="C148" s="127" t="s">
        <v>224</v>
      </c>
      <c r="D148" s="127" t="s">
        <v>114</v>
      </c>
      <c r="E148" s="128" t="s">
        <v>225</v>
      </c>
      <c r="F148" s="129" t="s">
        <v>226</v>
      </c>
      <c r="G148" s="130" t="s">
        <v>125</v>
      </c>
      <c r="H148" s="131">
        <v>6</v>
      </c>
      <c r="I148" s="131"/>
      <c r="J148" s="131">
        <f t="shared" si="10"/>
        <v>0</v>
      </c>
      <c r="K148" s="129" t="s">
        <v>126</v>
      </c>
      <c r="L148" s="26"/>
      <c r="M148" s="132" t="s">
        <v>1</v>
      </c>
      <c r="N148" s="133" t="s">
        <v>40</v>
      </c>
      <c r="O148" s="134">
        <v>12.03</v>
      </c>
      <c r="P148" s="134">
        <f t="shared" si="11"/>
        <v>72.17999999999999</v>
      </c>
      <c r="Q148" s="134">
        <v>0</v>
      </c>
      <c r="R148" s="134">
        <f t="shared" si="12"/>
        <v>0</v>
      </c>
      <c r="S148" s="134">
        <v>0</v>
      </c>
      <c r="T148" s="135">
        <f t="shared" si="1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36" t="s">
        <v>161</v>
      </c>
      <c r="AT148" s="136" t="s">
        <v>114</v>
      </c>
      <c r="AU148" s="136" t="s">
        <v>83</v>
      </c>
      <c r="AY148" s="13" t="s">
        <v>113</v>
      </c>
      <c r="BE148" s="137">
        <f t="shared" si="14"/>
        <v>0</v>
      </c>
      <c r="BF148" s="137">
        <f t="shared" si="15"/>
        <v>0</v>
      </c>
      <c r="BG148" s="137">
        <f t="shared" si="16"/>
        <v>0</v>
      </c>
      <c r="BH148" s="137">
        <f t="shared" si="17"/>
        <v>0</v>
      </c>
      <c r="BI148" s="137">
        <f t="shared" si="18"/>
        <v>0</v>
      </c>
      <c r="BJ148" s="13" t="s">
        <v>83</v>
      </c>
      <c r="BK148" s="137">
        <f t="shared" si="19"/>
        <v>0</v>
      </c>
      <c r="BL148" s="13" t="s">
        <v>161</v>
      </c>
      <c r="BM148" s="136" t="s">
        <v>227</v>
      </c>
    </row>
    <row r="149" spans="1:65" s="2" customFormat="1" ht="24.2" customHeight="1">
      <c r="A149" s="25"/>
      <c r="B149" s="126"/>
      <c r="C149" s="127" t="s">
        <v>228</v>
      </c>
      <c r="D149" s="127" t="s">
        <v>114</v>
      </c>
      <c r="E149" s="128" t="s">
        <v>229</v>
      </c>
      <c r="F149" s="129" t="s">
        <v>230</v>
      </c>
      <c r="G149" s="130" t="s">
        <v>125</v>
      </c>
      <c r="H149" s="131">
        <v>6</v>
      </c>
      <c r="I149" s="131"/>
      <c r="J149" s="131">
        <f t="shared" si="10"/>
        <v>0</v>
      </c>
      <c r="K149" s="129" t="s">
        <v>126</v>
      </c>
      <c r="L149" s="26"/>
      <c r="M149" s="132" t="s">
        <v>1</v>
      </c>
      <c r="N149" s="133" t="s">
        <v>40</v>
      </c>
      <c r="O149" s="134">
        <v>6.02</v>
      </c>
      <c r="P149" s="134">
        <f t="shared" si="11"/>
        <v>36.12</v>
      </c>
      <c r="Q149" s="134">
        <v>0</v>
      </c>
      <c r="R149" s="134">
        <f t="shared" si="12"/>
        <v>0</v>
      </c>
      <c r="S149" s="134">
        <v>0</v>
      </c>
      <c r="T149" s="135">
        <f t="shared" si="1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36" t="s">
        <v>161</v>
      </c>
      <c r="AT149" s="136" t="s">
        <v>114</v>
      </c>
      <c r="AU149" s="136" t="s">
        <v>83</v>
      </c>
      <c r="AY149" s="13" t="s">
        <v>113</v>
      </c>
      <c r="BE149" s="137">
        <f t="shared" si="14"/>
        <v>0</v>
      </c>
      <c r="BF149" s="137">
        <f t="shared" si="15"/>
        <v>0</v>
      </c>
      <c r="BG149" s="137">
        <f t="shared" si="16"/>
        <v>0</v>
      </c>
      <c r="BH149" s="137">
        <f t="shared" si="17"/>
        <v>0</v>
      </c>
      <c r="BI149" s="137">
        <f t="shared" si="18"/>
        <v>0</v>
      </c>
      <c r="BJ149" s="13" t="s">
        <v>83</v>
      </c>
      <c r="BK149" s="137">
        <f t="shared" si="19"/>
        <v>0</v>
      </c>
      <c r="BL149" s="13" t="s">
        <v>161</v>
      </c>
      <c r="BM149" s="136" t="s">
        <v>231</v>
      </c>
    </row>
    <row r="150" spans="1:65" s="2" customFormat="1" ht="24.2" customHeight="1">
      <c r="A150" s="25"/>
      <c r="B150" s="126"/>
      <c r="C150" s="127" t="s">
        <v>232</v>
      </c>
      <c r="D150" s="127" t="s">
        <v>114</v>
      </c>
      <c r="E150" s="128" t="s">
        <v>233</v>
      </c>
      <c r="F150" s="129" t="s">
        <v>234</v>
      </c>
      <c r="G150" s="130" t="s">
        <v>194</v>
      </c>
      <c r="H150" s="131">
        <v>3</v>
      </c>
      <c r="I150" s="131"/>
      <c r="J150" s="131">
        <f t="shared" si="10"/>
        <v>0</v>
      </c>
      <c r="K150" s="129" t="s">
        <v>126</v>
      </c>
      <c r="L150" s="26"/>
      <c r="M150" s="132" t="s">
        <v>1</v>
      </c>
      <c r="N150" s="133" t="s">
        <v>40</v>
      </c>
      <c r="O150" s="134">
        <v>0.477</v>
      </c>
      <c r="P150" s="134">
        <f t="shared" si="11"/>
        <v>1.431</v>
      </c>
      <c r="Q150" s="134">
        <v>0</v>
      </c>
      <c r="R150" s="134">
        <f t="shared" si="12"/>
        <v>0</v>
      </c>
      <c r="S150" s="134">
        <v>0</v>
      </c>
      <c r="T150" s="135">
        <f t="shared" si="1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36" t="s">
        <v>118</v>
      </c>
      <c r="AT150" s="136" t="s">
        <v>114</v>
      </c>
      <c r="AU150" s="136" t="s">
        <v>83</v>
      </c>
      <c r="AY150" s="13" t="s">
        <v>113</v>
      </c>
      <c r="BE150" s="137">
        <f t="shared" si="14"/>
        <v>0</v>
      </c>
      <c r="BF150" s="137">
        <f t="shared" si="15"/>
        <v>0</v>
      </c>
      <c r="BG150" s="137">
        <f t="shared" si="16"/>
        <v>0</v>
      </c>
      <c r="BH150" s="137">
        <f t="shared" si="17"/>
        <v>0</v>
      </c>
      <c r="BI150" s="137">
        <f t="shared" si="18"/>
        <v>0</v>
      </c>
      <c r="BJ150" s="13" t="s">
        <v>83</v>
      </c>
      <c r="BK150" s="137">
        <f t="shared" si="19"/>
        <v>0</v>
      </c>
      <c r="BL150" s="13" t="s">
        <v>118</v>
      </c>
      <c r="BM150" s="136" t="s">
        <v>235</v>
      </c>
    </row>
    <row r="151" spans="1:65" s="2" customFormat="1" ht="37.9" customHeight="1">
      <c r="A151" s="25"/>
      <c r="B151" s="126"/>
      <c r="C151" s="127" t="s">
        <v>236</v>
      </c>
      <c r="D151" s="127" t="s">
        <v>114</v>
      </c>
      <c r="E151" s="128" t="s">
        <v>237</v>
      </c>
      <c r="F151" s="129" t="s">
        <v>238</v>
      </c>
      <c r="G151" s="130" t="s">
        <v>144</v>
      </c>
      <c r="H151" s="131">
        <v>55</v>
      </c>
      <c r="I151" s="131"/>
      <c r="J151" s="131">
        <f t="shared" si="10"/>
        <v>0</v>
      </c>
      <c r="K151" s="129" t="s">
        <v>126</v>
      </c>
      <c r="L151" s="26"/>
      <c r="M151" s="132" t="s">
        <v>1</v>
      </c>
      <c r="N151" s="133" t="s">
        <v>40</v>
      </c>
      <c r="O151" s="134">
        <v>0.142</v>
      </c>
      <c r="P151" s="134">
        <f t="shared" si="11"/>
        <v>7.81</v>
      </c>
      <c r="Q151" s="134">
        <v>0</v>
      </c>
      <c r="R151" s="134">
        <f t="shared" si="12"/>
        <v>0</v>
      </c>
      <c r="S151" s="134">
        <v>0</v>
      </c>
      <c r="T151" s="135">
        <f t="shared" si="1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36" t="s">
        <v>118</v>
      </c>
      <c r="AT151" s="136" t="s">
        <v>114</v>
      </c>
      <c r="AU151" s="136" t="s">
        <v>83</v>
      </c>
      <c r="AY151" s="13" t="s">
        <v>113</v>
      </c>
      <c r="BE151" s="137">
        <f t="shared" si="14"/>
        <v>0</v>
      </c>
      <c r="BF151" s="137">
        <f t="shared" si="15"/>
        <v>0</v>
      </c>
      <c r="BG151" s="137">
        <f t="shared" si="16"/>
        <v>0</v>
      </c>
      <c r="BH151" s="137">
        <f t="shared" si="17"/>
        <v>0</v>
      </c>
      <c r="BI151" s="137">
        <f t="shared" si="18"/>
        <v>0</v>
      </c>
      <c r="BJ151" s="13" t="s">
        <v>83</v>
      </c>
      <c r="BK151" s="137">
        <f t="shared" si="19"/>
        <v>0</v>
      </c>
      <c r="BL151" s="13" t="s">
        <v>118</v>
      </c>
      <c r="BM151" s="136" t="s">
        <v>239</v>
      </c>
    </row>
    <row r="152" spans="1:65" s="2" customFormat="1" ht="33" customHeight="1">
      <c r="A152" s="25"/>
      <c r="B152" s="126"/>
      <c r="C152" s="138" t="s">
        <v>240</v>
      </c>
      <c r="D152" s="138" t="s">
        <v>129</v>
      </c>
      <c r="E152" s="139" t="s">
        <v>241</v>
      </c>
      <c r="F152" s="140" t="s">
        <v>242</v>
      </c>
      <c r="G152" s="141" t="s">
        <v>144</v>
      </c>
      <c r="H152" s="142">
        <v>55</v>
      </c>
      <c r="I152" s="142"/>
      <c r="J152" s="142">
        <f t="shared" si="10"/>
        <v>0</v>
      </c>
      <c r="K152" s="140" t="s">
        <v>126</v>
      </c>
      <c r="L152" s="143"/>
      <c r="M152" s="144" t="s">
        <v>1</v>
      </c>
      <c r="N152" s="145" t="s">
        <v>40</v>
      </c>
      <c r="O152" s="134">
        <v>0</v>
      </c>
      <c r="P152" s="134">
        <f t="shared" si="11"/>
        <v>0</v>
      </c>
      <c r="Q152" s="134">
        <v>0.00069</v>
      </c>
      <c r="R152" s="134">
        <f t="shared" si="12"/>
        <v>0.03795</v>
      </c>
      <c r="S152" s="134">
        <v>0</v>
      </c>
      <c r="T152" s="135">
        <f t="shared" si="1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36" t="s">
        <v>218</v>
      </c>
      <c r="AT152" s="136" t="s">
        <v>129</v>
      </c>
      <c r="AU152" s="136" t="s">
        <v>83</v>
      </c>
      <c r="AY152" s="13" t="s">
        <v>113</v>
      </c>
      <c r="BE152" s="137">
        <f t="shared" si="14"/>
        <v>0</v>
      </c>
      <c r="BF152" s="137">
        <f t="shared" si="15"/>
        <v>0</v>
      </c>
      <c r="BG152" s="137">
        <f t="shared" si="16"/>
        <v>0</v>
      </c>
      <c r="BH152" s="137">
        <f t="shared" si="17"/>
        <v>0</v>
      </c>
      <c r="BI152" s="137">
        <f t="shared" si="18"/>
        <v>0</v>
      </c>
      <c r="BJ152" s="13" t="s">
        <v>83</v>
      </c>
      <c r="BK152" s="137">
        <f t="shared" si="19"/>
        <v>0</v>
      </c>
      <c r="BL152" s="13" t="s">
        <v>218</v>
      </c>
      <c r="BM152" s="136" t="s">
        <v>243</v>
      </c>
    </row>
    <row r="153" spans="1:65" s="2" customFormat="1" ht="24.2" customHeight="1">
      <c r="A153" s="25"/>
      <c r="B153" s="126"/>
      <c r="C153" s="127" t="s">
        <v>244</v>
      </c>
      <c r="D153" s="127" t="s">
        <v>114</v>
      </c>
      <c r="E153" s="128" t="s">
        <v>245</v>
      </c>
      <c r="F153" s="129" t="s">
        <v>246</v>
      </c>
      <c r="G153" s="130" t="s">
        <v>247</v>
      </c>
      <c r="H153" s="131">
        <v>10</v>
      </c>
      <c r="I153" s="131"/>
      <c r="J153" s="131">
        <f t="shared" si="10"/>
        <v>0</v>
      </c>
      <c r="K153" s="129" t="s">
        <v>126</v>
      </c>
      <c r="L153" s="26"/>
      <c r="M153" s="132" t="s">
        <v>1</v>
      </c>
      <c r="N153" s="133" t="s">
        <v>40</v>
      </c>
      <c r="O153" s="134">
        <v>0.31</v>
      </c>
      <c r="P153" s="134">
        <f t="shared" si="11"/>
        <v>3.1</v>
      </c>
      <c r="Q153" s="134">
        <v>0</v>
      </c>
      <c r="R153" s="134">
        <f t="shared" si="12"/>
        <v>0</v>
      </c>
      <c r="S153" s="134">
        <v>0</v>
      </c>
      <c r="T153" s="135">
        <f t="shared" si="13"/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36" t="s">
        <v>127</v>
      </c>
      <c r="AT153" s="136" t="s">
        <v>114</v>
      </c>
      <c r="AU153" s="136" t="s">
        <v>83</v>
      </c>
      <c r="AY153" s="13" t="s">
        <v>113</v>
      </c>
      <c r="BE153" s="137">
        <f t="shared" si="14"/>
        <v>0</v>
      </c>
      <c r="BF153" s="137">
        <f t="shared" si="15"/>
        <v>0</v>
      </c>
      <c r="BG153" s="137">
        <f t="shared" si="16"/>
        <v>0</v>
      </c>
      <c r="BH153" s="137">
        <f t="shared" si="17"/>
        <v>0</v>
      </c>
      <c r="BI153" s="137">
        <f t="shared" si="18"/>
        <v>0</v>
      </c>
      <c r="BJ153" s="13" t="s">
        <v>83</v>
      </c>
      <c r="BK153" s="137">
        <f t="shared" si="19"/>
        <v>0</v>
      </c>
      <c r="BL153" s="13" t="s">
        <v>127</v>
      </c>
      <c r="BM153" s="136" t="s">
        <v>248</v>
      </c>
    </row>
    <row r="154" spans="1:65" s="2" customFormat="1" ht="21.75" customHeight="1">
      <c r="A154" s="25"/>
      <c r="B154" s="126"/>
      <c r="C154" s="127" t="s">
        <v>249</v>
      </c>
      <c r="D154" s="127" t="s">
        <v>114</v>
      </c>
      <c r="E154" s="128" t="s">
        <v>250</v>
      </c>
      <c r="F154" s="129" t="s">
        <v>251</v>
      </c>
      <c r="G154" s="130" t="s">
        <v>247</v>
      </c>
      <c r="H154" s="131">
        <v>10</v>
      </c>
      <c r="I154" s="131"/>
      <c r="J154" s="131">
        <f t="shared" si="10"/>
        <v>0</v>
      </c>
      <c r="K154" s="129" t="s">
        <v>126</v>
      </c>
      <c r="L154" s="26"/>
      <c r="M154" s="132" t="s">
        <v>1</v>
      </c>
      <c r="N154" s="133" t="s">
        <v>40</v>
      </c>
      <c r="O154" s="134">
        <v>0.178</v>
      </c>
      <c r="P154" s="134">
        <f t="shared" si="11"/>
        <v>1.7799999999999998</v>
      </c>
      <c r="Q154" s="134">
        <v>0.21252</v>
      </c>
      <c r="R154" s="134">
        <f t="shared" si="12"/>
        <v>2.1252</v>
      </c>
      <c r="S154" s="134">
        <v>0</v>
      </c>
      <c r="T154" s="135">
        <f t="shared" si="1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36" t="s">
        <v>127</v>
      </c>
      <c r="AT154" s="136" t="s">
        <v>114</v>
      </c>
      <c r="AU154" s="136" t="s">
        <v>83</v>
      </c>
      <c r="AY154" s="13" t="s">
        <v>113</v>
      </c>
      <c r="BE154" s="137">
        <f t="shared" si="14"/>
        <v>0</v>
      </c>
      <c r="BF154" s="137">
        <f t="shared" si="15"/>
        <v>0</v>
      </c>
      <c r="BG154" s="137">
        <f t="shared" si="16"/>
        <v>0</v>
      </c>
      <c r="BH154" s="137">
        <f t="shared" si="17"/>
        <v>0</v>
      </c>
      <c r="BI154" s="137">
        <f t="shared" si="18"/>
        <v>0</v>
      </c>
      <c r="BJ154" s="13" t="s">
        <v>83</v>
      </c>
      <c r="BK154" s="137">
        <f t="shared" si="19"/>
        <v>0</v>
      </c>
      <c r="BL154" s="13" t="s">
        <v>127</v>
      </c>
      <c r="BM154" s="136" t="s">
        <v>252</v>
      </c>
    </row>
    <row r="155" spans="1:65" s="2" customFormat="1" ht="33" customHeight="1">
      <c r="A155" s="25"/>
      <c r="B155" s="126"/>
      <c r="C155" s="127" t="s">
        <v>253</v>
      </c>
      <c r="D155" s="127" t="s">
        <v>114</v>
      </c>
      <c r="E155" s="128" t="s">
        <v>254</v>
      </c>
      <c r="F155" s="129" t="s">
        <v>255</v>
      </c>
      <c r="G155" s="130" t="s">
        <v>247</v>
      </c>
      <c r="H155" s="131">
        <v>10</v>
      </c>
      <c r="I155" s="131"/>
      <c r="J155" s="131">
        <f t="shared" si="10"/>
        <v>0</v>
      </c>
      <c r="K155" s="129" t="s">
        <v>126</v>
      </c>
      <c r="L155" s="26"/>
      <c r="M155" s="132" t="s">
        <v>1</v>
      </c>
      <c r="N155" s="133" t="s">
        <v>40</v>
      </c>
      <c r="O155" s="134">
        <v>1.336</v>
      </c>
      <c r="P155" s="134">
        <f t="shared" si="11"/>
        <v>13.360000000000001</v>
      </c>
      <c r="Q155" s="134">
        <v>0.167</v>
      </c>
      <c r="R155" s="134">
        <f t="shared" si="12"/>
        <v>1.6700000000000002</v>
      </c>
      <c r="S155" s="134">
        <v>0</v>
      </c>
      <c r="T155" s="135">
        <f t="shared" si="1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36" t="s">
        <v>127</v>
      </c>
      <c r="AT155" s="136" t="s">
        <v>114</v>
      </c>
      <c r="AU155" s="136" t="s">
        <v>83</v>
      </c>
      <c r="AY155" s="13" t="s">
        <v>113</v>
      </c>
      <c r="BE155" s="137">
        <f t="shared" si="14"/>
        <v>0</v>
      </c>
      <c r="BF155" s="137">
        <f t="shared" si="15"/>
        <v>0</v>
      </c>
      <c r="BG155" s="137">
        <f t="shared" si="16"/>
        <v>0</v>
      </c>
      <c r="BH155" s="137">
        <f t="shared" si="17"/>
        <v>0</v>
      </c>
      <c r="BI155" s="137">
        <f t="shared" si="18"/>
        <v>0</v>
      </c>
      <c r="BJ155" s="13" t="s">
        <v>83</v>
      </c>
      <c r="BK155" s="137">
        <f t="shared" si="19"/>
        <v>0</v>
      </c>
      <c r="BL155" s="13" t="s">
        <v>127</v>
      </c>
      <c r="BM155" s="136" t="s">
        <v>256</v>
      </c>
    </row>
    <row r="156" spans="1:65" s="2" customFormat="1" ht="24.2" customHeight="1">
      <c r="A156" s="25"/>
      <c r="B156" s="126"/>
      <c r="C156" s="127" t="s">
        <v>257</v>
      </c>
      <c r="D156" s="127" t="s">
        <v>114</v>
      </c>
      <c r="E156" s="128" t="s">
        <v>258</v>
      </c>
      <c r="F156" s="129" t="s">
        <v>259</v>
      </c>
      <c r="G156" s="130" t="s">
        <v>247</v>
      </c>
      <c r="H156" s="131">
        <v>10</v>
      </c>
      <c r="I156" s="131"/>
      <c r="J156" s="131">
        <f t="shared" si="10"/>
        <v>0</v>
      </c>
      <c r="K156" s="129" t="s">
        <v>126</v>
      </c>
      <c r="L156" s="26"/>
      <c r="M156" s="132" t="s">
        <v>1</v>
      </c>
      <c r="N156" s="133" t="s">
        <v>40</v>
      </c>
      <c r="O156" s="134">
        <v>0.136</v>
      </c>
      <c r="P156" s="134">
        <f t="shared" si="11"/>
        <v>1.36</v>
      </c>
      <c r="Q156" s="134">
        <v>0</v>
      </c>
      <c r="R156" s="134">
        <f t="shared" si="12"/>
        <v>0</v>
      </c>
      <c r="S156" s="134">
        <v>0.295</v>
      </c>
      <c r="T156" s="135">
        <f t="shared" si="13"/>
        <v>2.9499999999999997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36" t="s">
        <v>127</v>
      </c>
      <c r="AT156" s="136" t="s">
        <v>114</v>
      </c>
      <c r="AU156" s="136" t="s">
        <v>83</v>
      </c>
      <c r="AY156" s="13" t="s">
        <v>113</v>
      </c>
      <c r="BE156" s="137">
        <f t="shared" si="14"/>
        <v>0</v>
      </c>
      <c r="BF156" s="137">
        <f t="shared" si="15"/>
        <v>0</v>
      </c>
      <c r="BG156" s="137">
        <f t="shared" si="16"/>
        <v>0</v>
      </c>
      <c r="BH156" s="137">
        <f t="shared" si="17"/>
        <v>0</v>
      </c>
      <c r="BI156" s="137">
        <f t="shared" si="18"/>
        <v>0</v>
      </c>
      <c r="BJ156" s="13" t="s">
        <v>83</v>
      </c>
      <c r="BK156" s="137">
        <f t="shared" si="19"/>
        <v>0</v>
      </c>
      <c r="BL156" s="13" t="s">
        <v>127</v>
      </c>
      <c r="BM156" s="136" t="s">
        <v>260</v>
      </c>
    </row>
    <row r="157" spans="1:65" s="2" customFormat="1" ht="16.5" customHeight="1">
      <c r="A157" s="25"/>
      <c r="B157" s="126"/>
      <c r="C157" s="127" t="s">
        <v>261</v>
      </c>
      <c r="D157" s="127" t="s">
        <v>114</v>
      </c>
      <c r="E157" s="128" t="s">
        <v>262</v>
      </c>
      <c r="F157" s="129" t="s">
        <v>263</v>
      </c>
      <c r="G157" s="130" t="s">
        <v>247</v>
      </c>
      <c r="H157" s="131">
        <v>115</v>
      </c>
      <c r="I157" s="131"/>
      <c r="J157" s="131">
        <f t="shared" si="10"/>
        <v>0</v>
      </c>
      <c r="K157" s="129" t="s">
        <v>126</v>
      </c>
      <c r="L157" s="26"/>
      <c r="M157" s="132" t="s">
        <v>1</v>
      </c>
      <c r="N157" s="133" t="s">
        <v>40</v>
      </c>
      <c r="O157" s="134">
        <v>0.035</v>
      </c>
      <c r="P157" s="134">
        <f t="shared" si="11"/>
        <v>4.025</v>
      </c>
      <c r="Q157" s="134">
        <v>3E-05</v>
      </c>
      <c r="R157" s="134">
        <f t="shared" si="12"/>
        <v>0.00345</v>
      </c>
      <c r="S157" s="134">
        <v>0</v>
      </c>
      <c r="T157" s="135">
        <f t="shared" si="1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36" t="s">
        <v>118</v>
      </c>
      <c r="AT157" s="136" t="s">
        <v>114</v>
      </c>
      <c r="AU157" s="136" t="s">
        <v>83</v>
      </c>
      <c r="AY157" s="13" t="s">
        <v>113</v>
      </c>
      <c r="BE157" s="137">
        <f t="shared" si="14"/>
        <v>0</v>
      </c>
      <c r="BF157" s="137">
        <f t="shared" si="15"/>
        <v>0</v>
      </c>
      <c r="BG157" s="137">
        <f t="shared" si="16"/>
        <v>0</v>
      </c>
      <c r="BH157" s="137">
        <f t="shared" si="17"/>
        <v>0</v>
      </c>
      <c r="BI157" s="137">
        <f t="shared" si="18"/>
        <v>0</v>
      </c>
      <c r="BJ157" s="13" t="s">
        <v>83</v>
      </c>
      <c r="BK157" s="137">
        <f t="shared" si="19"/>
        <v>0</v>
      </c>
      <c r="BL157" s="13" t="s">
        <v>118</v>
      </c>
      <c r="BM157" s="136" t="s">
        <v>264</v>
      </c>
    </row>
    <row r="158" spans="2:63" s="11" customFormat="1" ht="25.9" customHeight="1">
      <c r="B158" s="116"/>
      <c r="D158" s="117" t="s">
        <v>74</v>
      </c>
      <c r="E158" s="118" t="s">
        <v>265</v>
      </c>
      <c r="F158" s="118" t="s">
        <v>266</v>
      </c>
      <c r="J158" s="119">
        <f>BK158</f>
        <v>0</v>
      </c>
      <c r="L158" s="116"/>
      <c r="M158" s="120"/>
      <c r="N158" s="121"/>
      <c r="O158" s="121"/>
      <c r="P158" s="122">
        <f>SUM(P159:P166)</f>
        <v>0</v>
      </c>
      <c r="Q158" s="121"/>
      <c r="R158" s="122">
        <f>SUM(R159:R166)</f>
        <v>0</v>
      </c>
      <c r="S158" s="121"/>
      <c r="T158" s="123">
        <f>SUM(T159:T166)</f>
        <v>0</v>
      </c>
      <c r="AR158" s="117" t="s">
        <v>134</v>
      </c>
      <c r="AT158" s="124" t="s">
        <v>74</v>
      </c>
      <c r="AU158" s="124" t="s">
        <v>75</v>
      </c>
      <c r="AY158" s="117" t="s">
        <v>113</v>
      </c>
      <c r="BK158" s="125">
        <f>SUM(BK159:BK166)</f>
        <v>0</v>
      </c>
    </row>
    <row r="159" spans="1:65" s="2" customFormat="1" ht="16.5" customHeight="1">
      <c r="A159" s="25"/>
      <c r="B159" s="126"/>
      <c r="C159" s="138" t="s">
        <v>267</v>
      </c>
      <c r="D159" s="138" t="s">
        <v>129</v>
      </c>
      <c r="E159" s="139" t="s">
        <v>268</v>
      </c>
      <c r="F159" s="140" t="s">
        <v>269</v>
      </c>
      <c r="G159" s="141" t="s">
        <v>270</v>
      </c>
      <c r="H159" s="142">
        <v>5</v>
      </c>
      <c r="I159" s="142"/>
      <c r="J159" s="142">
        <f aca="true" t="shared" si="20" ref="J159:J166">ROUND(I159*H159,2)</f>
        <v>0</v>
      </c>
      <c r="K159" s="140" t="s">
        <v>1</v>
      </c>
      <c r="L159" s="143"/>
      <c r="M159" s="144" t="s">
        <v>1</v>
      </c>
      <c r="N159" s="145" t="s">
        <v>40</v>
      </c>
      <c r="O159" s="134">
        <v>0</v>
      </c>
      <c r="P159" s="134">
        <f aca="true" t="shared" si="21" ref="P159:P166">O159*H159</f>
        <v>0</v>
      </c>
      <c r="Q159" s="134">
        <v>0</v>
      </c>
      <c r="R159" s="134">
        <f aca="true" t="shared" si="22" ref="R159:R166">Q159*H159</f>
        <v>0</v>
      </c>
      <c r="S159" s="134">
        <v>0</v>
      </c>
      <c r="T159" s="135">
        <f aca="true" t="shared" si="23" ref="T159:T166"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36" t="s">
        <v>139</v>
      </c>
      <c r="AT159" s="136" t="s">
        <v>129</v>
      </c>
      <c r="AU159" s="136" t="s">
        <v>83</v>
      </c>
      <c r="AY159" s="13" t="s">
        <v>113</v>
      </c>
      <c r="BE159" s="137">
        <f aca="true" t="shared" si="24" ref="BE159:BE166">IF(N159="základní",J159,0)</f>
        <v>0</v>
      </c>
      <c r="BF159" s="137">
        <f aca="true" t="shared" si="25" ref="BF159:BF166">IF(N159="snížená",J159,0)</f>
        <v>0</v>
      </c>
      <c r="BG159" s="137">
        <f aca="true" t="shared" si="26" ref="BG159:BG166">IF(N159="zákl. přenesená",J159,0)</f>
        <v>0</v>
      </c>
      <c r="BH159" s="137">
        <f aca="true" t="shared" si="27" ref="BH159:BH166">IF(N159="sníž. přenesená",J159,0)</f>
        <v>0</v>
      </c>
      <c r="BI159" s="137">
        <f aca="true" t="shared" si="28" ref="BI159:BI166">IF(N159="nulová",J159,0)</f>
        <v>0</v>
      </c>
      <c r="BJ159" s="13" t="s">
        <v>83</v>
      </c>
      <c r="BK159" s="137">
        <f aca="true" t="shared" si="29" ref="BK159:BK166">ROUND(I159*H159,2)</f>
        <v>0</v>
      </c>
      <c r="BL159" s="13" t="s">
        <v>127</v>
      </c>
      <c r="BM159" s="136" t="s">
        <v>271</v>
      </c>
    </row>
    <row r="160" spans="1:65" s="2" customFormat="1" ht="16.5" customHeight="1">
      <c r="A160" s="25"/>
      <c r="B160" s="126"/>
      <c r="C160" s="127" t="s">
        <v>272</v>
      </c>
      <c r="D160" s="127" t="s">
        <v>114</v>
      </c>
      <c r="E160" s="128" t="s">
        <v>273</v>
      </c>
      <c r="F160" s="129" t="s">
        <v>274</v>
      </c>
      <c r="G160" s="130" t="s">
        <v>117</v>
      </c>
      <c r="H160" s="131">
        <v>1</v>
      </c>
      <c r="I160" s="131"/>
      <c r="J160" s="131">
        <f t="shared" si="20"/>
        <v>0</v>
      </c>
      <c r="K160" s="129" t="s">
        <v>126</v>
      </c>
      <c r="L160" s="26"/>
      <c r="M160" s="132" t="s">
        <v>1</v>
      </c>
      <c r="N160" s="133" t="s">
        <v>40</v>
      </c>
      <c r="O160" s="134">
        <v>0</v>
      </c>
      <c r="P160" s="134">
        <f t="shared" si="21"/>
        <v>0</v>
      </c>
      <c r="Q160" s="134">
        <v>0</v>
      </c>
      <c r="R160" s="134">
        <f t="shared" si="22"/>
        <v>0</v>
      </c>
      <c r="S160" s="134">
        <v>0</v>
      </c>
      <c r="T160" s="135">
        <f t="shared" si="2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36" t="s">
        <v>275</v>
      </c>
      <c r="AT160" s="136" t="s">
        <v>114</v>
      </c>
      <c r="AU160" s="136" t="s">
        <v>83</v>
      </c>
      <c r="AY160" s="13" t="s">
        <v>113</v>
      </c>
      <c r="BE160" s="137">
        <f t="shared" si="24"/>
        <v>0</v>
      </c>
      <c r="BF160" s="137">
        <f t="shared" si="25"/>
        <v>0</v>
      </c>
      <c r="BG160" s="137">
        <f t="shared" si="26"/>
        <v>0</v>
      </c>
      <c r="BH160" s="137">
        <f t="shared" si="27"/>
        <v>0</v>
      </c>
      <c r="BI160" s="137">
        <f t="shared" si="28"/>
        <v>0</v>
      </c>
      <c r="BJ160" s="13" t="s">
        <v>83</v>
      </c>
      <c r="BK160" s="137">
        <f t="shared" si="29"/>
        <v>0</v>
      </c>
      <c r="BL160" s="13" t="s">
        <v>275</v>
      </c>
      <c r="BM160" s="136" t="s">
        <v>276</v>
      </c>
    </row>
    <row r="161" spans="1:65" s="2" customFormat="1" ht="16.5" customHeight="1">
      <c r="A161" s="25"/>
      <c r="B161" s="126"/>
      <c r="C161" s="127" t="s">
        <v>277</v>
      </c>
      <c r="D161" s="127" t="s">
        <v>114</v>
      </c>
      <c r="E161" s="128" t="s">
        <v>278</v>
      </c>
      <c r="F161" s="129" t="s">
        <v>279</v>
      </c>
      <c r="G161" s="130" t="s">
        <v>270</v>
      </c>
      <c r="H161" s="131">
        <v>2</v>
      </c>
      <c r="I161" s="131"/>
      <c r="J161" s="131">
        <f t="shared" si="20"/>
        <v>0</v>
      </c>
      <c r="K161" s="129" t="s">
        <v>126</v>
      </c>
      <c r="L161" s="26"/>
      <c r="M161" s="132" t="s">
        <v>1</v>
      </c>
      <c r="N161" s="133" t="s">
        <v>40</v>
      </c>
      <c r="O161" s="134">
        <v>0</v>
      </c>
      <c r="P161" s="134">
        <f t="shared" si="21"/>
        <v>0</v>
      </c>
      <c r="Q161" s="134">
        <v>0</v>
      </c>
      <c r="R161" s="134">
        <f t="shared" si="22"/>
        <v>0</v>
      </c>
      <c r="S161" s="134">
        <v>0</v>
      </c>
      <c r="T161" s="135">
        <f t="shared" si="2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36" t="s">
        <v>275</v>
      </c>
      <c r="AT161" s="136" t="s">
        <v>114</v>
      </c>
      <c r="AU161" s="136" t="s">
        <v>83</v>
      </c>
      <c r="AY161" s="13" t="s">
        <v>113</v>
      </c>
      <c r="BE161" s="137">
        <f t="shared" si="24"/>
        <v>0</v>
      </c>
      <c r="BF161" s="137">
        <f t="shared" si="25"/>
        <v>0</v>
      </c>
      <c r="BG161" s="137">
        <f t="shared" si="26"/>
        <v>0</v>
      </c>
      <c r="BH161" s="137">
        <f t="shared" si="27"/>
        <v>0</v>
      </c>
      <c r="BI161" s="137">
        <f t="shared" si="28"/>
        <v>0</v>
      </c>
      <c r="BJ161" s="13" t="s">
        <v>83</v>
      </c>
      <c r="BK161" s="137">
        <f t="shared" si="29"/>
        <v>0</v>
      </c>
      <c r="BL161" s="13" t="s">
        <v>275</v>
      </c>
      <c r="BM161" s="136" t="s">
        <v>280</v>
      </c>
    </row>
    <row r="162" spans="1:65" s="2" customFormat="1" ht="16.5" customHeight="1">
      <c r="A162" s="25"/>
      <c r="B162" s="126"/>
      <c r="C162" s="127" t="s">
        <v>281</v>
      </c>
      <c r="D162" s="127" t="s">
        <v>114</v>
      </c>
      <c r="E162" s="128" t="s">
        <v>282</v>
      </c>
      <c r="F162" s="129" t="s">
        <v>283</v>
      </c>
      <c r="G162" s="130" t="s">
        <v>270</v>
      </c>
      <c r="H162" s="131">
        <v>2.5</v>
      </c>
      <c r="I162" s="131"/>
      <c r="J162" s="131">
        <f t="shared" si="20"/>
        <v>0</v>
      </c>
      <c r="K162" s="129" t="s">
        <v>126</v>
      </c>
      <c r="L162" s="26"/>
      <c r="M162" s="132" t="s">
        <v>1</v>
      </c>
      <c r="N162" s="133" t="s">
        <v>40</v>
      </c>
      <c r="O162" s="134">
        <v>0</v>
      </c>
      <c r="P162" s="134">
        <f t="shared" si="21"/>
        <v>0</v>
      </c>
      <c r="Q162" s="134">
        <v>0</v>
      </c>
      <c r="R162" s="134">
        <f t="shared" si="22"/>
        <v>0</v>
      </c>
      <c r="S162" s="134">
        <v>0</v>
      </c>
      <c r="T162" s="135">
        <f t="shared" si="2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36" t="s">
        <v>275</v>
      </c>
      <c r="AT162" s="136" t="s">
        <v>114</v>
      </c>
      <c r="AU162" s="136" t="s">
        <v>83</v>
      </c>
      <c r="AY162" s="13" t="s">
        <v>113</v>
      </c>
      <c r="BE162" s="137">
        <f t="shared" si="24"/>
        <v>0</v>
      </c>
      <c r="BF162" s="137">
        <f t="shared" si="25"/>
        <v>0</v>
      </c>
      <c r="BG162" s="137">
        <f t="shared" si="26"/>
        <v>0</v>
      </c>
      <c r="BH162" s="137">
        <f t="shared" si="27"/>
        <v>0</v>
      </c>
      <c r="BI162" s="137">
        <f t="shared" si="28"/>
        <v>0</v>
      </c>
      <c r="BJ162" s="13" t="s">
        <v>83</v>
      </c>
      <c r="BK162" s="137">
        <f t="shared" si="29"/>
        <v>0</v>
      </c>
      <c r="BL162" s="13" t="s">
        <v>275</v>
      </c>
      <c r="BM162" s="136" t="s">
        <v>284</v>
      </c>
    </row>
    <row r="163" spans="1:65" s="2" customFormat="1" ht="16.5" customHeight="1">
      <c r="A163" s="25"/>
      <c r="B163" s="126"/>
      <c r="C163" s="127" t="s">
        <v>285</v>
      </c>
      <c r="D163" s="127" t="s">
        <v>114</v>
      </c>
      <c r="E163" s="128" t="s">
        <v>286</v>
      </c>
      <c r="F163" s="129" t="s">
        <v>287</v>
      </c>
      <c r="G163" s="130" t="s">
        <v>270</v>
      </c>
      <c r="H163" s="131">
        <v>1.5</v>
      </c>
      <c r="I163" s="131"/>
      <c r="J163" s="131">
        <f t="shared" si="20"/>
        <v>0</v>
      </c>
      <c r="K163" s="129" t="s">
        <v>126</v>
      </c>
      <c r="L163" s="26"/>
      <c r="M163" s="132" t="s">
        <v>1</v>
      </c>
      <c r="N163" s="133" t="s">
        <v>40</v>
      </c>
      <c r="O163" s="134">
        <v>0</v>
      </c>
      <c r="P163" s="134">
        <f t="shared" si="21"/>
        <v>0</v>
      </c>
      <c r="Q163" s="134">
        <v>0</v>
      </c>
      <c r="R163" s="134">
        <f t="shared" si="22"/>
        <v>0</v>
      </c>
      <c r="S163" s="134">
        <v>0</v>
      </c>
      <c r="T163" s="135">
        <f t="shared" si="2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36" t="s">
        <v>275</v>
      </c>
      <c r="AT163" s="136" t="s">
        <v>114</v>
      </c>
      <c r="AU163" s="136" t="s">
        <v>83</v>
      </c>
      <c r="AY163" s="13" t="s">
        <v>113</v>
      </c>
      <c r="BE163" s="137">
        <f t="shared" si="24"/>
        <v>0</v>
      </c>
      <c r="BF163" s="137">
        <f t="shared" si="25"/>
        <v>0</v>
      </c>
      <c r="BG163" s="137">
        <f t="shared" si="26"/>
        <v>0</v>
      </c>
      <c r="BH163" s="137">
        <f t="shared" si="27"/>
        <v>0</v>
      </c>
      <c r="BI163" s="137">
        <f t="shared" si="28"/>
        <v>0</v>
      </c>
      <c r="BJ163" s="13" t="s">
        <v>83</v>
      </c>
      <c r="BK163" s="137">
        <f t="shared" si="29"/>
        <v>0</v>
      </c>
      <c r="BL163" s="13" t="s">
        <v>275</v>
      </c>
      <c r="BM163" s="136" t="s">
        <v>288</v>
      </c>
    </row>
    <row r="164" spans="1:65" s="2" customFormat="1" ht="16.5" customHeight="1">
      <c r="A164" s="25"/>
      <c r="B164" s="126"/>
      <c r="C164" s="127" t="s">
        <v>289</v>
      </c>
      <c r="D164" s="127" t="s">
        <v>114</v>
      </c>
      <c r="E164" s="128" t="s">
        <v>290</v>
      </c>
      <c r="F164" s="129" t="s">
        <v>291</v>
      </c>
      <c r="G164" s="130" t="s">
        <v>270</v>
      </c>
      <c r="H164" s="131">
        <v>2.6</v>
      </c>
      <c r="I164" s="131"/>
      <c r="J164" s="131">
        <f t="shared" si="20"/>
        <v>0</v>
      </c>
      <c r="K164" s="129" t="s">
        <v>1</v>
      </c>
      <c r="L164" s="26"/>
      <c r="M164" s="132" t="s">
        <v>1</v>
      </c>
      <c r="N164" s="133" t="s">
        <v>40</v>
      </c>
      <c r="O164" s="134">
        <v>0</v>
      </c>
      <c r="P164" s="134">
        <f t="shared" si="21"/>
        <v>0</v>
      </c>
      <c r="Q164" s="134">
        <v>0</v>
      </c>
      <c r="R164" s="134">
        <f t="shared" si="22"/>
        <v>0</v>
      </c>
      <c r="S164" s="134">
        <v>0</v>
      </c>
      <c r="T164" s="135">
        <f t="shared" si="2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36" t="s">
        <v>127</v>
      </c>
      <c r="AT164" s="136" t="s">
        <v>114</v>
      </c>
      <c r="AU164" s="136" t="s">
        <v>83</v>
      </c>
      <c r="AY164" s="13" t="s">
        <v>113</v>
      </c>
      <c r="BE164" s="137">
        <f t="shared" si="24"/>
        <v>0</v>
      </c>
      <c r="BF164" s="137">
        <f t="shared" si="25"/>
        <v>0</v>
      </c>
      <c r="BG164" s="137">
        <f t="shared" si="26"/>
        <v>0</v>
      </c>
      <c r="BH164" s="137">
        <f t="shared" si="27"/>
        <v>0</v>
      </c>
      <c r="BI164" s="137">
        <f t="shared" si="28"/>
        <v>0</v>
      </c>
      <c r="BJ164" s="13" t="s">
        <v>83</v>
      </c>
      <c r="BK164" s="137">
        <f t="shared" si="29"/>
        <v>0</v>
      </c>
      <c r="BL164" s="13" t="s">
        <v>127</v>
      </c>
      <c r="BM164" s="136" t="s">
        <v>292</v>
      </c>
    </row>
    <row r="165" spans="1:65" s="2" customFormat="1" ht="16.5" customHeight="1">
      <c r="A165" s="25"/>
      <c r="B165" s="126"/>
      <c r="C165" s="127" t="s">
        <v>293</v>
      </c>
      <c r="D165" s="127" t="s">
        <v>114</v>
      </c>
      <c r="E165" s="128" t="s">
        <v>294</v>
      </c>
      <c r="F165" s="129" t="s">
        <v>295</v>
      </c>
      <c r="G165" s="130" t="s">
        <v>270</v>
      </c>
      <c r="H165" s="131">
        <v>2.5</v>
      </c>
      <c r="I165" s="131"/>
      <c r="J165" s="131">
        <f t="shared" si="20"/>
        <v>0</v>
      </c>
      <c r="K165" s="129" t="s">
        <v>1</v>
      </c>
      <c r="L165" s="26"/>
      <c r="M165" s="132" t="s">
        <v>1</v>
      </c>
      <c r="N165" s="133" t="s">
        <v>40</v>
      </c>
      <c r="O165" s="134">
        <v>0</v>
      </c>
      <c r="P165" s="134">
        <f t="shared" si="21"/>
        <v>0</v>
      </c>
      <c r="Q165" s="134">
        <v>0</v>
      </c>
      <c r="R165" s="134">
        <f t="shared" si="22"/>
        <v>0</v>
      </c>
      <c r="S165" s="134">
        <v>0</v>
      </c>
      <c r="T165" s="135">
        <f t="shared" si="2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36" t="s">
        <v>127</v>
      </c>
      <c r="AT165" s="136" t="s">
        <v>114</v>
      </c>
      <c r="AU165" s="136" t="s">
        <v>83</v>
      </c>
      <c r="AY165" s="13" t="s">
        <v>113</v>
      </c>
      <c r="BE165" s="137">
        <f t="shared" si="24"/>
        <v>0</v>
      </c>
      <c r="BF165" s="137">
        <f t="shared" si="25"/>
        <v>0</v>
      </c>
      <c r="BG165" s="137">
        <f t="shared" si="26"/>
        <v>0</v>
      </c>
      <c r="BH165" s="137">
        <f t="shared" si="27"/>
        <v>0</v>
      </c>
      <c r="BI165" s="137">
        <f t="shared" si="28"/>
        <v>0</v>
      </c>
      <c r="BJ165" s="13" t="s">
        <v>83</v>
      </c>
      <c r="BK165" s="137">
        <f t="shared" si="29"/>
        <v>0</v>
      </c>
      <c r="BL165" s="13" t="s">
        <v>127</v>
      </c>
      <c r="BM165" s="136" t="s">
        <v>296</v>
      </c>
    </row>
    <row r="166" spans="1:65" s="2" customFormat="1" ht="24.2" customHeight="1">
      <c r="A166" s="25"/>
      <c r="B166" s="126"/>
      <c r="C166" s="127" t="s">
        <v>297</v>
      </c>
      <c r="D166" s="127" t="s">
        <v>114</v>
      </c>
      <c r="E166" s="128" t="s">
        <v>298</v>
      </c>
      <c r="F166" s="129" t="s">
        <v>299</v>
      </c>
      <c r="G166" s="130" t="s">
        <v>117</v>
      </c>
      <c r="H166" s="131">
        <v>1</v>
      </c>
      <c r="I166" s="131"/>
      <c r="J166" s="131">
        <f t="shared" si="20"/>
        <v>0</v>
      </c>
      <c r="K166" s="129" t="s">
        <v>1</v>
      </c>
      <c r="L166" s="26"/>
      <c r="M166" s="146" t="s">
        <v>1</v>
      </c>
      <c r="N166" s="147" t="s">
        <v>40</v>
      </c>
      <c r="O166" s="148">
        <v>0</v>
      </c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36" t="s">
        <v>127</v>
      </c>
      <c r="AT166" s="136" t="s">
        <v>114</v>
      </c>
      <c r="AU166" s="136" t="s">
        <v>83</v>
      </c>
      <c r="AY166" s="13" t="s">
        <v>113</v>
      </c>
      <c r="BE166" s="137">
        <f t="shared" si="24"/>
        <v>0</v>
      </c>
      <c r="BF166" s="137">
        <f t="shared" si="25"/>
        <v>0</v>
      </c>
      <c r="BG166" s="137">
        <f t="shared" si="26"/>
        <v>0</v>
      </c>
      <c r="BH166" s="137">
        <f t="shared" si="27"/>
        <v>0</v>
      </c>
      <c r="BI166" s="137">
        <f t="shared" si="28"/>
        <v>0</v>
      </c>
      <c r="BJ166" s="13" t="s">
        <v>83</v>
      </c>
      <c r="BK166" s="137">
        <f t="shared" si="29"/>
        <v>0</v>
      </c>
      <c r="BL166" s="13" t="s">
        <v>127</v>
      </c>
      <c r="BM166" s="136" t="s">
        <v>300</v>
      </c>
    </row>
    <row r="167" spans="1:31" s="2" customFormat="1" ht="6.95" customHeight="1">
      <c r="A167" s="25"/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26"/>
      <c r="M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</sheetData>
  <autoFilter ref="C118:K16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DESKTOP-SSUDDLJ\Adminn</dc:creator>
  <cp:keywords/>
  <dc:description/>
  <cp:lastModifiedBy>Tomáš Behina</cp:lastModifiedBy>
  <dcterms:created xsi:type="dcterms:W3CDTF">2021-09-14T20:26:50Z</dcterms:created>
  <dcterms:modified xsi:type="dcterms:W3CDTF">2022-06-10T11:59:26Z</dcterms:modified>
  <cp:category/>
  <cp:version/>
  <cp:contentType/>
  <cp:contentStatus/>
</cp:coreProperties>
</file>