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1028A - SO.01 - Komunikace" sheetId="2" r:id="rId2"/>
  </sheets>
  <definedNames>
    <definedName name="_xlnm.Print_Area" localSheetId="0">'Rekapitulace stavby'!$D$4:$AO$76,'Rekapitulace stavby'!$C$82:$AQ$96</definedName>
    <definedName name="_xlnm._FilterDatabase" localSheetId="1" hidden="1">'21028A - SO.01 - Komunikace'!$C$126:$K$360</definedName>
    <definedName name="_xlnm.Print_Area" localSheetId="1">'21028A - SO.01 - Komunikace'!$C$4:$J$39,'21028A - SO.01 - Komunikace'!$C$50:$J$76,'21028A - SO.01 - Komunikace'!$C$82:$J$108,'21028A - SO.01 - Komunikace'!$C$114:$K$360</definedName>
    <definedName name="_xlnm.Print_Titles" localSheetId="0">'Rekapitulace stavby'!$92:$92</definedName>
    <definedName name="_xlnm.Print_Titles" localSheetId="1">'21028A - SO.01 - Komunikace'!$126:$126</definedName>
  </definedNames>
  <calcPr fullCalcOnLoad="1"/>
</workbook>
</file>

<file path=xl/sharedStrings.xml><?xml version="1.0" encoding="utf-8"?>
<sst xmlns="http://schemas.openxmlformats.org/spreadsheetml/2006/main" count="2403" uniqueCount="417">
  <si>
    <t>Export Komplet</t>
  </si>
  <si>
    <t/>
  </si>
  <si>
    <t>2.0</t>
  </si>
  <si>
    <t>ZAMOK</t>
  </si>
  <si>
    <t>False</t>
  </si>
  <si>
    <t>{beed7ab8-766e-49af-a220-15b6f21e07c8}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</si>
  <si>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</si>
  <si>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</si>
  <si>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</si>
  <si>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</si>
  <si>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</si>
  <si>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</si>
  <si>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</si>
  <si>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</si>
  <si>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21028A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</si>
  <si>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</si>
  <si>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</si>
  <si>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povrchu komunikace části ul. Jiráskova Litvínov</t>
  </si>
  <si>
    <t>KSO:</t>
  </si>
  <si>
    <t>CC-CZ:</t>
  </si>
  <si>
    <t>Místo:</t>
  </si>
  <si>
    <t>Litvínov</t>
  </si>
  <si>
    <t>Datum:</t>
  </si>
  <si>
    <t>13. 5. 2021</t>
  </si>
  <si>
    <t>Zadavatel:</t>
  </si>
  <si>
    <t>IČ:</t>
  </si>
  <si>
    <t>00266027</t>
  </si>
  <si>
    <t>Město Litvínov</t>
  </si>
  <si>
    <t>DIČ:</t>
  </si>
  <si>
    <t>CZ00266027</t>
  </si>
  <si>
    <t>Uchazeč:</t>
  </si>
  <si>
    <t>Vyplň údaj</t>
  </si>
  <si>
    <t>Projektant:</t>
  </si>
  <si>
    <t xml:space="preserve"> </t>
  </si>
  <si>
    <t>True</t>
  </si>
  <si>
    <t>Zpracovatel:</t>
  </si>
  <si>
    <t>28738217</t>
  </si>
  <si>
    <t>MESSOR s.r.o.</t>
  </si>
  <si>
    <t>CZ28738217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</si>
  <si>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</si>
  <si>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</si>
  <si>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</si>
  <si>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</si>
  <si>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</si>
  <si>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</si>
  <si>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</si>
  <si>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</si>
  <si>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</si>
  <si>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</si>
  <si>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</si>
  <si>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</si>
  <si>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</si>
  <si>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</si>
  <si>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</si>
  <si>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</si>
  <si>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</si>
  <si>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</si>
  <si>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</si>
  <si>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</si>
  <si>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</si>
  <si>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</si>
  <si>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</si>
  <si>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</si>
  <si>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</si>
  <si>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</si>
  <si>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</si>
  <si>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</si>
  <si>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</si>
  <si>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</si>
  <si>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</si>
  <si>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</si>
  <si>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</si>
  <si>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</si>
  <si>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</si>
  <si>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</si>
  <si>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</si>
  <si>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</si>
  <si>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</si>
  <si>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</si>
  <si>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</si>
  <si>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</si>
  <si>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</si>
  <si>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</si>
  <si>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</si>
  <si>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</si>
  <si>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SO.01 - Komunikace</t>
  </si>
  <si>
    <t>STA</t>
  </si>
  <si>
    <t>1</t>
  </si>
  <si>
    <t>{301522c7-522c-4c76-a51f-909956847869}</t>
  </si>
  <si>
    <t>2</t>
  </si>
  <si>
    <t>KRYCÍ LIST SOUPISU PRACÍ</t>
  </si>
  <si>
    <t>Objekt:</t>
  </si>
  <si>
    <t>21028A - SO.01 -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</si>
  <si>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</si>
  <si>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</si>
  <si>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</si>
  <si>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</si>
  <si>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</si>
  <si>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</si>
  <si>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</si>
  <si>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</si>
  <si>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</si>
  <si>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</si>
  <si>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</si>
  <si>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</si>
  <si>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</si>
  <si>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</si>
  <si>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</si>
  <si>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</si>
  <si>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</si>
  <si>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</si>
  <si>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</si>
  <si>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</si>
  <si>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</si>
  <si>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</si>
  <si>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</si>
  <si>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</si>
  <si>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</si>
  <si>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</si>
  <si>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</si>
  <si>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</si>
  <si>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</si>
  <si>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</si>
  <si>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</si>
  <si>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</si>
  <si>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</si>
  <si>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</si>
  <si>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</si>
  <si>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</si>
  <si>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</si>
  <si>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2021 01</t>
  </si>
  <si>
    <t>4</t>
  </si>
  <si>
    <t>-1838454097</t>
  </si>
  <si>
    <t>PP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</si>
  <si>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</si>
  <si>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VV</t>
  </si>
  <si>
    <t>Rozebrání 0,5m od obrub betonových (bude zpětně kladeno)</t>
  </si>
  <si>
    <t>(34+3+97)*0,5</t>
  </si>
  <si>
    <t>Součet</t>
  </si>
  <si>
    <t>113106151</t>
  </si>
  <si>
    <t>Rozebrání dlažeb vozovek z velkých kostek s ložem z kameniva ručně</t>
  </si>
  <si>
    <t>-1194025812</t>
  </si>
  <si>
    <t>Rozebrání dlažeb a dílců vozovek a ploch s přemístěním hmot na skládku na vzdálenost do 3 m nebo s naložením na dopravní prostředek, s jakoukoliv výplní spár ručně z velkých kostek s ložem z kameniva</t>
  </si>
  <si>
    <t>Žulové plochy (bude očištěno a uloženo na deponii města)</t>
  </si>
  <si>
    <t>32,5*3/2+4*5</t>
  </si>
  <si>
    <t>25*2/2</t>
  </si>
  <si>
    <t>3</t>
  </si>
  <si>
    <t>113107130</t>
  </si>
  <si>
    <t>Odstranění podkladu z betonu prostého tl 100 mm ručně</t>
  </si>
  <si>
    <t>273800467</t>
  </si>
  <si>
    <t>Odstranění podkladů nebo krytů ručně s přemístěním hmot na skládku na vzdálenost do 3 m nebo s naložením na dopravní prostředek z betonu prostého, o tl. vrstvy do 100 mm</t>
  </si>
  <si>
    <t>Žulové plochy - lože</t>
  </si>
  <si>
    <t>113107142</t>
  </si>
  <si>
    <t>Odstranění podkladu živičného tl 100 mm ručně</t>
  </si>
  <si>
    <t>-1044978969</t>
  </si>
  <si>
    <t>Odstranění podkladů nebo krytů ručně s přemístěním hmot na skládku na vzdálenost do 3 m nebo s naložením na dopravní prostředek živičných, o tl. vrstvy přes 50 do 100 mm</t>
  </si>
  <si>
    <t>U bouraných obrub</t>
  </si>
  <si>
    <t>(34+3+97)*0,1</t>
  </si>
  <si>
    <t>5</t>
  </si>
  <si>
    <t>113154253</t>
  </si>
  <si>
    <t>Frézování živičného krytu tl 50 mm pruh š 1 m pl do 1000 m2 s překážkami v trase</t>
  </si>
  <si>
    <t>-777144700</t>
  </si>
  <si>
    <t>Frézování živičného podkladu nebo krytu  s naložením na dopravní prostředek plochy přes 500 do 1 000 m2 s překážkami v trase pruhu šířky do 1 m, tloušťky vrstvy 50 mm</t>
  </si>
  <si>
    <t>Komunikace živičná</t>
  </si>
  <si>
    <t>114*9</t>
  </si>
  <si>
    <t>-(32,5*3/2+4*5)</t>
  </si>
  <si>
    <t>-25*2/2</t>
  </si>
  <si>
    <t>6</t>
  </si>
  <si>
    <t>113202111</t>
  </si>
  <si>
    <t>Vytrhání obrub krajníků obrubníků stojatých</t>
  </si>
  <si>
    <t>m</t>
  </si>
  <si>
    <t>1733238945</t>
  </si>
  <si>
    <t>Vytrhání obrub  s vybouráním lože, s přemístěním hmot na skládku na vzdálenost do 3 m nebo s naložením na dopravní prostředek z krajníků nebo obrubníků stojatých</t>
  </si>
  <si>
    <t>Betonové obruby (pozn.: žulovou obrubu zachovat)</t>
  </si>
  <si>
    <t>34+3+97</t>
  </si>
  <si>
    <t>Komunikace pozemní</t>
  </si>
  <si>
    <t>7</t>
  </si>
  <si>
    <t>567121109</t>
  </si>
  <si>
    <t>Podklad ze směsi stmelené cementem SC C 3/4 (SC I) tl 100 mm</t>
  </si>
  <si>
    <t>296986718</t>
  </si>
  <si>
    <t>Podklad ze směsi stmelené cementem SC bez dilatačních spár, s rozprostřením a zhutněním SC C 3/4 (SC I), po zhutnění tl. 100 mm</t>
  </si>
  <si>
    <t>Plocha po žulové dlažbě</t>
  </si>
  <si>
    <t>8</t>
  </si>
  <si>
    <t>565155101</t>
  </si>
  <si>
    <t>Asfaltový beton vrstva podkladní ACP 16 (obalované kamenivo OKS) tl 70 mm š do 1,5 m</t>
  </si>
  <si>
    <t>-570221872</t>
  </si>
  <si>
    <t>Asfaltový beton vrstva podkladní ACP 16 (obalované kamenivo střednězrnné - OKS)  s rozprostřením a zhutněním v pruhu šířky do 1,5 m, po zhutnění tl. 70 mm</t>
  </si>
  <si>
    <t>9</t>
  </si>
  <si>
    <t>573231108</t>
  </si>
  <si>
    <t>Postřik živičný spojovací ze silniční emulze v množství 0,50 kg/m2</t>
  </si>
  <si>
    <t>1764720474</t>
  </si>
  <si>
    <t>Postřik spojovací PS bez posypu kamenivem ze silniční emulze, v množství 0,50 kg/m2</t>
  </si>
  <si>
    <t>68,75*2</t>
  </si>
  <si>
    <t>25*2</t>
  </si>
  <si>
    <t>10</t>
  </si>
  <si>
    <t>577134111</t>
  </si>
  <si>
    <t>Asfaltový beton vrstva obrusná ACO 11 (ABS) tř. I tl 40 mm š do 3 m z nemodifikovaného asfaltu</t>
  </si>
  <si>
    <t>-342811783</t>
  </si>
  <si>
    <t>Asfaltový beton vrstva obrusná ACO 11 (ABS)  s rozprostřením a se zhutněním z nemodifikovaného asfaltu v pruhu šířky do 3 m tř. I, po zhutnění tl. 40 mm</t>
  </si>
  <si>
    <t>11</t>
  </si>
  <si>
    <t>577144111</t>
  </si>
  <si>
    <t>Asfaltový beton vrstva obrusná ACO 11 (ABS) tř. I tl 50 mm š do 3 m z nemodifikovaného asfaltu</t>
  </si>
  <si>
    <t>-1938642240</t>
  </si>
  <si>
    <t>Asfaltový beton vrstva obrusná ACO 11 (ABS)  s rozprostřením a se zhutněním z nemodifikovaného asfaltu v pruhu šířky do 3 m tř. I, po zhutnění tl. 50 mm</t>
  </si>
  <si>
    <t>Komunikace frézovaná</t>
  </si>
  <si>
    <t>12</t>
  </si>
  <si>
    <t>596211111</t>
  </si>
  <si>
    <t>Kladení zámkové dlažby komunikací pro pěší tl 60 mm skupiny A pl do 100 m2</t>
  </si>
  <si>
    <t>-1537430413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</si>
  <si>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</si>
  <si>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Zpětné kladení dlažby k novým obrubám</t>
  </si>
  <si>
    <t>13</t>
  </si>
  <si>
    <t>M</t>
  </si>
  <si>
    <t>59245018</t>
  </si>
  <si>
    <t>dlažba tvar obdélník betonová 200x100x60mm přírodní</t>
  </si>
  <si>
    <t>-1161420839</t>
  </si>
  <si>
    <t>Zpětné kladení dlažby k novým obrubám - případné doplnění poškozených kostek 10%</t>
  </si>
  <si>
    <t>(34+3+97)*0,5*0,1</t>
  </si>
  <si>
    <t>6,7*1,03 'Přepočtené koeficientem množství</t>
  </si>
  <si>
    <t>Trubní vedení</t>
  </si>
  <si>
    <t>14</t>
  </si>
  <si>
    <t>899231111</t>
  </si>
  <si>
    <t>Výšková úprava uličního vstupu nebo vpusti do 200 mm zvýšením mříže</t>
  </si>
  <si>
    <t>kus</t>
  </si>
  <si>
    <t>-293920527</t>
  </si>
  <si>
    <t>Výšková úprava uličního vstupu nebo vpusti do 200 mm  zvýšením mříže</t>
  </si>
  <si>
    <t>899331111</t>
  </si>
  <si>
    <t>Výšková úprava uličního vstupu nebo vpusti do 200 mm zvýšením poklopu</t>
  </si>
  <si>
    <t>1425847801</t>
  </si>
  <si>
    <t>Výšková úprava uličního vstupu nebo vpusti do 200 mm  zvýšením poklopu</t>
  </si>
  <si>
    <t>16</t>
  </si>
  <si>
    <t>899431111</t>
  </si>
  <si>
    <t>Výšková úprava uličního vstupu nebo vpusti do 200 mm zvýšením krycího hrnce, šoupěte nebo hydrantu</t>
  </si>
  <si>
    <t>1738713417</t>
  </si>
  <si>
    <t>Výšková úprava uličního vstupu nebo vpusti do 200 mm  zvýšením krycího hrnce, šoupěte nebo hydrantu bez úpravy armatur</t>
  </si>
  <si>
    <t>Ostatní konstrukce a práce, bourání</t>
  </si>
  <si>
    <t>17</t>
  </si>
  <si>
    <t>915211111</t>
  </si>
  <si>
    <t>Vodorovné dopravní značení dělící čáry souvislé š 125 mm bílý plast</t>
  </si>
  <si>
    <t>1255828432</t>
  </si>
  <si>
    <t>Vodorovné dopravní značení stříkaným plastem  dělící čára šířky 125 mm souvislá bílá základní</t>
  </si>
  <si>
    <t>Obnova VDZ</t>
  </si>
  <si>
    <t>37</t>
  </si>
  <si>
    <t>18</t>
  </si>
  <si>
    <t>915211121</t>
  </si>
  <si>
    <t>Vodorovné dopravní značení dělící čáry přerušované š 125 mm bílý plast</t>
  </si>
  <si>
    <t>-1220717349</t>
  </si>
  <si>
    <t>Vodorovné dopravní značení stříkaným plastem  dělící čára šířky 125 mm přerušovaná bílá základní</t>
  </si>
  <si>
    <t>114+20</t>
  </si>
  <si>
    <t>19</t>
  </si>
  <si>
    <t>915221111</t>
  </si>
  <si>
    <t>Vodorovné dopravní značení vodící čáry souvislé š 250 mm bílý plast</t>
  </si>
  <si>
    <t>1291225143</t>
  </si>
  <si>
    <t>Vodorovné dopravní značení stříkaným plastem  vodící čára bílá šířky 250 mm souvislá základní</t>
  </si>
  <si>
    <t>20</t>
  </si>
  <si>
    <t>915221121</t>
  </si>
  <si>
    <t>Vodorovné dopravní značení vodící čáry přerušované š 250 mm bílý plast</t>
  </si>
  <si>
    <t>871385366</t>
  </si>
  <si>
    <t>Vodorovné dopravní značení stříkaným plastem  vodící čára bílá šířky 250 mm přerušovaná základní</t>
  </si>
  <si>
    <t>31</t>
  </si>
  <si>
    <t>915231111</t>
  </si>
  <si>
    <t>Vodorovné dopravní značení přechody pro chodce, šipky, symboly bílý plast</t>
  </si>
  <si>
    <t>-1382878114</t>
  </si>
  <si>
    <t>Vodorovné dopravní značení stříkaným plastem  přechody pro chodce, šipky, symboly nápisy bílé základní</t>
  </si>
  <si>
    <t>"Přechod V7a" 10*0,5*4</t>
  </si>
  <si>
    <t>"Šipky V9a" 3,6+3,6+2,5+2,5</t>
  </si>
  <si>
    <t>"Dopravní stíny V13 vč. doplnění místo žuly" 7*0,5*3+4*0,5*2+25*0,5*2+32*0,5*3</t>
  </si>
  <si>
    <t>22</t>
  </si>
  <si>
    <t>915611111</t>
  </si>
  <si>
    <t>Předznačení vodorovného liniového značení</t>
  </si>
  <si>
    <t>-1110419909</t>
  </si>
  <si>
    <t>Předznačení pro vodorovné značení  stříkané barvou nebo prováděné z nátěrových hmot liniové dělicí čáry, vodicí proužky</t>
  </si>
  <si>
    <t>114+77+37+20</t>
  </si>
  <si>
    <t>23</t>
  </si>
  <si>
    <t>915621111</t>
  </si>
  <si>
    <t>Předznačení vodorovného plošného značení</t>
  </si>
  <si>
    <t>-807309462</t>
  </si>
  <si>
    <t>Předznačení pro vodorovné značení  stříkané barvou nebo prováděné z nátěrových hmot plošné šipky, symboly, nápisy</t>
  </si>
  <si>
    <t>24</t>
  </si>
  <si>
    <t>916231213</t>
  </si>
  <si>
    <t>Osazení chodníkového obrubníku betonového stojatého s boční opěrou do lože z betonu prostého</t>
  </si>
  <si>
    <t>-1303546608</t>
  </si>
  <si>
    <t>Osazení chodníkového obrubníku betonového se zřízením lože, s vyplněním a zatřením spár cementovou maltou stojatého s boční opěrou z betonu prostého, do lože z betonu prostého</t>
  </si>
  <si>
    <t>25</t>
  </si>
  <si>
    <t>59217031</t>
  </si>
  <si>
    <t>obrubník betonový silniční 1000x150x250mm</t>
  </si>
  <si>
    <t>-1005189695</t>
  </si>
  <si>
    <t>34+3+97-5-2</t>
  </si>
  <si>
    <t>127*1,02 'Přepočtené koeficientem množství</t>
  </si>
  <si>
    <t>26</t>
  </si>
  <si>
    <t>59217029</t>
  </si>
  <si>
    <t>obrubník betonový silniční nájezdový 1000x150x150mm</t>
  </si>
  <si>
    <t>-476424507</t>
  </si>
  <si>
    <t>Sjezd parkoviště</t>
  </si>
  <si>
    <t>5*1,02 'Přepočtené koeficientem množství</t>
  </si>
  <si>
    <t>27</t>
  </si>
  <si>
    <t>59217030</t>
  </si>
  <si>
    <t>obrubník betonový silniční přechodový 1000x150x150-250mm</t>
  </si>
  <si>
    <t>544349993</t>
  </si>
  <si>
    <t>1+1</t>
  </si>
  <si>
    <t>2*1,02 'Přepočtené koeficientem množství</t>
  </si>
  <si>
    <t>28</t>
  </si>
  <si>
    <t>916991121</t>
  </si>
  <si>
    <t>Lože pod obrubníky, krajníky nebo obruby z dlažebních kostek z betonu prostého</t>
  </si>
  <si>
    <t>m3</t>
  </si>
  <si>
    <t>-221575285</t>
  </si>
  <si>
    <t>Lože pod obrubníky, krajníky nebo obruby z dlažebních kostek  z betonu prostého</t>
  </si>
  <si>
    <t>Příplatek k loži obrub, pro dobetonávku k zaříznuté spáře asfaltu</t>
  </si>
  <si>
    <t>(34+3+97)*0,1*0,1</t>
  </si>
  <si>
    <t>29</t>
  </si>
  <si>
    <t>919731121</t>
  </si>
  <si>
    <t>Zarovnání styčné plochy podkladu nebo krytu živičného tl do 50 mm</t>
  </si>
  <si>
    <t>-1480014288</t>
  </si>
  <si>
    <t>Zarovnání styčné plochy podkladu nebo krytu podél vybourané části komunikace nebo zpevněné plochy  živičné tl. do 50 mm</t>
  </si>
  <si>
    <t>Zápich fréza</t>
  </si>
  <si>
    <t>13+11,5+12</t>
  </si>
  <si>
    <t>30</t>
  </si>
  <si>
    <t>919731122</t>
  </si>
  <si>
    <t>Zarovnání styčné plochy podkladu nebo krytu živičného tl do 100 mm</t>
  </si>
  <si>
    <t>371525137</t>
  </si>
  <si>
    <t>Zarovnání styčné plochy podkladu nebo krytu podél vybourané části komunikace nebo zpevněné plochy  živičné tl. přes 50 do 100 mm</t>
  </si>
  <si>
    <t>Řezání u obrub betonových</t>
  </si>
  <si>
    <t>919732221</t>
  </si>
  <si>
    <t>Styčná spára napojení nového živičného povrchu na stávající za tepla š 15 mm hl 25 mm bez prořezání</t>
  </si>
  <si>
    <t>-2720721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</si>
  <si>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</si>
  <si>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32</t>
  </si>
  <si>
    <t>919735111</t>
  </si>
  <si>
    <t>Řezání stávajícího živičného krytu hl do 50 mm</t>
  </si>
  <si>
    <t>-1404140058</t>
  </si>
  <si>
    <t>Řezání stávajícího živičného krytu nebo podkladu  hloubky do 50 mm</t>
  </si>
  <si>
    <t>33</t>
  </si>
  <si>
    <t>919735112</t>
  </si>
  <si>
    <t>Řezání stávajícího živičného krytu hl do 100 mm</t>
  </si>
  <si>
    <t>-346435936</t>
  </si>
  <si>
    <t>Řezání stávajícího živičného krytu nebo podkladu  hloubky přes 50 do 100 mm</t>
  </si>
  <si>
    <t>34</t>
  </si>
  <si>
    <t>938909311</t>
  </si>
  <si>
    <t>Čištění vozovek metením strojně podkladu nebo krytu betonového nebo živičného</t>
  </si>
  <si>
    <t>-1109965624</t>
  </si>
  <si>
    <t>Čištění vozovek metením bláta, prachu nebo hlinitého nánosu s odklizením na hromady na vzdálenost do 20 m nebo naložením na dopravní prostředek strojně povrchu podkladu nebo krytu betonového nebo živičného</t>
  </si>
  <si>
    <t>68,75</t>
  </si>
  <si>
    <t>35</t>
  </si>
  <si>
    <t>979071112</t>
  </si>
  <si>
    <t>Očištění dlažebních kostek velkých s původním spárováním živičnou směsí nebo MC</t>
  </si>
  <si>
    <t>736591579</t>
  </si>
  <si>
    <t>Očištění vybouraných dlažebních kostek  od spojovacího materiálu, s uložením očištěných kostek na skládku, s odklizením odpadových hmot na hromady a s odklizením vybouraných kostek na vzdálenost do 3 m velkých, s původním vyplněním spár živicí nebo cementovou maltou</t>
  </si>
  <si>
    <t>Žulová dlažba</t>
  </si>
  <si>
    <t>997</t>
  </si>
  <si>
    <t>Přesun sutě</t>
  </si>
  <si>
    <t>36</t>
  </si>
  <si>
    <t>997006512</t>
  </si>
  <si>
    <t>Vodorovné doprava suti s naložením a složením na skládku do 1 km</t>
  </si>
  <si>
    <t>t</t>
  </si>
  <si>
    <t>-923958967</t>
  </si>
  <si>
    <t>Vodorovná doprava suti na skládku s naložením na dopravní prostředek a složením přes 100 m do 1 km</t>
  </si>
  <si>
    <t>"Beton" 22,50</t>
  </si>
  <si>
    <t>"Beton obruby" 27,47</t>
  </si>
  <si>
    <t>"Živice" 107,209</t>
  </si>
  <si>
    <t>997006519</t>
  </si>
  <si>
    <t>Příplatek k vodorovnému přemístění suti na skládku ZKD 1 km přes 1 km</t>
  </si>
  <si>
    <t>-835273982</t>
  </si>
  <si>
    <t>Vodorovná doprava suti na skládku s naložením na dopravní prostředek a složením Příplatek k ceně za každý další i započatý 1 km</t>
  </si>
  <si>
    <t>157,179*9 'Přepočtené koeficientem množství</t>
  </si>
  <si>
    <t>38</t>
  </si>
  <si>
    <t>997013861</t>
  </si>
  <si>
    <t>Poplatek za uložení stavebního odpadu na recyklační skládce (skládkovné) z prostého betonu kód odpadu 17 01 01</t>
  </si>
  <si>
    <t>-1819401941</t>
  </si>
  <si>
    <t>Poplatek za uložení stavebního odpadu na recyklační skládce (skládkovné) z prostého betonu zatříděného do Katalogu odpadů pod kódem 17 01 01</t>
  </si>
  <si>
    <t>39</t>
  </si>
  <si>
    <t>997013873</t>
  </si>
  <si>
    <t>Poplatek za uložení stavebního odpadu na recyklační skládce (skládkovné) zeminy a kamení zatříděného do Katalogu odpadů pod kódem 17 05 04</t>
  </si>
  <si>
    <t>898618071</t>
  </si>
  <si>
    <t>čištění komunikace</t>
  </si>
  <si>
    <t>2,24</t>
  </si>
  <si>
    <t>40</t>
  </si>
  <si>
    <t>997013875</t>
  </si>
  <si>
    <t>Poplatek za uložení stavebního odpadu na recyklační skládce (skládkovné) asfaltového bez obsahu dehtu zatříděného do Katalogu odpadů pod kódem 17 03 02</t>
  </si>
  <si>
    <t>-849388446</t>
  </si>
  <si>
    <t>998</t>
  </si>
  <si>
    <t>Přesun hmot</t>
  </si>
  <si>
    <t>41</t>
  </si>
  <si>
    <t>998225111</t>
  </si>
  <si>
    <t>Přesun hmot pro pozemní komunikace s krytem z kamene, monolitickým betonovým nebo živičným</t>
  </si>
  <si>
    <t>1574026071</t>
  </si>
  <si>
    <t>Přesun hmot pro komunikace s krytem z kameniva, monolitickým betonovým nebo živičným  dopravní vzdálenost do 200 m jakékoliv délky objektu</t>
  </si>
  <si>
    <t>VRN</t>
  </si>
  <si>
    <t>Vedlejší rozpočtové náklady</t>
  </si>
  <si>
    <t>VRN1</t>
  </si>
  <si>
    <t>Průzkumné, geodetické a projektové práce</t>
  </si>
  <si>
    <t>42</t>
  </si>
  <si>
    <t>012203000</t>
  </si>
  <si>
    <t>Geodetické práce při provádění stavby</t>
  </si>
  <si>
    <t>kpl</t>
  </si>
  <si>
    <t>1024</t>
  </si>
  <si>
    <t>-923864708</t>
  </si>
  <si>
    <t>43</t>
  </si>
  <si>
    <t>013294000</t>
  </si>
  <si>
    <t>Ostatní dokumentace</t>
  </si>
  <si>
    <t>-804323110</t>
  </si>
  <si>
    <t>DIO</t>
  </si>
  <si>
    <t>VRN3</t>
  </si>
  <si>
    <t>Zařízení staveniště</t>
  </si>
  <si>
    <t>44</t>
  </si>
  <si>
    <t>030001000</t>
  </si>
  <si>
    <t>-1139751996</t>
  </si>
  <si>
    <t>45</t>
  </si>
  <si>
    <t>034303000</t>
  </si>
  <si>
    <t>Dopravní značení na staveništi</t>
  </si>
  <si>
    <t>-242073090</t>
  </si>
  <si>
    <t>VRN4</t>
  </si>
  <si>
    <t>Inženýrská činnost</t>
  </si>
  <si>
    <t>46</t>
  </si>
  <si>
    <t>043002000</t>
  </si>
  <si>
    <t>Zkoušky a ostatní měření</t>
  </si>
  <si>
    <t>550307874</t>
  </si>
  <si>
    <t>"Posouzení PAU v asfaltu" 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</si>
</sst>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36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38</v>
      </c>
      <c r="AO20" s="22"/>
      <c r="AP20" s="22"/>
      <c r="AQ20" s="22"/>
      <c r="AR20" s="20"/>
      <c r="BE20" s="31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54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55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56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55</v>
      </c>
      <c r="AI60" s="42"/>
      <c r="AJ60" s="42"/>
      <c r="AK60" s="42"/>
      <c r="AL60" s="42"/>
      <c r="AM60" s="64" t="s">
        <v>56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57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58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55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56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55</v>
      </c>
      <c r="AI75" s="42"/>
      <c r="AJ75" s="42"/>
      <c r="AK75" s="42"/>
      <c r="AL75" s="42"/>
      <c r="AM75" s="64" t="s">
        <v>56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59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21028A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Obnova povrchu komunikace části ul. Jiráskova Litvínov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Litvínov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13. 5. 2021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Litvínov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60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>MESSOR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61</v>
      </c>
      <c r="D92" s="94"/>
      <c r="E92" s="94"/>
      <c r="F92" s="94"/>
      <c r="G92" s="94"/>
      <c r="H92" s="95"/>
      <c r="I92" s="96" t="s">
        <v>62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63</v>
      </c>
      <c r="AH92" s="94"/>
      <c r="AI92" s="94"/>
      <c r="AJ92" s="94"/>
      <c r="AK92" s="94"/>
      <c r="AL92" s="94"/>
      <c r="AM92" s="94"/>
      <c r="AN92" s="96" t="s">
        <v>64</v>
      </c>
      <c r="AO92" s="94"/>
      <c r="AP92" s="98"/>
      <c r="AQ92" s="99" t="s">
        <v>65</v>
      </c>
      <c r="AR92" s="44"/>
      <c r="AS92" s="100" t="s">
        <v>66</v>
      </c>
      <c r="AT92" s="101" t="s">
        <v>67</v>
      </c>
      <c r="AU92" s="101" t="s">
        <v>68</v>
      </c>
      <c r="AV92" s="101" t="s">
        <v>69</v>
      </c>
      <c r="AW92" s="101" t="s">
        <v>70</v>
      </c>
      <c r="AX92" s="101" t="s">
        <v>71</v>
      </c>
      <c r="AY92" s="101" t="s">
        <v>72</v>
      </c>
      <c r="AZ92" s="101" t="s">
        <v>73</v>
      </c>
      <c r="BA92" s="101" t="s">
        <v>74</v>
      </c>
      <c r="BB92" s="101" t="s">
        <v>75</v>
      </c>
      <c r="BC92" s="101" t="s">
        <v>76</v>
      </c>
      <c r="BD92" s="102" t="s">
        <v>77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79</v>
      </c>
      <c r="BT94" s="117" t="s">
        <v>80</v>
      </c>
      <c r="BU94" s="118" t="s">
        <v>81</v>
      </c>
      <c r="BV94" s="117" t="s">
        <v>82</v>
      </c>
      <c r="BW94" s="117" t="s">
        <v>5</v>
      </c>
      <c r="BX94" s="117" t="s">
        <v>83</v>
      </c>
      <c r="CL94" s="117" t="s">
        <v>1</v>
      </c>
    </row>
    <row r="95" spans="1:91" s="7" customFormat="1" ht="16.5" customHeight="1">
      <c r="A95" s="119" t="s">
        <v>84</v>
      </c>
      <c r="B95" s="120"/>
      <c r="C95" s="121"/>
      <c r="D95" s="122" t="s">
        <v>14</v>
      </c>
      <c r="E95" s="122"/>
      <c r="F95" s="122"/>
      <c r="G95" s="122"/>
      <c r="H95" s="122"/>
      <c r="I95" s="123"/>
      <c r="J95" s="122" t="s">
        <v>85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'21028A - SO.01 - Komunikace'!J30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86</v>
      </c>
      <c r="AR95" s="126"/>
      <c r="AS95" s="127">
        <v>0</v>
      </c>
      <c r="AT95" s="128">
        <f>ROUND(SUM(AV95:AW95),2)</f>
        <v>0</v>
      </c>
      <c r="AU95" s="129">
        <f>'21028A - SO.01 - Komunikace'!P127</f>
        <v>0</v>
      </c>
      <c r="AV95" s="128">
        <f>'21028A - SO.01 - Komunikace'!J33</f>
        <v>0</v>
      </c>
      <c r="AW95" s="128">
        <f>'21028A - SO.01 - Komunikace'!J34</f>
        <v>0</v>
      </c>
      <c r="AX95" s="128">
        <f>'21028A - SO.01 - Komunikace'!J35</f>
        <v>0</v>
      </c>
      <c r="AY95" s="128">
        <f>'21028A - SO.01 - Komunikace'!J36</f>
        <v>0</v>
      </c>
      <c r="AZ95" s="128">
        <f>'21028A - SO.01 - Komunikace'!F33</f>
        <v>0</v>
      </c>
      <c r="BA95" s="128">
        <f>'21028A - SO.01 - Komunikace'!F34</f>
        <v>0</v>
      </c>
      <c r="BB95" s="128">
        <f>'21028A - SO.01 - Komunikace'!F35</f>
        <v>0</v>
      </c>
      <c r="BC95" s="128">
        <f>'21028A - SO.01 - Komunikace'!F36</f>
        <v>0</v>
      </c>
      <c r="BD95" s="130">
        <f>'21028A - SO.01 - Komunikace'!F37</f>
        <v>0</v>
      </c>
      <c r="BE95" s="7"/>
      <c r="BT95" s="131" t="s">
        <v>87</v>
      </c>
      <c r="BV95" s="131" t="s">
        <v>82</v>
      </c>
      <c r="BW95" s="131" t="s">
        <v>88</v>
      </c>
      <c r="BX95" s="131" t="s">
        <v>5</v>
      </c>
      <c r="CL95" s="131" t="s">
        <v>1</v>
      </c>
      <c r="CM95" s="131" t="s">
        <v>89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1028A - SO.01 - Komunik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89</v>
      </c>
    </row>
    <row r="4" spans="2:46" s="1" customFormat="1" ht="24.95" customHeight="1">
      <c r="B4" s="20"/>
      <c r="D4" s="134" t="s">
        <v>90</v>
      </c>
      <c r="L4" s="20"/>
      <c r="M4" s="135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6" t="s">
        <v>16</v>
      </c>
      <c r="L6" s="20"/>
    </row>
    <row r="7" spans="2:12" s="1" customFormat="1" ht="16.5" customHeight="1">
      <c r="B7" s="20"/>
      <c r="E7" s="137" t="str">
        <f>'Rekapitulace stavby'!K6</f>
        <v>Obnova povrchu komunikace části ul. Jiráskova Litvínov</v>
      </c>
      <c r="F7" s="136"/>
      <c r="G7" s="136"/>
      <c r="H7" s="136"/>
      <c r="L7" s="20"/>
    </row>
    <row r="8" spans="1:31" s="2" customFormat="1" ht="12" customHeight="1">
      <c r="A8" s="38"/>
      <c r="B8" s="44"/>
      <c r="C8" s="38"/>
      <c r="D8" s="136" t="s">
        <v>91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92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6" t="s">
        <v>20</v>
      </c>
      <c r="E12" s="38"/>
      <c r="F12" s="139" t="s">
        <v>21</v>
      </c>
      <c r="G12" s="38"/>
      <c r="H12" s="38"/>
      <c r="I12" s="136" t="s">
        <v>22</v>
      </c>
      <c r="J12" s="140" t="str">
        <f>'Rekapitulace stavby'!AN8</f>
        <v>13. 5. 2021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27</v>
      </c>
      <c r="F15" s="38"/>
      <c r="G15" s="38"/>
      <c r="H15" s="38"/>
      <c r="I15" s="136" t="s">
        <v>28</v>
      </c>
      <c r="J15" s="139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6" t="s">
        <v>30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6" t="s">
        <v>32</v>
      </c>
      <c r="E20" s="38"/>
      <c r="F20" s="38"/>
      <c r="G20" s="38"/>
      <c r="H20" s="38"/>
      <c r="I20" s="136" t="s">
        <v>25</v>
      </c>
      <c r="J20" s="139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tr">
        <f>IF('Rekapitulace stavby'!E17="","",'Rekapitulace stavby'!E17)</f>
        <v xml:space="preserve"> </v>
      </c>
      <c r="F21" s="38"/>
      <c r="G21" s="38"/>
      <c r="H21" s="38"/>
      <c r="I21" s="136" t="s">
        <v>28</v>
      </c>
      <c r="J21" s="139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6" t="s">
        <v>35</v>
      </c>
      <c r="E23" s="38"/>
      <c r="F23" s="38"/>
      <c r="G23" s="38"/>
      <c r="H23" s="38"/>
      <c r="I23" s="136" t="s">
        <v>25</v>
      </c>
      <c r="J23" s="139" t="s">
        <v>36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">
        <v>37</v>
      </c>
      <c r="F24" s="38"/>
      <c r="G24" s="38"/>
      <c r="H24" s="38"/>
      <c r="I24" s="136" t="s">
        <v>28</v>
      </c>
      <c r="J24" s="139" t="s">
        <v>38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6" t="s">
        <v>39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6" t="s">
        <v>40</v>
      </c>
      <c r="E30" s="38"/>
      <c r="F30" s="38"/>
      <c r="G30" s="38"/>
      <c r="H30" s="38"/>
      <c r="I30" s="38"/>
      <c r="J30" s="147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8" t="s">
        <v>42</v>
      </c>
      <c r="G32" s="38"/>
      <c r="H32" s="38"/>
      <c r="I32" s="148" t="s">
        <v>41</v>
      </c>
      <c r="J32" s="148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9" t="s">
        <v>44</v>
      </c>
      <c r="E33" s="136" t="s">
        <v>45</v>
      </c>
      <c r="F33" s="150">
        <f>ROUND((SUM(BE127:BE360)),2)</f>
        <v>0</v>
      </c>
      <c r="G33" s="38"/>
      <c r="H33" s="38"/>
      <c r="I33" s="151">
        <v>0.21</v>
      </c>
      <c r="J33" s="150">
        <f>ROUND(((SUM(BE127:BE360))*I33),2)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6" t="s">
        <v>46</v>
      </c>
      <c r="F34" s="150">
        <f>ROUND((SUM(BF127:BF360)),2)</f>
        <v>0</v>
      </c>
      <c r="G34" s="38"/>
      <c r="H34" s="38"/>
      <c r="I34" s="151">
        <v>0.15</v>
      </c>
      <c r="J34" s="150">
        <f>ROUND(((SUM(BF127:BF360))*I34),2)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47</v>
      </c>
      <c r="F35" s="150">
        <f>ROUND((SUM(BG127:BG360)),2)</f>
        <v>0</v>
      </c>
      <c r="G35" s="38"/>
      <c r="H35" s="38"/>
      <c r="I35" s="151">
        <v>0.21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6" t="s">
        <v>48</v>
      </c>
      <c r="F36" s="150">
        <f>ROUND((SUM(BH127:BH360)),2)</f>
        <v>0</v>
      </c>
      <c r="G36" s="38"/>
      <c r="H36" s="38"/>
      <c r="I36" s="151">
        <v>0.15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6" t="s">
        <v>49</v>
      </c>
      <c r="F37" s="150">
        <f>ROUND((SUM(BI127:BI360)),2)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9" t="s">
        <v>53</v>
      </c>
      <c r="E50" s="160"/>
      <c r="F50" s="160"/>
      <c r="G50" s="159" t="s">
        <v>54</v>
      </c>
      <c r="H50" s="160"/>
      <c r="I50" s="160"/>
      <c r="J50" s="160"/>
      <c r="K50" s="16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1" t="s">
        <v>55</v>
      </c>
      <c r="E61" s="162"/>
      <c r="F61" s="163" t="s">
        <v>56</v>
      </c>
      <c r="G61" s="161" t="s">
        <v>55</v>
      </c>
      <c r="H61" s="162"/>
      <c r="I61" s="162"/>
      <c r="J61" s="164" t="s">
        <v>56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9" t="s">
        <v>57</v>
      </c>
      <c r="E65" s="165"/>
      <c r="F65" s="165"/>
      <c r="G65" s="159" t="s">
        <v>58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1" t="s">
        <v>55</v>
      </c>
      <c r="E76" s="162"/>
      <c r="F76" s="163" t="s">
        <v>56</v>
      </c>
      <c r="G76" s="161" t="s">
        <v>55</v>
      </c>
      <c r="H76" s="162"/>
      <c r="I76" s="162"/>
      <c r="J76" s="164" t="s">
        <v>56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0" t="str">
        <f>E7</f>
        <v>Obnova povrchu komunikace části ul. Jiráskova Litvínov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21028A - SO.01 - Komunikace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Litvínov</v>
      </c>
      <c r="G89" s="40"/>
      <c r="H89" s="40"/>
      <c r="I89" s="32" t="s">
        <v>22</v>
      </c>
      <c r="J89" s="79" t="str">
        <f>IF(J12="","",J12)</f>
        <v>13. 5. 2021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Litvínov</v>
      </c>
      <c r="G91" s="40"/>
      <c r="H91" s="40"/>
      <c r="I91" s="32" t="s">
        <v>32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MESSOR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1" t="s">
        <v>94</v>
      </c>
      <c r="D94" s="172"/>
      <c r="E94" s="172"/>
      <c r="F94" s="172"/>
      <c r="G94" s="172"/>
      <c r="H94" s="172"/>
      <c r="I94" s="172"/>
      <c r="J94" s="173" t="s">
        <v>95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4" t="s">
        <v>96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pans="1:31" s="9" customFormat="1" ht="24.95" customHeight="1">
      <c r="A97" s="9"/>
      <c r="B97" s="175"/>
      <c r="C97" s="176"/>
      <c r="D97" s="177" t="s">
        <v>98</v>
      </c>
      <c r="E97" s="178"/>
      <c r="F97" s="178"/>
      <c r="G97" s="178"/>
      <c r="H97" s="178"/>
      <c r="I97" s="178"/>
      <c r="J97" s="179">
        <f>J128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1"/>
      <c r="C98" s="182"/>
      <c r="D98" s="183" t="s">
        <v>99</v>
      </c>
      <c r="E98" s="184"/>
      <c r="F98" s="184"/>
      <c r="G98" s="184"/>
      <c r="H98" s="184"/>
      <c r="I98" s="184"/>
      <c r="J98" s="185">
        <f>J129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1"/>
      <c r="C99" s="182"/>
      <c r="D99" s="183" t="s">
        <v>100</v>
      </c>
      <c r="E99" s="184"/>
      <c r="F99" s="184"/>
      <c r="G99" s="184"/>
      <c r="H99" s="184"/>
      <c r="I99" s="184"/>
      <c r="J99" s="185">
        <f>J162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1"/>
      <c r="C100" s="182"/>
      <c r="D100" s="183" t="s">
        <v>101</v>
      </c>
      <c r="E100" s="184"/>
      <c r="F100" s="184"/>
      <c r="G100" s="184"/>
      <c r="H100" s="184"/>
      <c r="I100" s="184"/>
      <c r="J100" s="185">
        <f>J204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1"/>
      <c r="C101" s="182"/>
      <c r="D101" s="183" t="s">
        <v>102</v>
      </c>
      <c r="E101" s="184"/>
      <c r="F101" s="184"/>
      <c r="G101" s="184"/>
      <c r="H101" s="184"/>
      <c r="I101" s="184"/>
      <c r="J101" s="185">
        <f>J213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1"/>
      <c r="C102" s="182"/>
      <c r="D102" s="183" t="s">
        <v>103</v>
      </c>
      <c r="E102" s="184"/>
      <c r="F102" s="184"/>
      <c r="G102" s="184"/>
      <c r="H102" s="184"/>
      <c r="I102" s="184"/>
      <c r="J102" s="185">
        <f>J311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1"/>
      <c r="C103" s="182"/>
      <c r="D103" s="183" t="s">
        <v>104</v>
      </c>
      <c r="E103" s="184"/>
      <c r="F103" s="184"/>
      <c r="G103" s="184"/>
      <c r="H103" s="184"/>
      <c r="I103" s="184"/>
      <c r="J103" s="185">
        <f>J337</f>
        <v>0</v>
      </c>
      <c r="K103" s="182"/>
      <c r="L103" s="18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5"/>
      <c r="C104" s="176"/>
      <c r="D104" s="177" t="s">
        <v>105</v>
      </c>
      <c r="E104" s="178"/>
      <c r="F104" s="178"/>
      <c r="G104" s="178"/>
      <c r="H104" s="178"/>
      <c r="I104" s="178"/>
      <c r="J104" s="179">
        <f>J340</f>
        <v>0</v>
      </c>
      <c r="K104" s="176"/>
      <c r="L104" s="18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1"/>
      <c r="C105" s="182"/>
      <c r="D105" s="183" t="s">
        <v>106</v>
      </c>
      <c r="E105" s="184"/>
      <c r="F105" s="184"/>
      <c r="G105" s="184"/>
      <c r="H105" s="184"/>
      <c r="I105" s="184"/>
      <c r="J105" s="185">
        <f>J341</f>
        <v>0</v>
      </c>
      <c r="K105" s="182"/>
      <c r="L105" s="18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1"/>
      <c r="C106" s="182"/>
      <c r="D106" s="183" t="s">
        <v>107</v>
      </c>
      <c r="E106" s="184"/>
      <c r="F106" s="184"/>
      <c r="G106" s="184"/>
      <c r="H106" s="184"/>
      <c r="I106" s="184"/>
      <c r="J106" s="185">
        <f>J349</f>
        <v>0</v>
      </c>
      <c r="K106" s="182"/>
      <c r="L106" s="18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1"/>
      <c r="C107" s="182"/>
      <c r="D107" s="183" t="s">
        <v>108</v>
      </c>
      <c r="E107" s="184"/>
      <c r="F107" s="184"/>
      <c r="G107" s="184"/>
      <c r="H107" s="184"/>
      <c r="I107" s="184"/>
      <c r="J107" s="185">
        <f>J357</f>
        <v>0</v>
      </c>
      <c r="K107" s="182"/>
      <c r="L107" s="18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109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70" t="str">
        <f>E7</f>
        <v>Obnova povrchu komunikace části ul. Jiráskova Litvínov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91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21028A - SO.01 - Komunikace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Litvínov</v>
      </c>
      <c r="G121" s="40"/>
      <c r="H121" s="40"/>
      <c r="I121" s="32" t="s">
        <v>22</v>
      </c>
      <c r="J121" s="79" t="str">
        <f>IF(J12="","",J12)</f>
        <v>13. 5. 2021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>Město Litvínov</v>
      </c>
      <c r="G123" s="40"/>
      <c r="H123" s="40"/>
      <c r="I123" s="32" t="s">
        <v>32</v>
      </c>
      <c r="J123" s="36" t="str">
        <f>E21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30</v>
      </c>
      <c r="D124" s="40"/>
      <c r="E124" s="40"/>
      <c r="F124" s="27" t="str">
        <f>IF(E18="","",E18)</f>
        <v>Vyplň údaj</v>
      </c>
      <c r="G124" s="40"/>
      <c r="H124" s="40"/>
      <c r="I124" s="32" t="s">
        <v>35</v>
      </c>
      <c r="J124" s="36" t="str">
        <f>E24</f>
        <v>MESSOR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87"/>
      <c r="B126" s="188"/>
      <c r="C126" s="189" t="s">
        <v>110</v>
      </c>
      <c r="D126" s="190" t="s">
        <v>65</v>
      </c>
      <c r="E126" s="190" t="s">
        <v>61</v>
      </c>
      <c r="F126" s="190" t="s">
        <v>62</v>
      </c>
      <c r="G126" s="190" t="s">
        <v>111</v>
      </c>
      <c r="H126" s="190" t="s">
        <v>112</v>
      </c>
      <c r="I126" s="190" t="s">
        <v>113</v>
      </c>
      <c r="J126" s="190" t="s">
        <v>95</v>
      </c>
      <c r="K126" s="191" t="s">
        <v>114</v>
      </c>
      <c r="L126" s="192"/>
      <c r="M126" s="100" t="s">
        <v>1</v>
      </c>
      <c r="N126" s="101" t="s">
        <v>44</v>
      </c>
      <c r="O126" s="101" t="s">
        <v>115</v>
      </c>
      <c r="P126" s="101" t="s">
        <v>116</v>
      </c>
      <c r="Q126" s="101" t="s">
        <v>117</v>
      </c>
      <c r="R126" s="101" t="s">
        <v>118</v>
      </c>
      <c r="S126" s="101" t="s">
        <v>119</v>
      </c>
      <c r="T126" s="102" t="s">
        <v>120</v>
      </c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</row>
    <row r="127" spans="1:63" s="2" customFormat="1" ht="22.8" customHeight="1">
      <c r="A127" s="38"/>
      <c r="B127" s="39"/>
      <c r="C127" s="107" t="s">
        <v>121</v>
      </c>
      <c r="D127" s="40"/>
      <c r="E127" s="40"/>
      <c r="F127" s="40"/>
      <c r="G127" s="40"/>
      <c r="H127" s="40"/>
      <c r="I127" s="40"/>
      <c r="J127" s="193">
        <f>BK127</f>
        <v>0</v>
      </c>
      <c r="K127" s="40"/>
      <c r="L127" s="44"/>
      <c r="M127" s="103"/>
      <c r="N127" s="194"/>
      <c r="O127" s="104"/>
      <c r="P127" s="195">
        <f>P128+P340</f>
        <v>0</v>
      </c>
      <c r="Q127" s="104"/>
      <c r="R127" s="195">
        <f>R128+R340</f>
        <v>43.7772534</v>
      </c>
      <c r="S127" s="104"/>
      <c r="T127" s="196">
        <f>T128+T340</f>
        <v>218.87999999999997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79</v>
      </c>
      <c r="AU127" s="17" t="s">
        <v>97</v>
      </c>
      <c r="BK127" s="197">
        <f>BK128+BK340</f>
        <v>0</v>
      </c>
    </row>
    <row r="128" spans="1:63" s="12" customFormat="1" ht="25.9" customHeight="1">
      <c r="A128" s="12"/>
      <c r="B128" s="198"/>
      <c r="C128" s="199"/>
      <c r="D128" s="200" t="s">
        <v>79</v>
      </c>
      <c r="E128" s="201" t="s">
        <v>122</v>
      </c>
      <c r="F128" s="201" t="s">
        <v>123</v>
      </c>
      <c r="G128" s="199"/>
      <c r="H128" s="199"/>
      <c r="I128" s="202"/>
      <c r="J128" s="203">
        <f>BK128</f>
        <v>0</v>
      </c>
      <c r="K128" s="199"/>
      <c r="L128" s="204"/>
      <c r="M128" s="205"/>
      <c r="N128" s="206"/>
      <c r="O128" s="206"/>
      <c r="P128" s="207">
        <f>P129+P162+P204+P213+P311+P337</f>
        <v>0</v>
      </c>
      <c r="Q128" s="206"/>
      <c r="R128" s="207">
        <f>R129+R162+R204+R213+R311+R337</f>
        <v>43.7772534</v>
      </c>
      <c r="S128" s="206"/>
      <c r="T128" s="208">
        <f>T129+T162+T204+T213+T311+T337</f>
        <v>218.87999999999997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9" t="s">
        <v>87</v>
      </c>
      <c r="AT128" s="210" t="s">
        <v>79</v>
      </c>
      <c r="AU128" s="210" t="s">
        <v>80</v>
      </c>
      <c r="AY128" s="209" t="s">
        <v>124</v>
      </c>
      <c r="BK128" s="211">
        <f>BK129+BK162+BK204+BK213+BK311+BK337</f>
        <v>0</v>
      </c>
    </row>
    <row r="129" spans="1:63" s="12" customFormat="1" ht="22.8" customHeight="1">
      <c r="A129" s="12"/>
      <c r="B129" s="198"/>
      <c r="C129" s="199"/>
      <c r="D129" s="200" t="s">
        <v>79</v>
      </c>
      <c r="E129" s="212" t="s">
        <v>87</v>
      </c>
      <c r="F129" s="212" t="s">
        <v>125</v>
      </c>
      <c r="G129" s="199"/>
      <c r="H129" s="199"/>
      <c r="I129" s="202"/>
      <c r="J129" s="213">
        <f>BK129</f>
        <v>0</v>
      </c>
      <c r="K129" s="199"/>
      <c r="L129" s="204"/>
      <c r="M129" s="205"/>
      <c r="N129" s="206"/>
      <c r="O129" s="206"/>
      <c r="P129" s="207">
        <f>SUM(P130:P161)</f>
        <v>0</v>
      </c>
      <c r="Q129" s="206"/>
      <c r="R129" s="207">
        <f>SUM(R130:R161)</f>
        <v>0.055935</v>
      </c>
      <c r="S129" s="206"/>
      <c r="T129" s="208">
        <f>SUM(T130:T161)</f>
        <v>216.64049999999997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9" t="s">
        <v>87</v>
      </c>
      <c r="AT129" s="210" t="s">
        <v>79</v>
      </c>
      <c r="AU129" s="210" t="s">
        <v>87</v>
      </c>
      <c r="AY129" s="209" t="s">
        <v>124</v>
      </c>
      <c r="BK129" s="211">
        <f>SUM(BK130:BK161)</f>
        <v>0</v>
      </c>
    </row>
    <row r="130" spans="1:65" s="2" customFormat="1" ht="16.5" customHeight="1">
      <c r="A130" s="38"/>
      <c r="B130" s="39"/>
      <c r="C130" s="214" t="s">
        <v>87</v>
      </c>
      <c r="D130" s="214" t="s">
        <v>126</v>
      </c>
      <c r="E130" s="215" t="s">
        <v>127</v>
      </c>
      <c r="F130" s="216" t="s">
        <v>128</v>
      </c>
      <c r="G130" s="217" t="s">
        <v>129</v>
      </c>
      <c r="H130" s="218">
        <v>67</v>
      </c>
      <c r="I130" s="219"/>
      <c r="J130" s="220">
        <f>ROUND(I130*H130,2)</f>
        <v>0</v>
      </c>
      <c r="K130" s="216" t="s">
        <v>130</v>
      </c>
      <c r="L130" s="44"/>
      <c r="M130" s="221" t="s">
        <v>1</v>
      </c>
      <c r="N130" s="222" t="s">
        <v>45</v>
      </c>
      <c r="O130" s="91"/>
      <c r="P130" s="223">
        <f>O130*H130</f>
        <v>0</v>
      </c>
      <c r="Q130" s="223">
        <v>0</v>
      </c>
      <c r="R130" s="223">
        <f>Q130*H130</f>
        <v>0</v>
      </c>
      <c r="S130" s="223">
        <v>0.26</v>
      </c>
      <c r="T130" s="224">
        <f>S130*H130</f>
        <v>17.42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5" t="s">
        <v>131</v>
      </c>
      <c r="AT130" s="225" t="s">
        <v>126</v>
      </c>
      <c r="AU130" s="225" t="s">
        <v>89</v>
      </c>
      <c r="AY130" s="17" t="s">
        <v>124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7" t="s">
        <v>87</v>
      </c>
      <c r="BK130" s="226">
        <f>ROUND(I130*H130,2)</f>
        <v>0</v>
      </c>
      <c r="BL130" s="17" t="s">
        <v>131</v>
      </c>
      <c r="BM130" s="225" t="s">
        <v>132</v>
      </c>
    </row>
    <row r="131" spans="1:47" s="2" customFormat="1" ht="12">
      <c r="A131" s="38"/>
      <c r="B131" s="39"/>
      <c r="C131" s="40"/>
      <c r="D131" s="227" t="s">
        <v>133</v>
      </c>
      <c r="E131" s="40"/>
      <c r="F131" s="228" t="s">
        <v>134</v>
      </c>
      <c r="G131" s="40"/>
      <c r="H131" s="40"/>
      <c r="I131" s="229"/>
      <c r="J131" s="40"/>
      <c r="K131" s="40"/>
      <c r="L131" s="44"/>
      <c r="M131" s="230"/>
      <c r="N131" s="231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133</v>
      </c>
      <c r="AU131" s="17" t="s">
        <v>89</v>
      </c>
    </row>
    <row r="132" spans="1:51" s="13" customFormat="1" ht="12">
      <c r="A132" s="13"/>
      <c r="B132" s="232"/>
      <c r="C132" s="233"/>
      <c r="D132" s="227" t="s">
        <v>135</v>
      </c>
      <c r="E132" s="234" t="s">
        <v>1</v>
      </c>
      <c r="F132" s="235" t="s">
        <v>136</v>
      </c>
      <c r="G132" s="233"/>
      <c r="H132" s="234" t="s">
        <v>1</v>
      </c>
      <c r="I132" s="236"/>
      <c r="J132" s="233"/>
      <c r="K132" s="233"/>
      <c r="L132" s="237"/>
      <c r="M132" s="238"/>
      <c r="N132" s="239"/>
      <c r="O132" s="239"/>
      <c r="P132" s="239"/>
      <c r="Q132" s="239"/>
      <c r="R132" s="239"/>
      <c r="S132" s="239"/>
      <c r="T132" s="24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1" t="s">
        <v>135</v>
      </c>
      <c r="AU132" s="241" t="s">
        <v>89</v>
      </c>
      <c r="AV132" s="13" t="s">
        <v>87</v>
      </c>
      <c r="AW132" s="13" t="s">
        <v>34</v>
      </c>
      <c r="AX132" s="13" t="s">
        <v>80</v>
      </c>
      <c r="AY132" s="241" t="s">
        <v>124</v>
      </c>
    </row>
    <row r="133" spans="1:51" s="14" customFormat="1" ht="12">
      <c r="A133" s="14"/>
      <c r="B133" s="242"/>
      <c r="C133" s="243"/>
      <c r="D133" s="227" t="s">
        <v>135</v>
      </c>
      <c r="E133" s="244" t="s">
        <v>1</v>
      </c>
      <c r="F133" s="245" t="s">
        <v>137</v>
      </c>
      <c r="G133" s="243"/>
      <c r="H133" s="246">
        <v>67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2" t="s">
        <v>135</v>
      </c>
      <c r="AU133" s="252" t="s">
        <v>89</v>
      </c>
      <c r="AV133" s="14" t="s">
        <v>89</v>
      </c>
      <c r="AW133" s="14" t="s">
        <v>34</v>
      </c>
      <c r="AX133" s="14" t="s">
        <v>80</v>
      </c>
      <c r="AY133" s="252" t="s">
        <v>124</v>
      </c>
    </row>
    <row r="134" spans="1:51" s="15" customFormat="1" ht="12">
      <c r="A134" s="15"/>
      <c r="B134" s="253"/>
      <c r="C134" s="254"/>
      <c r="D134" s="227" t="s">
        <v>135</v>
      </c>
      <c r="E134" s="255" t="s">
        <v>1</v>
      </c>
      <c r="F134" s="256" t="s">
        <v>138</v>
      </c>
      <c r="G134" s="254"/>
      <c r="H134" s="257">
        <v>67</v>
      </c>
      <c r="I134" s="258"/>
      <c r="J134" s="254"/>
      <c r="K134" s="254"/>
      <c r="L134" s="259"/>
      <c r="M134" s="260"/>
      <c r="N134" s="261"/>
      <c r="O134" s="261"/>
      <c r="P134" s="261"/>
      <c r="Q134" s="261"/>
      <c r="R134" s="261"/>
      <c r="S134" s="261"/>
      <c r="T134" s="262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3" t="s">
        <v>135</v>
      </c>
      <c r="AU134" s="263" t="s">
        <v>89</v>
      </c>
      <c r="AV134" s="15" t="s">
        <v>131</v>
      </c>
      <c r="AW134" s="15" t="s">
        <v>34</v>
      </c>
      <c r="AX134" s="15" t="s">
        <v>87</v>
      </c>
      <c r="AY134" s="263" t="s">
        <v>124</v>
      </c>
    </row>
    <row r="135" spans="1:65" s="2" customFormat="1" ht="16.5" customHeight="1">
      <c r="A135" s="38"/>
      <c r="B135" s="39"/>
      <c r="C135" s="214" t="s">
        <v>89</v>
      </c>
      <c r="D135" s="214" t="s">
        <v>126</v>
      </c>
      <c r="E135" s="215" t="s">
        <v>139</v>
      </c>
      <c r="F135" s="216" t="s">
        <v>140</v>
      </c>
      <c r="G135" s="217" t="s">
        <v>129</v>
      </c>
      <c r="H135" s="218">
        <v>93.75</v>
      </c>
      <c r="I135" s="219"/>
      <c r="J135" s="220">
        <f>ROUND(I135*H135,2)</f>
        <v>0</v>
      </c>
      <c r="K135" s="216" t="s">
        <v>130</v>
      </c>
      <c r="L135" s="44"/>
      <c r="M135" s="221" t="s">
        <v>1</v>
      </c>
      <c r="N135" s="222" t="s">
        <v>45</v>
      </c>
      <c r="O135" s="91"/>
      <c r="P135" s="223">
        <f>O135*H135</f>
        <v>0</v>
      </c>
      <c r="Q135" s="223">
        <v>0</v>
      </c>
      <c r="R135" s="223">
        <f>Q135*H135</f>
        <v>0</v>
      </c>
      <c r="S135" s="223">
        <v>0.417</v>
      </c>
      <c r="T135" s="224">
        <f>S135*H135</f>
        <v>39.09375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5" t="s">
        <v>131</v>
      </c>
      <c r="AT135" s="225" t="s">
        <v>126</v>
      </c>
      <c r="AU135" s="225" t="s">
        <v>89</v>
      </c>
      <c r="AY135" s="17" t="s">
        <v>124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7" t="s">
        <v>87</v>
      </c>
      <c r="BK135" s="226">
        <f>ROUND(I135*H135,2)</f>
        <v>0</v>
      </c>
      <c r="BL135" s="17" t="s">
        <v>131</v>
      </c>
      <c r="BM135" s="225" t="s">
        <v>141</v>
      </c>
    </row>
    <row r="136" spans="1:47" s="2" customFormat="1" ht="12">
      <c r="A136" s="38"/>
      <c r="B136" s="39"/>
      <c r="C136" s="40"/>
      <c r="D136" s="227" t="s">
        <v>133</v>
      </c>
      <c r="E136" s="40"/>
      <c r="F136" s="228" t="s">
        <v>142</v>
      </c>
      <c r="G136" s="40"/>
      <c r="H136" s="40"/>
      <c r="I136" s="229"/>
      <c r="J136" s="40"/>
      <c r="K136" s="40"/>
      <c r="L136" s="44"/>
      <c r="M136" s="230"/>
      <c r="N136" s="231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133</v>
      </c>
      <c r="AU136" s="17" t="s">
        <v>89</v>
      </c>
    </row>
    <row r="137" spans="1:51" s="13" customFormat="1" ht="12">
      <c r="A137" s="13"/>
      <c r="B137" s="232"/>
      <c r="C137" s="233"/>
      <c r="D137" s="227" t="s">
        <v>135</v>
      </c>
      <c r="E137" s="234" t="s">
        <v>1</v>
      </c>
      <c r="F137" s="235" t="s">
        <v>143</v>
      </c>
      <c r="G137" s="233"/>
      <c r="H137" s="234" t="s">
        <v>1</v>
      </c>
      <c r="I137" s="236"/>
      <c r="J137" s="233"/>
      <c r="K137" s="233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135</v>
      </c>
      <c r="AU137" s="241" t="s">
        <v>89</v>
      </c>
      <c r="AV137" s="13" t="s">
        <v>87</v>
      </c>
      <c r="AW137" s="13" t="s">
        <v>34</v>
      </c>
      <c r="AX137" s="13" t="s">
        <v>80</v>
      </c>
      <c r="AY137" s="241" t="s">
        <v>124</v>
      </c>
    </row>
    <row r="138" spans="1:51" s="14" customFormat="1" ht="12">
      <c r="A138" s="14"/>
      <c r="B138" s="242"/>
      <c r="C138" s="243"/>
      <c r="D138" s="227" t="s">
        <v>135</v>
      </c>
      <c r="E138" s="244" t="s">
        <v>1</v>
      </c>
      <c r="F138" s="245" t="s">
        <v>144</v>
      </c>
      <c r="G138" s="243"/>
      <c r="H138" s="246">
        <v>68.75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135</v>
      </c>
      <c r="AU138" s="252" t="s">
        <v>89</v>
      </c>
      <c r="AV138" s="14" t="s">
        <v>89</v>
      </c>
      <c r="AW138" s="14" t="s">
        <v>34</v>
      </c>
      <c r="AX138" s="14" t="s">
        <v>80</v>
      </c>
      <c r="AY138" s="252" t="s">
        <v>124</v>
      </c>
    </row>
    <row r="139" spans="1:51" s="14" customFormat="1" ht="12">
      <c r="A139" s="14"/>
      <c r="B139" s="242"/>
      <c r="C139" s="243"/>
      <c r="D139" s="227" t="s">
        <v>135</v>
      </c>
      <c r="E139" s="244" t="s">
        <v>1</v>
      </c>
      <c r="F139" s="245" t="s">
        <v>145</v>
      </c>
      <c r="G139" s="243"/>
      <c r="H139" s="246">
        <v>25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2" t="s">
        <v>135</v>
      </c>
      <c r="AU139" s="252" t="s">
        <v>89</v>
      </c>
      <c r="AV139" s="14" t="s">
        <v>89</v>
      </c>
      <c r="AW139" s="14" t="s">
        <v>34</v>
      </c>
      <c r="AX139" s="14" t="s">
        <v>80</v>
      </c>
      <c r="AY139" s="252" t="s">
        <v>124</v>
      </c>
    </row>
    <row r="140" spans="1:51" s="15" customFormat="1" ht="12">
      <c r="A140" s="15"/>
      <c r="B140" s="253"/>
      <c r="C140" s="254"/>
      <c r="D140" s="227" t="s">
        <v>135</v>
      </c>
      <c r="E140" s="255" t="s">
        <v>1</v>
      </c>
      <c r="F140" s="256" t="s">
        <v>138</v>
      </c>
      <c r="G140" s="254"/>
      <c r="H140" s="257">
        <v>93.75</v>
      </c>
      <c r="I140" s="258"/>
      <c r="J140" s="254"/>
      <c r="K140" s="254"/>
      <c r="L140" s="259"/>
      <c r="M140" s="260"/>
      <c r="N140" s="261"/>
      <c r="O140" s="261"/>
      <c r="P140" s="261"/>
      <c r="Q140" s="261"/>
      <c r="R140" s="261"/>
      <c r="S140" s="261"/>
      <c r="T140" s="262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3" t="s">
        <v>135</v>
      </c>
      <c r="AU140" s="263" t="s">
        <v>89</v>
      </c>
      <c r="AV140" s="15" t="s">
        <v>131</v>
      </c>
      <c r="AW140" s="15" t="s">
        <v>34</v>
      </c>
      <c r="AX140" s="15" t="s">
        <v>87</v>
      </c>
      <c r="AY140" s="263" t="s">
        <v>124</v>
      </c>
    </row>
    <row r="141" spans="1:65" s="2" customFormat="1" ht="16.5" customHeight="1">
      <c r="A141" s="38"/>
      <c r="B141" s="39"/>
      <c r="C141" s="214" t="s">
        <v>146</v>
      </c>
      <c r="D141" s="214" t="s">
        <v>126</v>
      </c>
      <c r="E141" s="215" t="s">
        <v>147</v>
      </c>
      <c r="F141" s="216" t="s">
        <v>148</v>
      </c>
      <c r="G141" s="217" t="s">
        <v>129</v>
      </c>
      <c r="H141" s="218">
        <v>93.75</v>
      </c>
      <c r="I141" s="219"/>
      <c r="J141" s="220">
        <f>ROUND(I141*H141,2)</f>
        <v>0</v>
      </c>
      <c r="K141" s="216" t="s">
        <v>130</v>
      </c>
      <c r="L141" s="44"/>
      <c r="M141" s="221" t="s">
        <v>1</v>
      </c>
      <c r="N141" s="222" t="s">
        <v>45</v>
      </c>
      <c r="O141" s="91"/>
      <c r="P141" s="223">
        <f>O141*H141</f>
        <v>0</v>
      </c>
      <c r="Q141" s="223">
        <v>0</v>
      </c>
      <c r="R141" s="223">
        <f>Q141*H141</f>
        <v>0</v>
      </c>
      <c r="S141" s="223">
        <v>0.24</v>
      </c>
      <c r="T141" s="224">
        <f>S141*H141</f>
        <v>22.5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5" t="s">
        <v>131</v>
      </c>
      <c r="AT141" s="225" t="s">
        <v>126</v>
      </c>
      <c r="AU141" s="225" t="s">
        <v>89</v>
      </c>
      <c r="AY141" s="17" t="s">
        <v>124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7" t="s">
        <v>87</v>
      </c>
      <c r="BK141" s="226">
        <f>ROUND(I141*H141,2)</f>
        <v>0</v>
      </c>
      <c r="BL141" s="17" t="s">
        <v>131</v>
      </c>
      <c r="BM141" s="225" t="s">
        <v>149</v>
      </c>
    </row>
    <row r="142" spans="1:47" s="2" customFormat="1" ht="12">
      <c r="A142" s="38"/>
      <c r="B142" s="39"/>
      <c r="C142" s="40"/>
      <c r="D142" s="227" t="s">
        <v>133</v>
      </c>
      <c r="E142" s="40"/>
      <c r="F142" s="228" t="s">
        <v>150</v>
      </c>
      <c r="G142" s="40"/>
      <c r="H142" s="40"/>
      <c r="I142" s="229"/>
      <c r="J142" s="40"/>
      <c r="K142" s="40"/>
      <c r="L142" s="44"/>
      <c r="M142" s="230"/>
      <c r="N142" s="231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133</v>
      </c>
      <c r="AU142" s="17" t="s">
        <v>89</v>
      </c>
    </row>
    <row r="143" spans="1:51" s="13" customFormat="1" ht="12">
      <c r="A143" s="13"/>
      <c r="B143" s="232"/>
      <c r="C143" s="233"/>
      <c r="D143" s="227" t="s">
        <v>135</v>
      </c>
      <c r="E143" s="234" t="s">
        <v>1</v>
      </c>
      <c r="F143" s="235" t="s">
        <v>151</v>
      </c>
      <c r="G143" s="233"/>
      <c r="H143" s="234" t="s">
        <v>1</v>
      </c>
      <c r="I143" s="236"/>
      <c r="J143" s="233"/>
      <c r="K143" s="233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135</v>
      </c>
      <c r="AU143" s="241" t="s">
        <v>89</v>
      </c>
      <c r="AV143" s="13" t="s">
        <v>87</v>
      </c>
      <c r="AW143" s="13" t="s">
        <v>34</v>
      </c>
      <c r="AX143" s="13" t="s">
        <v>80</v>
      </c>
      <c r="AY143" s="241" t="s">
        <v>124</v>
      </c>
    </row>
    <row r="144" spans="1:51" s="14" customFormat="1" ht="12">
      <c r="A144" s="14"/>
      <c r="B144" s="242"/>
      <c r="C144" s="243"/>
      <c r="D144" s="227" t="s">
        <v>135</v>
      </c>
      <c r="E144" s="244" t="s">
        <v>1</v>
      </c>
      <c r="F144" s="245" t="s">
        <v>144</v>
      </c>
      <c r="G144" s="243"/>
      <c r="H144" s="246">
        <v>68.75</v>
      </c>
      <c r="I144" s="247"/>
      <c r="J144" s="243"/>
      <c r="K144" s="243"/>
      <c r="L144" s="248"/>
      <c r="M144" s="249"/>
      <c r="N144" s="250"/>
      <c r="O144" s="250"/>
      <c r="P144" s="250"/>
      <c r="Q144" s="250"/>
      <c r="R144" s="250"/>
      <c r="S144" s="250"/>
      <c r="T144" s="25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2" t="s">
        <v>135</v>
      </c>
      <c r="AU144" s="252" t="s">
        <v>89</v>
      </c>
      <c r="AV144" s="14" t="s">
        <v>89</v>
      </c>
      <c r="AW144" s="14" t="s">
        <v>34</v>
      </c>
      <c r="AX144" s="14" t="s">
        <v>80</v>
      </c>
      <c r="AY144" s="252" t="s">
        <v>124</v>
      </c>
    </row>
    <row r="145" spans="1:51" s="14" customFormat="1" ht="12">
      <c r="A145" s="14"/>
      <c r="B145" s="242"/>
      <c r="C145" s="243"/>
      <c r="D145" s="227" t="s">
        <v>135</v>
      </c>
      <c r="E145" s="244" t="s">
        <v>1</v>
      </c>
      <c r="F145" s="245" t="s">
        <v>145</v>
      </c>
      <c r="G145" s="243"/>
      <c r="H145" s="246">
        <v>25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2" t="s">
        <v>135</v>
      </c>
      <c r="AU145" s="252" t="s">
        <v>89</v>
      </c>
      <c r="AV145" s="14" t="s">
        <v>89</v>
      </c>
      <c r="AW145" s="14" t="s">
        <v>34</v>
      </c>
      <c r="AX145" s="14" t="s">
        <v>80</v>
      </c>
      <c r="AY145" s="252" t="s">
        <v>124</v>
      </c>
    </row>
    <row r="146" spans="1:51" s="15" customFormat="1" ht="12">
      <c r="A146" s="15"/>
      <c r="B146" s="253"/>
      <c r="C146" s="254"/>
      <c r="D146" s="227" t="s">
        <v>135</v>
      </c>
      <c r="E146" s="255" t="s">
        <v>1</v>
      </c>
      <c r="F146" s="256" t="s">
        <v>138</v>
      </c>
      <c r="G146" s="254"/>
      <c r="H146" s="257">
        <v>93.75</v>
      </c>
      <c r="I146" s="258"/>
      <c r="J146" s="254"/>
      <c r="K146" s="254"/>
      <c r="L146" s="259"/>
      <c r="M146" s="260"/>
      <c r="N146" s="261"/>
      <c r="O146" s="261"/>
      <c r="P146" s="261"/>
      <c r="Q146" s="261"/>
      <c r="R146" s="261"/>
      <c r="S146" s="261"/>
      <c r="T146" s="262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3" t="s">
        <v>135</v>
      </c>
      <c r="AU146" s="263" t="s">
        <v>89</v>
      </c>
      <c r="AV146" s="15" t="s">
        <v>131</v>
      </c>
      <c r="AW146" s="15" t="s">
        <v>34</v>
      </c>
      <c r="AX146" s="15" t="s">
        <v>87</v>
      </c>
      <c r="AY146" s="263" t="s">
        <v>124</v>
      </c>
    </row>
    <row r="147" spans="1:65" s="2" customFormat="1" ht="16.5" customHeight="1">
      <c r="A147" s="38"/>
      <c r="B147" s="39"/>
      <c r="C147" s="214" t="s">
        <v>131</v>
      </c>
      <c r="D147" s="214" t="s">
        <v>126</v>
      </c>
      <c r="E147" s="215" t="s">
        <v>152</v>
      </c>
      <c r="F147" s="216" t="s">
        <v>153</v>
      </c>
      <c r="G147" s="217" t="s">
        <v>129</v>
      </c>
      <c r="H147" s="218">
        <v>13.4</v>
      </c>
      <c r="I147" s="219"/>
      <c r="J147" s="220">
        <f>ROUND(I147*H147,2)</f>
        <v>0</v>
      </c>
      <c r="K147" s="216" t="s">
        <v>130</v>
      </c>
      <c r="L147" s="44"/>
      <c r="M147" s="221" t="s">
        <v>1</v>
      </c>
      <c r="N147" s="222" t="s">
        <v>45</v>
      </c>
      <c r="O147" s="91"/>
      <c r="P147" s="223">
        <f>O147*H147</f>
        <v>0</v>
      </c>
      <c r="Q147" s="223">
        <v>0</v>
      </c>
      <c r="R147" s="223">
        <f>Q147*H147</f>
        <v>0</v>
      </c>
      <c r="S147" s="223">
        <v>0.22</v>
      </c>
      <c r="T147" s="224">
        <f>S147*H147</f>
        <v>2.948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5" t="s">
        <v>131</v>
      </c>
      <c r="AT147" s="225" t="s">
        <v>126</v>
      </c>
      <c r="AU147" s="225" t="s">
        <v>89</v>
      </c>
      <c r="AY147" s="17" t="s">
        <v>124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7" t="s">
        <v>87</v>
      </c>
      <c r="BK147" s="226">
        <f>ROUND(I147*H147,2)</f>
        <v>0</v>
      </c>
      <c r="BL147" s="17" t="s">
        <v>131</v>
      </c>
      <c r="BM147" s="225" t="s">
        <v>154</v>
      </c>
    </row>
    <row r="148" spans="1:47" s="2" customFormat="1" ht="12">
      <c r="A148" s="38"/>
      <c r="B148" s="39"/>
      <c r="C148" s="40"/>
      <c r="D148" s="227" t="s">
        <v>133</v>
      </c>
      <c r="E148" s="40"/>
      <c r="F148" s="228" t="s">
        <v>155</v>
      </c>
      <c r="G148" s="40"/>
      <c r="H148" s="40"/>
      <c r="I148" s="229"/>
      <c r="J148" s="40"/>
      <c r="K148" s="40"/>
      <c r="L148" s="44"/>
      <c r="M148" s="230"/>
      <c r="N148" s="23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133</v>
      </c>
      <c r="AU148" s="17" t="s">
        <v>89</v>
      </c>
    </row>
    <row r="149" spans="1:51" s="13" customFormat="1" ht="12">
      <c r="A149" s="13"/>
      <c r="B149" s="232"/>
      <c r="C149" s="233"/>
      <c r="D149" s="227" t="s">
        <v>135</v>
      </c>
      <c r="E149" s="234" t="s">
        <v>1</v>
      </c>
      <c r="F149" s="235" t="s">
        <v>156</v>
      </c>
      <c r="G149" s="233"/>
      <c r="H149" s="234" t="s">
        <v>1</v>
      </c>
      <c r="I149" s="236"/>
      <c r="J149" s="233"/>
      <c r="K149" s="233"/>
      <c r="L149" s="237"/>
      <c r="M149" s="238"/>
      <c r="N149" s="239"/>
      <c r="O149" s="239"/>
      <c r="P149" s="239"/>
      <c r="Q149" s="239"/>
      <c r="R149" s="239"/>
      <c r="S149" s="239"/>
      <c r="T149" s="24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1" t="s">
        <v>135</v>
      </c>
      <c r="AU149" s="241" t="s">
        <v>89</v>
      </c>
      <c r="AV149" s="13" t="s">
        <v>87</v>
      </c>
      <c r="AW149" s="13" t="s">
        <v>34</v>
      </c>
      <c r="AX149" s="13" t="s">
        <v>80</v>
      </c>
      <c r="AY149" s="241" t="s">
        <v>124</v>
      </c>
    </row>
    <row r="150" spans="1:51" s="14" customFormat="1" ht="12">
      <c r="A150" s="14"/>
      <c r="B150" s="242"/>
      <c r="C150" s="243"/>
      <c r="D150" s="227" t="s">
        <v>135</v>
      </c>
      <c r="E150" s="244" t="s">
        <v>1</v>
      </c>
      <c r="F150" s="245" t="s">
        <v>157</v>
      </c>
      <c r="G150" s="243"/>
      <c r="H150" s="246">
        <v>13.4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2" t="s">
        <v>135</v>
      </c>
      <c r="AU150" s="252" t="s">
        <v>89</v>
      </c>
      <c r="AV150" s="14" t="s">
        <v>89</v>
      </c>
      <c r="AW150" s="14" t="s">
        <v>34</v>
      </c>
      <c r="AX150" s="14" t="s">
        <v>87</v>
      </c>
      <c r="AY150" s="252" t="s">
        <v>124</v>
      </c>
    </row>
    <row r="151" spans="1:65" s="2" customFormat="1" ht="16.5" customHeight="1">
      <c r="A151" s="38"/>
      <c r="B151" s="39"/>
      <c r="C151" s="214" t="s">
        <v>158</v>
      </c>
      <c r="D151" s="214" t="s">
        <v>126</v>
      </c>
      <c r="E151" s="215" t="s">
        <v>159</v>
      </c>
      <c r="F151" s="216" t="s">
        <v>160</v>
      </c>
      <c r="G151" s="217" t="s">
        <v>129</v>
      </c>
      <c r="H151" s="218">
        <v>932.25</v>
      </c>
      <c r="I151" s="219"/>
      <c r="J151" s="220">
        <f>ROUND(I151*H151,2)</f>
        <v>0</v>
      </c>
      <c r="K151" s="216" t="s">
        <v>130</v>
      </c>
      <c r="L151" s="44"/>
      <c r="M151" s="221" t="s">
        <v>1</v>
      </c>
      <c r="N151" s="222" t="s">
        <v>45</v>
      </c>
      <c r="O151" s="91"/>
      <c r="P151" s="223">
        <f>O151*H151</f>
        <v>0</v>
      </c>
      <c r="Q151" s="223">
        <v>6E-05</v>
      </c>
      <c r="R151" s="223">
        <f>Q151*H151</f>
        <v>0.055935</v>
      </c>
      <c r="S151" s="223">
        <v>0.115</v>
      </c>
      <c r="T151" s="224">
        <f>S151*H151</f>
        <v>107.20875000000001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5" t="s">
        <v>131</v>
      </c>
      <c r="AT151" s="225" t="s">
        <v>126</v>
      </c>
      <c r="AU151" s="225" t="s">
        <v>89</v>
      </c>
      <c r="AY151" s="17" t="s">
        <v>124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7" t="s">
        <v>87</v>
      </c>
      <c r="BK151" s="226">
        <f>ROUND(I151*H151,2)</f>
        <v>0</v>
      </c>
      <c r="BL151" s="17" t="s">
        <v>131</v>
      </c>
      <c r="BM151" s="225" t="s">
        <v>161</v>
      </c>
    </row>
    <row r="152" spans="1:47" s="2" customFormat="1" ht="12">
      <c r="A152" s="38"/>
      <c r="B152" s="39"/>
      <c r="C152" s="40"/>
      <c r="D152" s="227" t="s">
        <v>133</v>
      </c>
      <c r="E152" s="40"/>
      <c r="F152" s="228" t="s">
        <v>162</v>
      </c>
      <c r="G152" s="40"/>
      <c r="H152" s="40"/>
      <c r="I152" s="229"/>
      <c r="J152" s="40"/>
      <c r="K152" s="40"/>
      <c r="L152" s="44"/>
      <c r="M152" s="230"/>
      <c r="N152" s="231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133</v>
      </c>
      <c r="AU152" s="17" t="s">
        <v>89</v>
      </c>
    </row>
    <row r="153" spans="1:51" s="13" customFormat="1" ht="12">
      <c r="A153" s="13"/>
      <c r="B153" s="232"/>
      <c r="C153" s="233"/>
      <c r="D153" s="227" t="s">
        <v>135</v>
      </c>
      <c r="E153" s="234" t="s">
        <v>1</v>
      </c>
      <c r="F153" s="235" t="s">
        <v>163</v>
      </c>
      <c r="G153" s="233"/>
      <c r="H153" s="234" t="s">
        <v>1</v>
      </c>
      <c r="I153" s="236"/>
      <c r="J153" s="233"/>
      <c r="K153" s="233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135</v>
      </c>
      <c r="AU153" s="241" t="s">
        <v>89</v>
      </c>
      <c r="AV153" s="13" t="s">
        <v>87</v>
      </c>
      <c r="AW153" s="13" t="s">
        <v>34</v>
      </c>
      <c r="AX153" s="13" t="s">
        <v>80</v>
      </c>
      <c r="AY153" s="241" t="s">
        <v>124</v>
      </c>
    </row>
    <row r="154" spans="1:51" s="14" customFormat="1" ht="12">
      <c r="A154" s="14"/>
      <c r="B154" s="242"/>
      <c r="C154" s="243"/>
      <c r="D154" s="227" t="s">
        <v>135</v>
      </c>
      <c r="E154" s="244" t="s">
        <v>1</v>
      </c>
      <c r="F154" s="245" t="s">
        <v>164</v>
      </c>
      <c r="G154" s="243"/>
      <c r="H154" s="246">
        <v>1026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2" t="s">
        <v>135</v>
      </c>
      <c r="AU154" s="252" t="s">
        <v>89</v>
      </c>
      <c r="AV154" s="14" t="s">
        <v>89</v>
      </c>
      <c r="AW154" s="14" t="s">
        <v>34</v>
      </c>
      <c r="AX154" s="14" t="s">
        <v>80</v>
      </c>
      <c r="AY154" s="252" t="s">
        <v>124</v>
      </c>
    </row>
    <row r="155" spans="1:51" s="14" customFormat="1" ht="12">
      <c r="A155" s="14"/>
      <c r="B155" s="242"/>
      <c r="C155" s="243"/>
      <c r="D155" s="227" t="s">
        <v>135</v>
      </c>
      <c r="E155" s="244" t="s">
        <v>1</v>
      </c>
      <c r="F155" s="245" t="s">
        <v>165</v>
      </c>
      <c r="G155" s="243"/>
      <c r="H155" s="246">
        <v>-68.75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2" t="s">
        <v>135</v>
      </c>
      <c r="AU155" s="252" t="s">
        <v>89</v>
      </c>
      <c r="AV155" s="14" t="s">
        <v>89</v>
      </c>
      <c r="AW155" s="14" t="s">
        <v>34</v>
      </c>
      <c r="AX155" s="14" t="s">
        <v>80</v>
      </c>
      <c r="AY155" s="252" t="s">
        <v>124</v>
      </c>
    </row>
    <row r="156" spans="1:51" s="14" customFormat="1" ht="12">
      <c r="A156" s="14"/>
      <c r="B156" s="242"/>
      <c r="C156" s="243"/>
      <c r="D156" s="227" t="s">
        <v>135</v>
      </c>
      <c r="E156" s="244" t="s">
        <v>1</v>
      </c>
      <c r="F156" s="245" t="s">
        <v>166</v>
      </c>
      <c r="G156" s="243"/>
      <c r="H156" s="246">
        <v>-25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2" t="s">
        <v>135</v>
      </c>
      <c r="AU156" s="252" t="s">
        <v>89</v>
      </c>
      <c r="AV156" s="14" t="s">
        <v>89</v>
      </c>
      <c r="AW156" s="14" t="s">
        <v>34</v>
      </c>
      <c r="AX156" s="14" t="s">
        <v>80</v>
      </c>
      <c r="AY156" s="252" t="s">
        <v>124</v>
      </c>
    </row>
    <row r="157" spans="1:51" s="15" customFormat="1" ht="12">
      <c r="A157" s="15"/>
      <c r="B157" s="253"/>
      <c r="C157" s="254"/>
      <c r="D157" s="227" t="s">
        <v>135</v>
      </c>
      <c r="E157" s="255" t="s">
        <v>1</v>
      </c>
      <c r="F157" s="256" t="s">
        <v>138</v>
      </c>
      <c r="G157" s="254"/>
      <c r="H157" s="257">
        <v>932.25</v>
      </c>
      <c r="I157" s="258"/>
      <c r="J157" s="254"/>
      <c r="K157" s="254"/>
      <c r="L157" s="259"/>
      <c r="M157" s="260"/>
      <c r="N157" s="261"/>
      <c r="O157" s="261"/>
      <c r="P157" s="261"/>
      <c r="Q157" s="261"/>
      <c r="R157" s="261"/>
      <c r="S157" s="261"/>
      <c r="T157" s="262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3" t="s">
        <v>135</v>
      </c>
      <c r="AU157" s="263" t="s">
        <v>89</v>
      </c>
      <c r="AV157" s="15" t="s">
        <v>131</v>
      </c>
      <c r="AW157" s="15" t="s">
        <v>34</v>
      </c>
      <c r="AX157" s="15" t="s">
        <v>87</v>
      </c>
      <c r="AY157" s="263" t="s">
        <v>124</v>
      </c>
    </row>
    <row r="158" spans="1:65" s="2" customFormat="1" ht="16.5" customHeight="1">
      <c r="A158" s="38"/>
      <c r="B158" s="39"/>
      <c r="C158" s="214" t="s">
        <v>167</v>
      </c>
      <c r="D158" s="214" t="s">
        <v>126</v>
      </c>
      <c r="E158" s="215" t="s">
        <v>168</v>
      </c>
      <c r="F158" s="216" t="s">
        <v>169</v>
      </c>
      <c r="G158" s="217" t="s">
        <v>170</v>
      </c>
      <c r="H158" s="218">
        <v>134</v>
      </c>
      <c r="I158" s="219"/>
      <c r="J158" s="220">
        <f>ROUND(I158*H158,2)</f>
        <v>0</v>
      </c>
      <c r="K158" s="216" t="s">
        <v>130</v>
      </c>
      <c r="L158" s="44"/>
      <c r="M158" s="221" t="s">
        <v>1</v>
      </c>
      <c r="N158" s="222" t="s">
        <v>45</v>
      </c>
      <c r="O158" s="91"/>
      <c r="P158" s="223">
        <f>O158*H158</f>
        <v>0</v>
      </c>
      <c r="Q158" s="223">
        <v>0</v>
      </c>
      <c r="R158" s="223">
        <f>Q158*H158</f>
        <v>0</v>
      </c>
      <c r="S158" s="223">
        <v>0.205</v>
      </c>
      <c r="T158" s="224">
        <f>S158*H158</f>
        <v>27.47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5" t="s">
        <v>131</v>
      </c>
      <c r="AT158" s="225" t="s">
        <v>126</v>
      </c>
      <c r="AU158" s="225" t="s">
        <v>89</v>
      </c>
      <c r="AY158" s="17" t="s">
        <v>124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7" t="s">
        <v>87</v>
      </c>
      <c r="BK158" s="226">
        <f>ROUND(I158*H158,2)</f>
        <v>0</v>
      </c>
      <c r="BL158" s="17" t="s">
        <v>131</v>
      </c>
      <c r="BM158" s="225" t="s">
        <v>171</v>
      </c>
    </row>
    <row r="159" spans="1:47" s="2" customFormat="1" ht="12">
      <c r="A159" s="38"/>
      <c r="B159" s="39"/>
      <c r="C159" s="40"/>
      <c r="D159" s="227" t="s">
        <v>133</v>
      </c>
      <c r="E159" s="40"/>
      <c r="F159" s="228" t="s">
        <v>172</v>
      </c>
      <c r="G159" s="40"/>
      <c r="H159" s="40"/>
      <c r="I159" s="229"/>
      <c r="J159" s="40"/>
      <c r="K159" s="40"/>
      <c r="L159" s="44"/>
      <c r="M159" s="230"/>
      <c r="N159" s="23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133</v>
      </c>
      <c r="AU159" s="17" t="s">
        <v>89</v>
      </c>
    </row>
    <row r="160" spans="1:51" s="13" customFormat="1" ht="12">
      <c r="A160" s="13"/>
      <c r="B160" s="232"/>
      <c r="C160" s="233"/>
      <c r="D160" s="227" t="s">
        <v>135</v>
      </c>
      <c r="E160" s="234" t="s">
        <v>1</v>
      </c>
      <c r="F160" s="235" t="s">
        <v>173</v>
      </c>
      <c r="G160" s="233"/>
      <c r="H160" s="234" t="s">
        <v>1</v>
      </c>
      <c r="I160" s="236"/>
      <c r="J160" s="233"/>
      <c r="K160" s="233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135</v>
      </c>
      <c r="AU160" s="241" t="s">
        <v>89</v>
      </c>
      <c r="AV160" s="13" t="s">
        <v>87</v>
      </c>
      <c r="AW160" s="13" t="s">
        <v>34</v>
      </c>
      <c r="AX160" s="13" t="s">
        <v>80</v>
      </c>
      <c r="AY160" s="241" t="s">
        <v>124</v>
      </c>
    </row>
    <row r="161" spans="1:51" s="14" customFormat="1" ht="12">
      <c r="A161" s="14"/>
      <c r="B161" s="242"/>
      <c r="C161" s="243"/>
      <c r="D161" s="227" t="s">
        <v>135</v>
      </c>
      <c r="E161" s="244" t="s">
        <v>1</v>
      </c>
      <c r="F161" s="245" t="s">
        <v>174</v>
      </c>
      <c r="G161" s="243"/>
      <c r="H161" s="246">
        <v>134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2" t="s">
        <v>135</v>
      </c>
      <c r="AU161" s="252" t="s">
        <v>89</v>
      </c>
      <c r="AV161" s="14" t="s">
        <v>89</v>
      </c>
      <c r="AW161" s="14" t="s">
        <v>34</v>
      </c>
      <c r="AX161" s="14" t="s">
        <v>87</v>
      </c>
      <c r="AY161" s="252" t="s">
        <v>124</v>
      </c>
    </row>
    <row r="162" spans="1:63" s="12" customFormat="1" ht="22.8" customHeight="1">
      <c r="A162" s="12"/>
      <c r="B162" s="198"/>
      <c r="C162" s="199"/>
      <c r="D162" s="200" t="s">
        <v>79</v>
      </c>
      <c r="E162" s="212" t="s">
        <v>158</v>
      </c>
      <c r="F162" s="212" t="s">
        <v>175</v>
      </c>
      <c r="G162" s="199"/>
      <c r="H162" s="199"/>
      <c r="I162" s="202"/>
      <c r="J162" s="213">
        <f>BK162</f>
        <v>0</v>
      </c>
      <c r="K162" s="199"/>
      <c r="L162" s="204"/>
      <c r="M162" s="205"/>
      <c r="N162" s="206"/>
      <c r="O162" s="206"/>
      <c r="P162" s="207">
        <f>SUM(P163:P203)</f>
        <v>0</v>
      </c>
      <c r="Q162" s="206"/>
      <c r="R162" s="207">
        <f>SUM(R163:R203)</f>
        <v>6.548781</v>
      </c>
      <c r="S162" s="206"/>
      <c r="T162" s="208">
        <f>SUM(T163:T203)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9" t="s">
        <v>87</v>
      </c>
      <c r="AT162" s="210" t="s">
        <v>79</v>
      </c>
      <c r="AU162" s="210" t="s">
        <v>87</v>
      </c>
      <c r="AY162" s="209" t="s">
        <v>124</v>
      </c>
      <c r="BK162" s="211">
        <f>SUM(BK163:BK203)</f>
        <v>0</v>
      </c>
    </row>
    <row r="163" spans="1:65" s="2" customFormat="1" ht="16.5" customHeight="1">
      <c r="A163" s="38"/>
      <c r="B163" s="39"/>
      <c r="C163" s="214" t="s">
        <v>176</v>
      </c>
      <c r="D163" s="214" t="s">
        <v>126</v>
      </c>
      <c r="E163" s="215" t="s">
        <v>177</v>
      </c>
      <c r="F163" s="216" t="s">
        <v>178</v>
      </c>
      <c r="G163" s="217" t="s">
        <v>129</v>
      </c>
      <c r="H163" s="218">
        <v>93.75</v>
      </c>
      <c r="I163" s="219"/>
      <c r="J163" s="220">
        <f>ROUND(I163*H163,2)</f>
        <v>0</v>
      </c>
      <c r="K163" s="216" t="s">
        <v>130</v>
      </c>
      <c r="L163" s="44"/>
      <c r="M163" s="221" t="s">
        <v>1</v>
      </c>
      <c r="N163" s="222" t="s">
        <v>45</v>
      </c>
      <c r="O163" s="91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5" t="s">
        <v>131</v>
      </c>
      <c r="AT163" s="225" t="s">
        <v>126</v>
      </c>
      <c r="AU163" s="225" t="s">
        <v>89</v>
      </c>
      <c r="AY163" s="17" t="s">
        <v>124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7" t="s">
        <v>87</v>
      </c>
      <c r="BK163" s="226">
        <f>ROUND(I163*H163,2)</f>
        <v>0</v>
      </c>
      <c r="BL163" s="17" t="s">
        <v>131</v>
      </c>
      <c r="BM163" s="225" t="s">
        <v>179</v>
      </c>
    </row>
    <row r="164" spans="1:47" s="2" customFormat="1" ht="12">
      <c r="A164" s="38"/>
      <c r="B164" s="39"/>
      <c r="C164" s="40"/>
      <c r="D164" s="227" t="s">
        <v>133</v>
      </c>
      <c r="E164" s="40"/>
      <c r="F164" s="228" t="s">
        <v>180</v>
      </c>
      <c r="G164" s="40"/>
      <c r="H164" s="40"/>
      <c r="I164" s="229"/>
      <c r="J164" s="40"/>
      <c r="K164" s="40"/>
      <c r="L164" s="44"/>
      <c r="M164" s="230"/>
      <c r="N164" s="231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133</v>
      </c>
      <c r="AU164" s="17" t="s">
        <v>89</v>
      </c>
    </row>
    <row r="165" spans="1:51" s="13" customFormat="1" ht="12">
      <c r="A165" s="13"/>
      <c r="B165" s="232"/>
      <c r="C165" s="233"/>
      <c r="D165" s="227" t="s">
        <v>135</v>
      </c>
      <c r="E165" s="234" t="s">
        <v>1</v>
      </c>
      <c r="F165" s="235" t="s">
        <v>181</v>
      </c>
      <c r="G165" s="233"/>
      <c r="H165" s="234" t="s">
        <v>1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135</v>
      </c>
      <c r="AU165" s="241" t="s">
        <v>89</v>
      </c>
      <c r="AV165" s="13" t="s">
        <v>87</v>
      </c>
      <c r="AW165" s="13" t="s">
        <v>34</v>
      </c>
      <c r="AX165" s="13" t="s">
        <v>80</v>
      </c>
      <c r="AY165" s="241" t="s">
        <v>124</v>
      </c>
    </row>
    <row r="166" spans="1:51" s="14" customFormat="1" ht="12">
      <c r="A166" s="14"/>
      <c r="B166" s="242"/>
      <c r="C166" s="243"/>
      <c r="D166" s="227" t="s">
        <v>135</v>
      </c>
      <c r="E166" s="244" t="s">
        <v>1</v>
      </c>
      <c r="F166" s="245" t="s">
        <v>144</v>
      </c>
      <c r="G166" s="243"/>
      <c r="H166" s="246">
        <v>68.75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135</v>
      </c>
      <c r="AU166" s="252" t="s">
        <v>89</v>
      </c>
      <c r="AV166" s="14" t="s">
        <v>89</v>
      </c>
      <c r="AW166" s="14" t="s">
        <v>34</v>
      </c>
      <c r="AX166" s="14" t="s">
        <v>80</v>
      </c>
      <c r="AY166" s="252" t="s">
        <v>124</v>
      </c>
    </row>
    <row r="167" spans="1:51" s="14" customFormat="1" ht="12">
      <c r="A167" s="14"/>
      <c r="B167" s="242"/>
      <c r="C167" s="243"/>
      <c r="D167" s="227" t="s">
        <v>135</v>
      </c>
      <c r="E167" s="244" t="s">
        <v>1</v>
      </c>
      <c r="F167" s="245" t="s">
        <v>145</v>
      </c>
      <c r="G167" s="243"/>
      <c r="H167" s="246">
        <v>25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2" t="s">
        <v>135</v>
      </c>
      <c r="AU167" s="252" t="s">
        <v>89</v>
      </c>
      <c r="AV167" s="14" t="s">
        <v>89</v>
      </c>
      <c r="AW167" s="14" t="s">
        <v>34</v>
      </c>
      <c r="AX167" s="14" t="s">
        <v>80</v>
      </c>
      <c r="AY167" s="252" t="s">
        <v>124</v>
      </c>
    </row>
    <row r="168" spans="1:51" s="15" customFormat="1" ht="12">
      <c r="A168" s="15"/>
      <c r="B168" s="253"/>
      <c r="C168" s="254"/>
      <c r="D168" s="227" t="s">
        <v>135</v>
      </c>
      <c r="E168" s="255" t="s">
        <v>1</v>
      </c>
      <c r="F168" s="256" t="s">
        <v>138</v>
      </c>
      <c r="G168" s="254"/>
      <c r="H168" s="257">
        <v>93.75</v>
      </c>
      <c r="I168" s="258"/>
      <c r="J168" s="254"/>
      <c r="K168" s="254"/>
      <c r="L168" s="259"/>
      <c r="M168" s="260"/>
      <c r="N168" s="261"/>
      <c r="O168" s="261"/>
      <c r="P168" s="261"/>
      <c r="Q168" s="261"/>
      <c r="R168" s="261"/>
      <c r="S168" s="261"/>
      <c r="T168" s="262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3" t="s">
        <v>135</v>
      </c>
      <c r="AU168" s="263" t="s">
        <v>89</v>
      </c>
      <c r="AV168" s="15" t="s">
        <v>131</v>
      </c>
      <c r="AW168" s="15" t="s">
        <v>34</v>
      </c>
      <c r="AX168" s="15" t="s">
        <v>87</v>
      </c>
      <c r="AY168" s="263" t="s">
        <v>124</v>
      </c>
    </row>
    <row r="169" spans="1:65" s="2" customFormat="1" ht="16.5" customHeight="1">
      <c r="A169" s="38"/>
      <c r="B169" s="39"/>
      <c r="C169" s="214" t="s">
        <v>182</v>
      </c>
      <c r="D169" s="214" t="s">
        <v>126</v>
      </c>
      <c r="E169" s="215" t="s">
        <v>183</v>
      </c>
      <c r="F169" s="216" t="s">
        <v>184</v>
      </c>
      <c r="G169" s="217" t="s">
        <v>129</v>
      </c>
      <c r="H169" s="218">
        <v>93.75</v>
      </c>
      <c r="I169" s="219"/>
      <c r="J169" s="220">
        <f>ROUND(I169*H169,2)</f>
        <v>0</v>
      </c>
      <c r="K169" s="216" t="s">
        <v>130</v>
      </c>
      <c r="L169" s="44"/>
      <c r="M169" s="221" t="s">
        <v>1</v>
      </c>
      <c r="N169" s="222" t="s">
        <v>45</v>
      </c>
      <c r="O169" s="91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5" t="s">
        <v>131</v>
      </c>
      <c r="AT169" s="225" t="s">
        <v>126</v>
      </c>
      <c r="AU169" s="225" t="s">
        <v>89</v>
      </c>
      <c r="AY169" s="17" t="s">
        <v>124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7" t="s">
        <v>87</v>
      </c>
      <c r="BK169" s="226">
        <f>ROUND(I169*H169,2)</f>
        <v>0</v>
      </c>
      <c r="BL169" s="17" t="s">
        <v>131</v>
      </c>
      <c r="BM169" s="225" t="s">
        <v>185</v>
      </c>
    </row>
    <row r="170" spans="1:47" s="2" customFormat="1" ht="12">
      <c r="A170" s="38"/>
      <c r="B170" s="39"/>
      <c r="C170" s="40"/>
      <c r="D170" s="227" t="s">
        <v>133</v>
      </c>
      <c r="E170" s="40"/>
      <c r="F170" s="228" t="s">
        <v>186</v>
      </c>
      <c r="G170" s="40"/>
      <c r="H170" s="40"/>
      <c r="I170" s="229"/>
      <c r="J170" s="40"/>
      <c r="K170" s="40"/>
      <c r="L170" s="44"/>
      <c r="M170" s="230"/>
      <c r="N170" s="231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133</v>
      </c>
      <c r="AU170" s="17" t="s">
        <v>89</v>
      </c>
    </row>
    <row r="171" spans="1:51" s="13" customFormat="1" ht="12">
      <c r="A171" s="13"/>
      <c r="B171" s="232"/>
      <c r="C171" s="233"/>
      <c r="D171" s="227" t="s">
        <v>135</v>
      </c>
      <c r="E171" s="234" t="s">
        <v>1</v>
      </c>
      <c r="F171" s="235" t="s">
        <v>181</v>
      </c>
      <c r="G171" s="233"/>
      <c r="H171" s="234" t="s">
        <v>1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135</v>
      </c>
      <c r="AU171" s="241" t="s">
        <v>89</v>
      </c>
      <c r="AV171" s="13" t="s">
        <v>87</v>
      </c>
      <c r="AW171" s="13" t="s">
        <v>34</v>
      </c>
      <c r="AX171" s="13" t="s">
        <v>80</v>
      </c>
      <c r="AY171" s="241" t="s">
        <v>124</v>
      </c>
    </row>
    <row r="172" spans="1:51" s="14" customFormat="1" ht="12">
      <c r="A172" s="14"/>
      <c r="B172" s="242"/>
      <c r="C172" s="243"/>
      <c r="D172" s="227" t="s">
        <v>135</v>
      </c>
      <c r="E172" s="244" t="s">
        <v>1</v>
      </c>
      <c r="F172" s="245" t="s">
        <v>144</v>
      </c>
      <c r="G172" s="243"/>
      <c r="H172" s="246">
        <v>68.75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135</v>
      </c>
      <c r="AU172" s="252" t="s">
        <v>89</v>
      </c>
      <c r="AV172" s="14" t="s">
        <v>89</v>
      </c>
      <c r="AW172" s="14" t="s">
        <v>34</v>
      </c>
      <c r="AX172" s="14" t="s">
        <v>80</v>
      </c>
      <c r="AY172" s="252" t="s">
        <v>124</v>
      </c>
    </row>
    <row r="173" spans="1:51" s="14" customFormat="1" ht="12">
      <c r="A173" s="14"/>
      <c r="B173" s="242"/>
      <c r="C173" s="243"/>
      <c r="D173" s="227" t="s">
        <v>135</v>
      </c>
      <c r="E173" s="244" t="s">
        <v>1</v>
      </c>
      <c r="F173" s="245" t="s">
        <v>145</v>
      </c>
      <c r="G173" s="243"/>
      <c r="H173" s="246">
        <v>25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2" t="s">
        <v>135</v>
      </c>
      <c r="AU173" s="252" t="s">
        <v>89</v>
      </c>
      <c r="AV173" s="14" t="s">
        <v>89</v>
      </c>
      <c r="AW173" s="14" t="s">
        <v>34</v>
      </c>
      <c r="AX173" s="14" t="s">
        <v>80</v>
      </c>
      <c r="AY173" s="252" t="s">
        <v>124</v>
      </c>
    </row>
    <row r="174" spans="1:51" s="15" customFormat="1" ht="12">
      <c r="A174" s="15"/>
      <c r="B174" s="253"/>
      <c r="C174" s="254"/>
      <c r="D174" s="227" t="s">
        <v>135</v>
      </c>
      <c r="E174" s="255" t="s">
        <v>1</v>
      </c>
      <c r="F174" s="256" t="s">
        <v>138</v>
      </c>
      <c r="G174" s="254"/>
      <c r="H174" s="257">
        <v>93.75</v>
      </c>
      <c r="I174" s="258"/>
      <c r="J174" s="254"/>
      <c r="K174" s="254"/>
      <c r="L174" s="259"/>
      <c r="M174" s="260"/>
      <c r="N174" s="261"/>
      <c r="O174" s="261"/>
      <c r="P174" s="261"/>
      <c r="Q174" s="261"/>
      <c r="R174" s="261"/>
      <c r="S174" s="261"/>
      <c r="T174" s="262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3" t="s">
        <v>135</v>
      </c>
      <c r="AU174" s="263" t="s">
        <v>89</v>
      </c>
      <c r="AV174" s="15" t="s">
        <v>131</v>
      </c>
      <c r="AW174" s="15" t="s">
        <v>34</v>
      </c>
      <c r="AX174" s="15" t="s">
        <v>87</v>
      </c>
      <c r="AY174" s="263" t="s">
        <v>124</v>
      </c>
    </row>
    <row r="175" spans="1:65" s="2" customFormat="1" ht="16.5" customHeight="1">
      <c r="A175" s="38"/>
      <c r="B175" s="39"/>
      <c r="C175" s="214" t="s">
        <v>187</v>
      </c>
      <c r="D175" s="214" t="s">
        <v>126</v>
      </c>
      <c r="E175" s="215" t="s">
        <v>188</v>
      </c>
      <c r="F175" s="216" t="s">
        <v>189</v>
      </c>
      <c r="G175" s="217" t="s">
        <v>129</v>
      </c>
      <c r="H175" s="218">
        <v>1213.5</v>
      </c>
      <c r="I175" s="219"/>
      <c r="J175" s="220">
        <f>ROUND(I175*H175,2)</f>
        <v>0</v>
      </c>
      <c r="K175" s="216" t="s">
        <v>130</v>
      </c>
      <c r="L175" s="44"/>
      <c r="M175" s="221" t="s">
        <v>1</v>
      </c>
      <c r="N175" s="222" t="s">
        <v>45</v>
      </c>
      <c r="O175" s="91"/>
      <c r="P175" s="223">
        <f>O175*H175</f>
        <v>0</v>
      </c>
      <c r="Q175" s="223">
        <v>0</v>
      </c>
      <c r="R175" s="223">
        <f>Q175*H175</f>
        <v>0</v>
      </c>
      <c r="S175" s="223">
        <v>0</v>
      </c>
      <c r="T175" s="22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5" t="s">
        <v>131</v>
      </c>
      <c r="AT175" s="225" t="s">
        <v>126</v>
      </c>
      <c r="AU175" s="225" t="s">
        <v>89</v>
      </c>
      <c r="AY175" s="17" t="s">
        <v>124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7" t="s">
        <v>87</v>
      </c>
      <c r="BK175" s="226">
        <f>ROUND(I175*H175,2)</f>
        <v>0</v>
      </c>
      <c r="BL175" s="17" t="s">
        <v>131</v>
      </c>
      <c r="BM175" s="225" t="s">
        <v>190</v>
      </c>
    </row>
    <row r="176" spans="1:47" s="2" customFormat="1" ht="12">
      <c r="A176" s="38"/>
      <c r="B176" s="39"/>
      <c r="C176" s="40"/>
      <c r="D176" s="227" t="s">
        <v>133</v>
      </c>
      <c r="E176" s="40"/>
      <c r="F176" s="228" t="s">
        <v>191</v>
      </c>
      <c r="G176" s="40"/>
      <c r="H176" s="40"/>
      <c r="I176" s="229"/>
      <c r="J176" s="40"/>
      <c r="K176" s="40"/>
      <c r="L176" s="44"/>
      <c r="M176" s="230"/>
      <c r="N176" s="231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133</v>
      </c>
      <c r="AU176" s="17" t="s">
        <v>89</v>
      </c>
    </row>
    <row r="177" spans="1:51" s="13" customFormat="1" ht="12">
      <c r="A177" s="13"/>
      <c r="B177" s="232"/>
      <c r="C177" s="233"/>
      <c r="D177" s="227" t="s">
        <v>135</v>
      </c>
      <c r="E177" s="234" t="s">
        <v>1</v>
      </c>
      <c r="F177" s="235" t="s">
        <v>163</v>
      </c>
      <c r="G177" s="233"/>
      <c r="H177" s="234" t="s">
        <v>1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135</v>
      </c>
      <c r="AU177" s="241" t="s">
        <v>89</v>
      </c>
      <c r="AV177" s="13" t="s">
        <v>87</v>
      </c>
      <c r="AW177" s="13" t="s">
        <v>34</v>
      </c>
      <c r="AX177" s="13" t="s">
        <v>80</v>
      </c>
      <c r="AY177" s="241" t="s">
        <v>124</v>
      </c>
    </row>
    <row r="178" spans="1:51" s="14" customFormat="1" ht="12">
      <c r="A178" s="14"/>
      <c r="B178" s="242"/>
      <c r="C178" s="243"/>
      <c r="D178" s="227" t="s">
        <v>135</v>
      </c>
      <c r="E178" s="244" t="s">
        <v>1</v>
      </c>
      <c r="F178" s="245" t="s">
        <v>164</v>
      </c>
      <c r="G178" s="243"/>
      <c r="H178" s="246">
        <v>1026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135</v>
      </c>
      <c r="AU178" s="252" t="s">
        <v>89</v>
      </c>
      <c r="AV178" s="14" t="s">
        <v>89</v>
      </c>
      <c r="AW178" s="14" t="s">
        <v>34</v>
      </c>
      <c r="AX178" s="14" t="s">
        <v>80</v>
      </c>
      <c r="AY178" s="252" t="s">
        <v>124</v>
      </c>
    </row>
    <row r="179" spans="1:51" s="14" customFormat="1" ht="12">
      <c r="A179" s="14"/>
      <c r="B179" s="242"/>
      <c r="C179" s="243"/>
      <c r="D179" s="227" t="s">
        <v>135</v>
      </c>
      <c r="E179" s="244" t="s">
        <v>1</v>
      </c>
      <c r="F179" s="245" t="s">
        <v>192</v>
      </c>
      <c r="G179" s="243"/>
      <c r="H179" s="246">
        <v>137.5</v>
      </c>
      <c r="I179" s="247"/>
      <c r="J179" s="243"/>
      <c r="K179" s="243"/>
      <c r="L179" s="248"/>
      <c r="M179" s="249"/>
      <c r="N179" s="250"/>
      <c r="O179" s="250"/>
      <c r="P179" s="250"/>
      <c r="Q179" s="250"/>
      <c r="R179" s="250"/>
      <c r="S179" s="250"/>
      <c r="T179" s="25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2" t="s">
        <v>135</v>
      </c>
      <c r="AU179" s="252" t="s">
        <v>89</v>
      </c>
      <c r="AV179" s="14" t="s">
        <v>89</v>
      </c>
      <c r="AW179" s="14" t="s">
        <v>34</v>
      </c>
      <c r="AX179" s="14" t="s">
        <v>80</v>
      </c>
      <c r="AY179" s="252" t="s">
        <v>124</v>
      </c>
    </row>
    <row r="180" spans="1:51" s="14" customFormat="1" ht="12">
      <c r="A180" s="14"/>
      <c r="B180" s="242"/>
      <c r="C180" s="243"/>
      <c r="D180" s="227" t="s">
        <v>135</v>
      </c>
      <c r="E180" s="244" t="s">
        <v>1</v>
      </c>
      <c r="F180" s="245" t="s">
        <v>193</v>
      </c>
      <c r="G180" s="243"/>
      <c r="H180" s="246">
        <v>50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2" t="s">
        <v>135</v>
      </c>
      <c r="AU180" s="252" t="s">
        <v>89</v>
      </c>
      <c r="AV180" s="14" t="s">
        <v>89</v>
      </c>
      <c r="AW180" s="14" t="s">
        <v>34</v>
      </c>
      <c r="AX180" s="14" t="s">
        <v>80</v>
      </c>
      <c r="AY180" s="252" t="s">
        <v>124</v>
      </c>
    </row>
    <row r="181" spans="1:51" s="15" customFormat="1" ht="12">
      <c r="A181" s="15"/>
      <c r="B181" s="253"/>
      <c r="C181" s="254"/>
      <c r="D181" s="227" t="s">
        <v>135</v>
      </c>
      <c r="E181" s="255" t="s">
        <v>1</v>
      </c>
      <c r="F181" s="256" t="s">
        <v>138</v>
      </c>
      <c r="G181" s="254"/>
      <c r="H181" s="257">
        <v>1213.5</v>
      </c>
      <c r="I181" s="258"/>
      <c r="J181" s="254"/>
      <c r="K181" s="254"/>
      <c r="L181" s="259"/>
      <c r="M181" s="260"/>
      <c r="N181" s="261"/>
      <c r="O181" s="261"/>
      <c r="P181" s="261"/>
      <c r="Q181" s="261"/>
      <c r="R181" s="261"/>
      <c r="S181" s="261"/>
      <c r="T181" s="262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3" t="s">
        <v>135</v>
      </c>
      <c r="AU181" s="263" t="s">
        <v>89</v>
      </c>
      <c r="AV181" s="15" t="s">
        <v>131</v>
      </c>
      <c r="AW181" s="15" t="s">
        <v>34</v>
      </c>
      <c r="AX181" s="15" t="s">
        <v>87</v>
      </c>
      <c r="AY181" s="263" t="s">
        <v>124</v>
      </c>
    </row>
    <row r="182" spans="1:65" s="2" customFormat="1" ht="21.75" customHeight="1">
      <c r="A182" s="38"/>
      <c r="B182" s="39"/>
      <c r="C182" s="214" t="s">
        <v>194</v>
      </c>
      <c r="D182" s="214" t="s">
        <v>126</v>
      </c>
      <c r="E182" s="215" t="s">
        <v>195</v>
      </c>
      <c r="F182" s="216" t="s">
        <v>196</v>
      </c>
      <c r="G182" s="217" t="s">
        <v>129</v>
      </c>
      <c r="H182" s="218">
        <v>93.75</v>
      </c>
      <c r="I182" s="219"/>
      <c r="J182" s="220">
        <f>ROUND(I182*H182,2)</f>
        <v>0</v>
      </c>
      <c r="K182" s="216" t="s">
        <v>130</v>
      </c>
      <c r="L182" s="44"/>
      <c r="M182" s="221" t="s">
        <v>1</v>
      </c>
      <c r="N182" s="222" t="s">
        <v>45</v>
      </c>
      <c r="O182" s="91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5" t="s">
        <v>131</v>
      </c>
      <c r="AT182" s="225" t="s">
        <v>126</v>
      </c>
      <c r="AU182" s="225" t="s">
        <v>89</v>
      </c>
      <c r="AY182" s="17" t="s">
        <v>124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7" t="s">
        <v>87</v>
      </c>
      <c r="BK182" s="226">
        <f>ROUND(I182*H182,2)</f>
        <v>0</v>
      </c>
      <c r="BL182" s="17" t="s">
        <v>131</v>
      </c>
      <c r="BM182" s="225" t="s">
        <v>197</v>
      </c>
    </row>
    <row r="183" spans="1:47" s="2" customFormat="1" ht="12">
      <c r="A183" s="38"/>
      <c r="B183" s="39"/>
      <c r="C183" s="40"/>
      <c r="D183" s="227" t="s">
        <v>133</v>
      </c>
      <c r="E183" s="40"/>
      <c r="F183" s="228" t="s">
        <v>198</v>
      </c>
      <c r="G183" s="40"/>
      <c r="H183" s="40"/>
      <c r="I183" s="229"/>
      <c r="J183" s="40"/>
      <c r="K183" s="40"/>
      <c r="L183" s="44"/>
      <c r="M183" s="230"/>
      <c r="N183" s="23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133</v>
      </c>
      <c r="AU183" s="17" t="s">
        <v>89</v>
      </c>
    </row>
    <row r="184" spans="1:51" s="13" customFormat="1" ht="12">
      <c r="A184" s="13"/>
      <c r="B184" s="232"/>
      <c r="C184" s="233"/>
      <c r="D184" s="227" t="s">
        <v>135</v>
      </c>
      <c r="E184" s="234" t="s">
        <v>1</v>
      </c>
      <c r="F184" s="235" t="s">
        <v>181</v>
      </c>
      <c r="G184" s="233"/>
      <c r="H184" s="234" t="s">
        <v>1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1" t="s">
        <v>135</v>
      </c>
      <c r="AU184" s="241" t="s">
        <v>89</v>
      </c>
      <c r="AV184" s="13" t="s">
        <v>87</v>
      </c>
      <c r="AW184" s="13" t="s">
        <v>34</v>
      </c>
      <c r="AX184" s="13" t="s">
        <v>80</v>
      </c>
      <c r="AY184" s="241" t="s">
        <v>124</v>
      </c>
    </row>
    <row r="185" spans="1:51" s="14" customFormat="1" ht="12">
      <c r="A185" s="14"/>
      <c r="B185" s="242"/>
      <c r="C185" s="243"/>
      <c r="D185" s="227" t="s">
        <v>135</v>
      </c>
      <c r="E185" s="244" t="s">
        <v>1</v>
      </c>
      <c r="F185" s="245" t="s">
        <v>144</v>
      </c>
      <c r="G185" s="243"/>
      <c r="H185" s="246">
        <v>68.75</v>
      </c>
      <c r="I185" s="247"/>
      <c r="J185" s="243"/>
      <c r="K185" s="243"/>
      <c r="L185" s="248"/>
      <c r="M185" s="249"/>
      <c r="N185" s="250"/>
      <c r="O185" s="250"/>
      <c r="P185" s="250"/>
      <c r="Q185" s="250"/>
      <c r="R185" s="250"/>
      <c r="S185" s="250"/>
      <c r="T185" s="25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2" t="s">
        <v>135</v>
      </c>
      <c r="AU185" s="252" t="s">
        <v>89</v>
      </c>
      <c r="AV185" s="14" t="s">
        <v>89</v>
      </c>
      <c r="AW185" s="14" t="s">
        <v>34</v>
      </c>
      <c r="AX185" s="14" t="s">
        <v>80</v>
      </c>
      <c r="AY185" s="252" t="s">
        <v>124</v>
      </c>
    </row>
    <row r="186" spans="1:51" s="14" customFormat="1" ht="12">
      <c r="A186" s="14"/>
      <c r="B186" s="242"/>
      <c r="C186" s="243"/>
      <c r="D186" s="227" t="s">
        <v>135</v>
      </c>
      <c r="E186" s="244" t="s">
        <v>1</v>
      </c>
      <c r="F186" s="245" t="s">
        <v>145</v>
      </c>
      <c r="G186" s="243"/>
      <c r="H186" s="246">
        <v>25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2" t="s">
        <v>135</v>
      </c>
      <c r="AU186" s="252" t="s">
        <v>89</v>
      </c>
      <c r="AV186" s="14" t="s">
        <v>89</v>
      </c>
      <c r="AW186" s="14" t="s">
        <v>34</v>
      </c>
      <c r="AX186" s="14" t="s">
        <v>80</v>
      </c>
      <c r="AY186" s="252" t="s">
        <v>124</v>
      </c>
    </row>
    <row r="187" spans="1:51" s="15" customFormat="1" ht="12">
      <c r="A187" s="15"/>
      <c r="B187" s="253"/>
      <c r="C187" s="254"/>
      <c r="D187" s="227" t="s">
        <v>135</v>
      </c>
      <c r="E187" s="255" t="s">
        <v>1</v>
      </c>
      <c r="F187" s="256" t="s">
        <v>138</v>
      </c>
      <c r="G187" s="254"/>
      <c r="H187" s="257">
        <v>93.75</v>
      </c>
      <c r="I187" s="258"/>
      <c r="J187" s="254"/>
      <c r="K187" s="254"/>
      <c r="L187" s="259"/>
      <c r="M187" s="260"/>
      <c r="N187" s="261"/>
      <c r="O187" s="261"/>
      <c r="P187" s="261"/>
      <c r="Q187" s="261"/>
      <c r="R187" s="261"/>
      <c r="S187" s="261"/>
      <c r="T187" s="262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3" t="s">
        <v>135</v>
      </c>
      <c r="AU187" s="263" t="s">
        <v>89</v>
      </c>
      <c r="AV187" s="15" t="s">
        <v>131</v>
      </c>
      <c r="AW187" s="15" t="s">
        <v>34</v>
      </c>
      <c r="AX187" s="15" t="s">
        <v>87</v>
      </c>
      <c r="AY187" s="263" t="s">
        <v>124</v>
      </c>
    </row>
    <row r="188" spans="1:65" s="2" customFormat="1" ht="21.75" customHeight="1">
      <c r="A188" s="38"/>
      <c r="B188" s="39"/>
      <c r="C188" s="214" t="s">
        <v>199</v>
      </c>
      <c r="D188" s="214" t="s">
        <v>126</v>
      </c>
      <c r="E188" s="215" t="s">
        <v>200</v>
      </c>
      <c r="F188" s="216" t="s">
        <v>201</v>
      </c>
      <c r="G188" s="217" t="s">
        <v>129</v>
      </c>
      <c r="H188" s="218">
        <v>1026</v>
      </c>
      <c r="I188" s="219"/>
      <c r="J188" s="220">
        <f>ROUND(I188*H188,2)</f>
        <v>0</v>
      </c>
      <c r="K188" s="216" t="s">
        <v>130</v>
      </c>
      <c r="L188" s="44"/>
      <c r="M188" s="221" t="s">
        <v>1</v>
      </c>
      <c r="N188" s="222" t="s">
        <v>45</v>
      </c>
      <c r="O188" s="91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5" t="s">
        <v>131</v>
      </c>
      <c r="AT188" s="225" t="s">
        <v>126</v>
      </c>
      <c r="AU188" s="225" t="s">
        <v>89</v>
      </c>
      <c r="AY188" s="17" t="s">
        <v>124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7" t="s">
        <v>87</v>
      </c>
      <c r="BK188" s="226">
        <f>ROUND(I188*H188,2)</f>
        <v>0</v>
      </c>
      <c r="BL188" s="17" t="s">
        <v>131</v>
      </c>
      <c r="BM188" s="225" t="s">
        <v>202</v>
      </c>
    </row>
    <row r="189" spans="1:47" s="2" customFormat="1" ht="12">
      <c r="A189" s="38"/>
      <c r="B189" s="39"/>
      <c r="C189" s="40"/>
      <c r="D189" s="227" t="s">
        <v>133</v>
      </c>
      <c r="E189" s="40"/>
      <c r="F189" s="228" t="s">
        <v>203</v>
      </c>
      <c r="G189" s="40"/>
      <c r="H189" s="40"/>
      <c r="I189" s="229"/>
      <c r="J189" s="40"/>
      <c r="K189" s="40"/>
      <c r="L189" s="44"/>
      <c r="M189" s="230"/>
      <c r="N189" s="231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133</v>
      </c>
      <c r="AU189" s="17" t="s">
        <v>89</v>
      </c>
    </row>
    <row r="190" spans="1:51" s="13" customFormat="1" ht="12">
      <c r="A190" s="13"/>
      <c r="B190" s="232"/>
      <c r="C190" s="233"/>
      <c r="D190" s="227" t="s">
        <v>135</v>
      </c>
      <c r="E190" s="234" t="s">
        <v>1</v>
      </c>
      <c r="F190" s="235" t="s">
        <v>204</v>
      </c>
      <c r="G190" s="233"/>
      <c r="H190" s="234" t="s">
        <v>1</v>
      </c>
      <c r="I190" s="236"/>
      <c r="J190" s="233"/>
      <c r="K190" s="233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135</v>
      </c>
      <c r="AU190" s="241" t="s">
        <v>89</v>
      </c>
      <c r="AV190" s="13" t="s">
        <v>87</v>
      </c>
      <c r="AW190" s="13" t="s">
        <v>34</v>
      </c>
      <c r="AX190" s="13" t="s">
        <v>80</v>
      </c>
      <c r="AY190" s="241" t="s">
        <v>124</v>
      </c>
    </row>
    <row r="191" spans="1:51" s="14" customFormat="1" ht="12">
      <c r="A191" s="14"/>
      <c r="B191" s="242"/>
      <c r="C191" s="243"/>
      <c r="D191" s="227" t="s">
        <v>135</v>
      </c>
      <c r="E191" s="244" t="s">
        <v>1</v>
      </c>
      <c r="F191" s="245" t="s">
        <v>164</v>
      </c>
      <c r="G191" s="243"/>
      <c r="H191" s="246">
        <v>1026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2" t="s">
        <v>135</v>
      </c>
      <c r="AU191" s="252" t="s">
        <v>89</v>
      </c>
      <c r="AV191" s="14" t="s">
        <v>89</v>
      </c>
      <c r="AW191" s="14" t="s">
        <v>34</v>
      </c>
      <c r="AX191" s="14" t="s">
        <v>80</v>
      </c>
      <c r="AY191" s="252" t="s">
        <v>124</v>
      </c>
    </row>
    <row r="192" spans="1:51" s="15" customFormat="1" ht="12">
      <c r="A192" s="15"/>
      <c r="B192" s="253"/>
      <c r="C192" s="254"/>
      <c r="D192" s="227" t="s">
        <v>135</v>
      </c>
      <c r="E192" s="255" t="s">
        <v>1</v>
      </c>
      <c r="F192" s="256" t="s">
        <v>138</v>
      </c>
      <c r="G192" s="254"/>
      <c r="H192" s="257">
        <v>1026</v>
      </c>
      <c r="I192" s="258"/>
      <c r="J192" s="254"/>
      <c r="K192" s="254"/>
      <c r="L192" s="259"/>
      <c r="M192" s="260"/>
      <c r="N192" s="261"/>
      <c r="O192" s="261"/>
      <c r="P192" s="261"/>
      <c r="Q192" s="261"/>
      <c r="R192" s="261"/>
      <c r="S192" s="261"/>
      <c r="T192" s="262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3" t="s">
        <v>135</v>
      </c>
      <c r="AU192" s="263" t="s">
        <v>89</v>
      </c>
      <c r="AV192" s="15" t="s">
        <v>131</v>
      </c>
      <c r="AW192" s="15" t="s">
        <v>34</v>
      </c>
      <c r="AX192" s="15" t="s">
        <v>87</v>
      </c>
      <c r="AY192" s="263" t="s">
        <v>124</v>
      </c>
    </row>
    <row r="193" spans="1:65" s="2" customFormat="1" ht="16.5" customHeight="1">
      <c r="A193" s="38"/>
      <c r="B193" s="39"/>
      <c r="C193" s="214" t="s">
        <v>205</v>
      </c>
      <c r="D193" s="214" t="s">
        <v>126</v>
      </c>
      <c r="E193" s="215" t="s">
        <v>206</v>
      </c>
      <c r="F193" s="216" t="s">
        <v>207</v>
      </c>
      <c r="G193" s="217" t="s">
        <v>129</v>
      </c>
      <c r="H193" s="218">
        <v>67</v>
      </c>
      <c r="I193" s="219"/>
      <c r="J193" s="220">
        <f>ROUND(I193*H193,2)</f>
        <v>0</v>
      </c>
      <c r="K193" s="216" t="s">
        <v>130</v>
      </c>
      <c r="L193" s="44"/>
      <c r="M193" s="221" t="s">
        <v>1</v>
      </c>
      <c r="N193" s="222" t="s">
        <v>45</v>
      </c>
      <c r="O193" s="91"/>
      <c r="P193" s="223">
        <f>O193*H193</f>
        <v>0</v>
      </c>
      <c r="Q193" s="223">
        <v>0.08425</v>
      </c>
      <c r="R193" s="223">
        <f>Q193*H193</f>
        <v>5.64475</v>
      </c>
      <c r="S193" s="223">
        <v>0</v>
      </c>
      <c r="T193" s="22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5" t="s">
        <v>131</v>
      </c>
      <c r="AT193" s="225" t="s">
        <v>126</v>
      </c>
      <c r="AU193" s="225" t="s">
        <v>89</v>
      </c>
      <c r="AY193" s="17" t="s">
        <v>124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7" t="s">
        <v>87</v>
      </c>
      <c r="BK193" s="226">
        <f>ROUND(I193*H193,2)</f>
        <v>0</v>
      </c>
      <c r="BL193" s="17" t="s">
        <v>131</v>
      </c>
      <c r="BM193" s="225" t="s">
        <v>208</v>
      </c>
    </row>
    <row r="194" spans="1:47" s="2" customFormat="1" ht="12">
      <c r="A194" s="38"/>
      <c r="B194" s="39"/>
      <c r="C194" s="40"/>
      <c r="D194" s="227" t="s">
        <v>133</v>
      </c>
      <c r="E194" s="40"/>
      <c r="F194" s="228" t="s">
        <v>209</v>
      </c>
      <c r="G194" s="40"/>
      <c r="H194" s="40"/>
      <c r="I194" s="229"/>
      <c r="J194" s="40"/>
      <c r="K194" s="40"/>
      <c r="L194" s="44"/>
      <c r="M194" s="230"/>
      <c r="N194" s="231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133</v>
      </c>
      <c r="AU194" s="17" t="s">
        <v>89</v>
      </c>
    </row>
    <row r="195" spans="1:51" s="13" customFormat="1" ht="12">
      <c r="A195" s="13"/>
      <c r="B195" s="232"/>
      <c r="C195" s="233"/>
      <c r="D195" s="227" t="s">
        <v>135</v>
      </c>
      <c r="E195" s="234" t="s">
        <v>1</v>
      </c>
      <c r="F195" s="235" t="s">
        <v>210</v>
      </c>
      <c r="G195" s="233"/>
      <c r="H195" s="234" t="s">
        <v>1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135</v>
      </c>
      <c r="AU195" s="241" t="s">
        <v>89</v>
      </c>
      <c r="AV195" s="13" t="s">
        <v>87</v>
      </c>
      <c r="AW195" s="13" t="s">
        <v>34</v>
      </c>
      <c r="AX195" s="13" t="s">
        <v>80</v>
      </c>
      <c r="AY195" s="241" t="s">
        <v>124</v>
      </c>
    </row>
    <row r="196" spans="1:51" s="14" customFormat="1" ht="12">
      <c r="A196" s="14"/>
      <c r="B196" s="242"/>
      <c r="C196" s="243"/>
      <c r="D196" s="227" t="s">
        <v>135</v>
      </c>
      <c r="E196" s="244" t="s">
        <v>1</v>
      </c>
      <c r="F196" s="245" t="s">
        <v>137</v>
      </c>
      <c r="G196" s="243"/>
      <c r="H196" s="246">
        <v>67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135</v>
      </c>
      <c r="AU196" s="252" t="s">
        <v>89</v>
      </c>
      <c r="AV196" s="14" t="s">
        <v>89</v>
      </c>
      <c r="AW196" s="14" t="s">
        <v>34</v>
      </c>
      <c r="AX196" s="14" t="s">
        <v>80</v>
      </c>
      <c r="AY196" s="252" t="s">
        <v>124</v>
      </c>
    </row>
    <row r="197" spans="1:51" s="15" customFormat="1" ht="12">
      <c r="A197" s="15"/>
      <c r="B197" s="253"/>
      <c r="C197" s="254"/>
      <c r="D197" s="227" t="s">
        <v>135</v>
      </c>
      <c r="E197" s="255" t="s">
        <v>1</v>
      </c>
      <c r="F197" s="256" t="s">
        <v>138</v>
      </c>
      <c r="G197" s="254"/>
      <c r="H197" s="257">
        <v>67</v>
      </c>
      <c r="I197" s="258"/>
      <c r="J197" s="254"/>
      <c r="K197" s="254"/>
      <c r="L197" s="259"/>
      <c r="M197" s="260"/>
      <c r="N197" s="261"/>
      <c r="O197" s="261"/>
      <c r="P197" s="261"/>
      <c r="Q197" s="261"/>
      <c r="R197" s="261"/>
      <c r="S197" s="261"/>
      <c r="T197" s="262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3" t="s">
        <v>135</v>
      </c>
      <c r="AU197" s="263" t="s">
        <v>89</v>
      </c>
      <c r="AV197" s="15" t="s">
        <v>131</v>
      </c>
      <c r="AW197" s="15" t="s">
        <v>34</v>
      </c>
      <c r="AX197" s="15" t="s">
        <v>87</v>
      </c>
      <c r="AY197" s="263" t="s">
        <v>124</v>
      </c>
    </row>
    <row r="198" spans="1:65" s="2" customFormat="1" ht="16.5" customHeight="1">
      <c r="A198" s="38"/>
      <c r="B198" s="39"/>
      <c r="C198" s="264" t="s">
        <v>211</v>
      </c>
      <c r="D198" s="264" t="s">
        <v>212</v>
      </c>
      <c r="E198" s="265" t="s">
        <v>213</v>
      </c>
      <c r="F198" s="266" t="s">
        <v>214</v>
      </c>
      <c r="G198" s="267" t="s">
        <v>129</v>
      </c>
      <c r="H198" s="268">
        <v>6.901</v>
      </c>
      <c r="I198" s="269"/>
      <c r="J198" s="270">
        <f>ROUND(I198*H198,2)</f>
        <v>0</v>
      </c>
      <c r="K198" s="266" t="s">
        <v>130</v>
      </c>
      <c r="L198" s="271"/>
      <c r="M198" s="272" t="s">
        <v>1</v>
      </c>
      <c r="N198" s="273" t="s">
        <v>45</v>
      </c>
      <c r="O198" s="91"/>
      <c r="P198" s="223">
        <f>O198*H198</f>
        <v>0</v>
      </c>
      <c r="Q198" s="223">
        <v>0.131</v>
      </c>
      <c r="R198" s="223">
        <f>Q198*H198</f>
        <v>0.904031</v>
      </c>
      <c r="S198" s="223">
        <v>0</v>
      </c>
      <c r="T198" s="22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5" t="s">
        <v>182</v>
      </c>
      <c r="AT198" s="225" t="s">
        <v>212</v>
      </c>
      <c r="AU198" s="225" t="s">
        <v>89</v>
      </c>
      <c r="AY198" s="17" t="s">
        <v>124</v>
      </c>
      <c r="BE198" s="226">
        <f>IF(N198="základní",J198,0)</f>
        <v>0</v>
      </c>
      <c r="BF198" s="226">
        <f>IF(N198="snížená",J198,0)</f>
        <v>0</v>
      </c>
      <c r="BG198" s="226">
        <f>IF(N198="zákl. přenesená",J198,0)</f>
        <v>0</v>
      </c>
      <c r="BH198" s="226">
        <f>IF(N198="sníž. přenesená",J198,0)</f>
        <v>0</v>
      </c>
      <c r="BI198" s="226">
        <f>IF(N198="nulová",J198,0)</f>
        <v>0</v>
      </c>
      <c r="BJ198" s="17" t="s">
        <v>87</v>
      </c>
      <c r="BK198" s="226">
        <f>ROUND(I198*H198,2)</f>
        <v>0</v>
      </c>
      <c r="BL198" s="17" t="s">
        <v>131</v>
      </c>
      <c r="BM198" s="225" t="s">
        <v>215</v>
      </c>
    </row>
    <row r="199" spans="1:47" s="2" customFormat="1" ht="12">
      <c r="A199" s="38"/>
      <c r="B199" s="39"/>
      <c r="C199" s="40"/>
      <c r="D199" s="227" t="s">
        <v>133</v>
      </c>
      <c r="E199" s="40"/>
      <c r="F199" s="228" t="s">
        <v>214</v>
      </c>
      <c r="G199" s="40"/>
      <c r="H199" s="40"/>
      <c r="I199" s="229"/>
      <c r="J199" s="40"/>
      <c r="K199" s="40"/>
      <c r="L199" s="44"/>
      <c r="M199" s="230"/>
      <c r="N199" s="231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133</v>
      </c>
      <c r="AU199" s="17" t="s">
        <v>89</v>
      </c>
    </row>
    <row r="200" spans="1:51" s="13" customFormat="1" ht="12">
      <c r="A200" s="13"/>
      <c r="B200" s="232"/>
      <c r="C200" s="233"/>
      <c r="D200" s="227" t="s">
        <v>135</v>
      </c>
      <c r="E200" s="234" t="s">
        <v>1</v>
      </c>
      <c r="F200" s="235" t="s">
        <v>216</v>
      </c>
      <c r="G200" s="233"/>
      <c r="H200" s="234" t="s">
        <v>1</v>
      </c>
      <c r="I200" s="236"/>
      <c r="J200" s="233"/>
      <c r="K200" s="233"/>
      <c r="L200" s="237"/>
      <c r="M200" s="238"/>
      <c r="N200" s="239"/>
      <c r="O200" s="239"/>
      <c r="P200" s="239"/>
      <c r="Q200" s="239"/>
      <c r="R200" s="239"/>
      <c r="S200" s="239"/>
      <c r="T200" s="24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1" t="s">
        <v>135</v>
      </c>
      <c r="AU200" s="241" t="s">
        <v>89</v>
      </c>
      <c r="AV200" s="13" t="s">
        <v>87</v>
      </c>
      <c r="AW200" s="13" t="s">
        <v>34</v>
      </c>
      <c r="AX200" s="13" t="s">
        <v>80</v>
      </c>
      <c r="AY200" s="241" t="s">
        <v>124</v>
      </c>
    </row>
    <row r="201" spans="1:51" s="14" customFormat="1" ht="12">
      <c r="A201" s="14"/>
      <c r="B201" s="242"/>
      <c r="C201" s="243"/>
      <c r="D201" s="227" t="s">
        <v>135</v>
      </c>
      <c r="E201" s="244" t="s">
        <v>1</v>
      </c>
      <c r="F201" s="245" t="s">
        <v>217</v>
      </c>
      <c r="G201" s="243"/>
      <c r="H201" s="246">
        <v>6.7</v>
      </c>
      <c r="I201" s="247"/>
      <c r="J201" s="243"/>
      <c r="K201" s="243"/>
      <c r="L201" s="248"/>
      <c r="M201" s="249"/>
      <c r="N201" s="250"/>
      <c r="O201" s="250"/>
      <c r="P201" s="250"/>
      <c r="Q201" s="250"/>
      <c r="R201" s="250"/>
      <c r="S201" s="250"/>
      <c r="T201" s="25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2" t="s">
        <v>135</v>
      </c>
      <c r="AU201" s="252" t="s">
        <v>89</v>
      </c>
      <c r="AV201" s="14" t="s">
        <v>89</v>
      </c>
      <c r="AW201" s="14" t="s">
        <v>34</v>
      </c>
      <c r="AX201" s="14" t="s">
        <v>80</v>
      </c>
      <c r="AY201" s="252" t="s">
        <v>124</v>
      </c>
    </row>
    <row r="202" spans="1:51" s="15" customFormat="1" ht="12">
      <c r="A202" s="15"/>
      <c r="B202" s="253"/>
      <c r="C202" s="254"/>
      <c r="D202" s="227" t="s">
        <v>135</v>
      </c>
      <c r="E202" s="255" t="s">
        <v>1</v>
      </c>
      <c r="F202" s="256" t="s">
        <v>138</v>
      </c>
      <c r="G202" s="254"/>
      <c r="H202" s="257">
        <v>6.7</v>
      </c>
      <c r="I202" s="258"/>
      <c r="J202" s="254"/>
      <c r="K202" s="254"/>
      <c r="L202" s="259"/>
      <c r="M202" s="260"/>
      <c r="N202" s="261"/>
      <c r="O202" s="261"/>
      <c r="P202" s="261"/>
      <c r="Q202" s="261"/>
      <c r="R202" s="261"/>
      <c r="S202" s="261"/>
      <c r="T202" s="262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3" t="s">
        <v>135</v>
      </c>
      <c r="AU202" s="263" t="s">
        <v>89</v>
      </c>
      <c r="AV202" s="15" t="s">
        <v>131</v>
      </c>
      <c r="AW202" s="15" t="s">
        <v>34</v>
      </c>
      <c r="AX202" s="15" t="s">
        <v>87</v>
      </c>
      <c r="AY202" s="263" t="s">
        <v>124</v>
      </c>
    </row>
    <row r="203" spans="1:51" s="14" customFormat="1" ht="12">
      <c r="A203" s="14"/>
      <c r="B203" s="242"/>
      <c r="C203" s="243"/>
      <c r="D203" s="227" t="s">
        <v>135</v>
      </c>
      <c r="E203" s="243"/>
      <c r="F203" s="245" t="s">
        <v>218</v>
      </c>
      <c r="G203" s="243"/>
      <c r="H203" s="246">
        <v>6.901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2" t="s">
        <v>135</v>
      </c>
      <c r="AU203" s="252" t="s">
        <v>89</v>
      </c>
      <c r="AV203" s="14" t="s">
        <v>89</v>
      </c>
      <c r="AW203" s="14" t="s">
        <v>4</v>
      </c>
      <c r="AX203" s="14" t="s">
        <v>87</v>
      </c>
      <c r="AY203" s="252" t="s">
        <v>124</v>
      </c>
    </row>
    <row r="204" spans="1:63" s="12" customFormat="1" ht="22.8" customHeight="1">
      <c r="A204" s="12"/>
      <c r="B204" s="198"/>
      <c r="C204" s="199"/>
      <c r="D204" s="200" t="s">
        <v>79</v>
      </c>
      <c r="E204" s="212" t="s">
        <v>182</v>
      </c>
      <c r="F204" s="212" t="s">
        <v>219</v>
      </c>
      <c r="G204" s="199"/>
      <c r="H204" s="199"/>
      <c r="I204" s="202"/>
      <c r="J204" s="213">
        <f>BK204</f>
        <v>0</v>
      </c>
      <c r="K204" s="199"/>
      <c r="L204" s="204"/>
      <c r="M204" s="205"/>
      <c r="N204" s="206"/>
      <c r="O204" s="206"/>
      <c r="P204" s="207">
        <f>SUM(P205:P212)</f>
        <v>0</v>
      </c>
      <c r="Q204" s="206"/>
      <c r="R204" s="207">
        <f>SUM(R205:R212)</f>
        <v>5.86656</v>
      </c>
      <c r="S204" s="206"/>
      <c r="T204" s="208">
        <f>SUM(T205:T212)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9" t="s">
        <v>87</v>
      </c>
      <c r="AT204" s="210" t="s">
        <v>79</v>
      </c>
      <c r="AU204" s="210" t="s">
        <v>87</v>
      </c>
      <c r="AY204" s="209" t="s">
        <v>124</v>
      </c>
      <c r="BK204" s="211">
        <f>SUM(BK205:BK212)</f>
        <v>0</v>
      </c>
    </row>
    <row r="205" spans="1:65" s="2" customFormat="1" ht="16.5" customHeight="1">
      <c r="A205" s="38"/>
      <c r="B205" s="39"/>
      <c r="C205" s="214" t="s">
        <v>220</v>
      </c>
      <c r="D205" s="214" t="s">
        <v>126</v>
      </c>
      <c r="E205" s="215" t="s">
        <v>221</v>
      </c>
      <c r="F205" s="216" t="s">
        <v>222</v>
      </c>
      <c r="G205" s="217" t="s">
        <v>223</v>
      </c>
      <c r="H205" s="218">
        <v>4</v>
      </c>
      <c r="I205" s="219"/>
      <c r="J205" s="220">
        <f>ROUND(I205*H205,2)</f>
        <v>0</v>
      </c>
      <c r="K205" s="216" t="s">
        <v>130</v>
      </c>
      <c r="L205" s="44"/>
      <c r="M205" s="221" t="s">
        <v>1</v>
      </c>
      <c r="N205" s="222" t="s">
        <v>45</v>
      </c>
      <c r="O205" s="91"/>
      <c r="P205" s="223">
        <f>O205*H205</f>
        <v>0</v>
      </c>
      <c r="Q205" s="223">
        <v>0.42368</v>
      </c>
      <c r="R205" s="223">
        <f>Q205*H205</f>
        <v>1.69472</v>
      </c>
      <c r="S205" s="223">
        <v>0</v>
      </c>
      <c r="T205" s="22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5" t="s">
        <v>131</v>
      </c>
      <c r="AT205" s="225" t="s">
        <v>126</v>
      </c>
      <c r="AU205" s="225" t="s">
        <v>89</v>
      </c>
      <c r="AY205" s="17" t="s">
        <v>124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7" t="s">
        <v>87</v>
      </c>
      <c r="BK205" s="226">
        <f>ROUND(I205*H205,2)</f>
        <v>0</v>
      </c>
      <c r="BL205" s="17" t="s">
        <v>131</v>
      </c>
      <c r="BM205" s="225" t="s">
        <v>224</v>
      </c>
    </row>
    <row r="206" spans="1:47" s="2" customFormat="1" ht="12">
      <c r="A206" s="38"/>
      <c r="B206" s="39"/>
      <c r="C206" s="40"/>
      <c r="D206" s="227" t="s">
        <v>133</v>
      </c>
      <c r="E206" s="40"/>
      <c r="F206" s="228" t="s">
        <v>225</v>
      </c>
      <c r="G206" s="40"/>
      <c r="H206" s="40"/>
      <c r="I206" s="229"/>
      <c r="J206" s="40"/>
      <c r="K206" s="40"/>
      <c r="L206" s="44"/>
      <c r="M206" s="230"/>
      <c r="N206" s="231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133</v>
      </c>
      <c r="AU206" s="17" t="s">
        <v>89</v>
      </c>
    </row>
    <row r="207" spans="1:51" s="14" customFormat="1" ht="12">
      <c r="A207" s="14"/>
      <c r="B207" s="242"/>
      <c r="C207" s="243"/>
      <c r="D207" s="227" t="s">
        <v>135</v>
      </c>
      <c r="E207" s="244" t="s">
        <v>1</v>
      </c>
      <c r="F207" s="245" t="s">
        <v>131</v>
      </c>
      <c r="G207" s="243"/>
      <c r="H207" s="246">
        <v>4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2" t="s">
        <v>135</v>
      </c>
      <c r="AU207" s="252" t="s">
        <v>89</v>
      </c>
      <c r="AV207" s="14" t="s">
        <v>89</v>
      </c>
      <c r="AW207" s="14" t="s">
        <v>34</v>
      </c>
      <c r="AX207" s="14" t="s">
        <v>87</v>
      </c>
      <c r="AY207" s="252" t="s">
        <v>124</v>
      </c>
    </row>
    <row r="208" spans="1:65" s="2" customFormat="1" ht="16.5" customHeight="1">
      <c r="A208" s="38"/>
      <c r="B208" s="39"/>
      <c r="C208" s="214" t="s">
        <v>8</v>
      </c>
      <c r="D208" s="214" t="s">
        <v>126</v>
      </c>
      <c r="E208" s="215" t="s">
        <v>226</v>
      </c>
      <c r="F208" s="216" t="s">
        <v>227</v>
      </c>
      <c r="G208" s="217" t="s">
        <v>223</v>
      </c>
      <c r="H208" s="218">
        <v>4</v>
      </c>
      <c r="I208" s="219"/>
      <c r="J208" s="220">
        <f>ROUND(I208*H208,2)</f>
        <v>0</v>
      </c>
      <c r="K208" s="216" t="s">
        <v>130</v>
      </c>
      <c r="L208" s="44"/>
      <c r="M208" s="221" t="s">
        <v>1</v>
      </c>
      <c r="N208" s="222" t="s">
        <v>45</v>
      </c>
      <c r="O208" s="91"/>
      <c r="P208" s="223">
        <f>O208*H208</f>
        <v>0</v>
      </c>
      <c r="Q208" s="223">
        <v>0.4208</v>
      </c>
      <c r="R208" s="223">
        <f>Q208*H208</f>
        <v>1.6832</v>
      </c>
      <c r="S208" s="223">
        <v>0</v>
      </c>
      <c r="T208" s="224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5" t="s">
        <v>131</v>
      </c>
      <c r="AT208" s="225" t="s">
        <v>126</v>
      </c>
      <c r="AU208" s="225" t="s">
        <v>89</v>
      </c>
      <c r="AY208" s="17" t="s">
        <v>124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7" t="s">
        <v>87</v>
      </c>
      <c r="BK208" s="226">
        <f>ROUND(I208*H208,2)</f>
        <v>0</v>
      </c>
      <c r="BL208" s="17" t="s">
        <v>131</v>
      </c>
      <c r="BM208" s="225" t="s">
        <v>228</v>
      </c>
    </row>
    <row r="209" spans="1:47" s="2" customFormat="1" ht="12">
      <c r="A209" s="38"/>
      <c r="B209" s="39"/>
      <c r="C209" s="40"/>
      <c r="D209" s="227" t="s">
        <v>133</v>
      </c>
      <c r="E209" s="40"/>
      <c r="F209" s="228" t="s">
        <v>229</v>
      </c>
      <c r="G209" s="40"/>
      <c r="H209" s="40"/>
      <c r="I209" s="229"/>
      <c r="J209" s="40"/>
      <c r="K209" s="40"/>
      <c r="L209" s="44"/>
      <c r="M209" s="230"/>
      <c r="N209" s="231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133</v>
      </c>
      <c r="AU209" s="17" t="s">
        <v>89</v>
      </c>
    </row>
    <row r="210" spans="1:51" s="14" customFormat="1" ht="12">
      <c r="A210" s="14"/>
      <c r="B210" s="242"/>
      <c r="C210" s="243"/>
      <c r="D210" s="227" t="s">
        <v>135</v>
      </c>
      <c r="E210" s="244" t="s">
        <v>1</v>
      </c>
      <c r="F210" s="245" t="s">
        <v>131</v>
      </c>
      <c r="G210" s="243"/>
      <c r="H210" s="246">
        <v>4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2" t="s">
        <v>135</v>
      </c>
      <c r="AU210" s="252" t="s">
        <v>89</v>
      </c>
      <c r="AV210" s="14" t="s">
        <v>89</v>
      </c>
      <c r="AW210" s="14" t="s">
        <v>34</v>
      </c>
      <c r="AX210" s="14" t="s">
        <v>87</v>
      </c>
      <c r="AY210" s="252" t="s">
        <v>124</v>
      </c>
    </row>
    <row r="211" spans="1:65" s="2" customFormat="1" ht="21.75" customHeight="1">
      <c r="A211" s="38"/>
      <c r="B211" s="39"/>
      <c r="C211" s="214" t="s">
        <v>230</v>
      </c>
      <c r="D211" s="214" t="s">
        <v>126</v>
      </c>
      <c r="E211" s="215" t="s">
        <v>231</v>
      </c>
      <c r="F211" s="216" t="s">
        <v>232</v>
      </c>
      <c r="G211" s="217" t="s">
        <v>223</v>
      </c>
      <c r="H211" s="218">
        <v>8</v>
      </c>
      <c r="I211" s="219"/>
      <c r="J211" s="220">
        <f>ROUND(I211*H211,2)</f>
        <v>0</v>
      </c>
      <c r="K211" s="216" t="s">
        <v>130</v>
      </c>
      <c r="L211" s="44"/>
      <c r="M211" s="221" t="s">
        <v>1</v>
      </c>
      <c r="N211" s="222" t="s">
        <v>45</v>
      </c>
      <c r="O211" s="91"/>
      <c r="P211" s="223">
        <f>O211*H211</f>
        <v>0</v>
      </c>
      <c r="Q211" s="223">
        <v>0.31108</v>
      </c>
      <c r="R211" s="223">
        <f>Q211*H211</f>
        <v>2.48864</v>
      </c>
      <c r="S211" s="223">
        <v>0</v>
      </c>
      <c r="T211" s="22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5" t="s">
        <v>131</v>
      </c>
      <c r="AT211" s="225" t="s">
        <v>126</v>
      </c>
      <c r="AU211" s="225" t="s">
        <v>89</v>
      </c>
      <c r="AY211" s="17" t="s">
        <v>124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7" t="s">
        <v>87</v>
      </c>
      <c r="BK211" s="226">
        <f>ROUND(I211*H211,2)</f>
        <v>0</v>
      </c>
      <c r="BL211" s="17" t="s">
        <v>131</v>
      </c>
      <c r="BM211" s="225" t="s">
        <v>233</v>
      </c>
    </row>
    <row r="212" spans="1:47" s="2" customFormat="1" ht="12">
      <c r="A212" s="38"/>
      <c r="B212" s="39"/>
      <c r="C212" s="40"/>
      <c r="D212" s="227" t="s">
        <v>133</v>
      </c>
      <c r="E212" s="40"/>
      <c r="F212" s="228" t="s">
        <v>234</v>
      </c>
      <c r="G212" s="40"/>
      <c r="H212" s="40"/>
      <c r="I212" s="229"/>
      <c r="J212" s="40"/>
      <c r="K212" s="40"/>
      <c r="L212" s="44"/>
      <c r="M212" s="230"/>
      <c r="N212" s="231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133</v>
      </c>
      <c r="AU212" s="17" t="s">
        <v>89</v>
      </c>
    </row>
    <row r="213" spans="1:63" s="12" customFormat="1" ht="22.8" customHeight="1">
      <c r="A213" s="12"/>
      <c r="B213" s="198"/>
      <c r="C213" s="199"/>
      <c r="D213" s="200" t="s">
        <v>79</v>
      </c>
      <c r="E213" s="212" t="s">
        <v>187</v>
      </c>
      <c r="F213" s="212" t="s">
        <v>235</v>
      </c>
      <c r="G213" s="199"/>
      <c r="H213" s="199"/>
      <c r="I213" s="202"/>
      <c r="J213" s="213">
        <f>BK213</f>
        <v>0</v>
      </c>
      <c r="K213" s="199"/>
      <c r="L213" s="204"/>
      <c r="M213" s="205"/>
      <c r="N213" s="206"/>
      <c r="O213" s="206"/>
      <c r="P213" s="207">
        <f>SUM(P214:P310)</f>
        <v>0</v>
      </c>
      <c r="Q213" s="206"/>
      <c r="R213" s="207">
        <f>SUM(R214:R310)</f>
        <v>31.3059774</v>
      </c>
      <c r="S213" s="206"/>
      <c r="T213" s="208">
        <f>SUM(T214:T310)</f>
        <v>2.2395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9" t="s">
        <v>87</v>
      </c>
      <c r="AT213" s="210" t="s">
        <v>79</v>
      </c>
      <c r="AU213" s="210" t="s">
        <v>87</v>
      </c>
      <c r="AY213" s="209" t="s">
        <v>124</v>
      </c>
      <c r="BK213" s="211">
        <f>SUM(BK214:BK310)</f>
        <v>0</v>
      </c>
    </row>
    <row r="214" spans="1:65" s="2" customFormat="1" ht="16.5" customHeight="1">
      <c r="A214" s="38"/>
      <c r="B214" s="39"/>
      <c r="C214" s="214" t="s">
        <v>236</v>
      </c>
      <c r="D214" s="214" t="s">
        <v>126</v>
      </c>
      <c r="E214" s="215" t="s">
        <v>237</v>
      </c>
      <c r="F214" s="216" t="s">
        <v>238</v>
      </c>
      <c r="G214" s="217" t="s">
        <v>170</v>
      </c>
      <c r="H214" s="218">
        <v>37</v>
      </c>
      <c r="I214" s="219"/>
      <c r="J214" s="220">
        <f>ROUND(I214*H214,2)</f>
        <v>0</v>
      </c>
      <c r="K214" s="216" t="s">
        <v>130</v>
      </c>
      <c r="L214" s="44"/>
      <c r="M214" s="221" t="s">
        <v>1</v>
      </c>
      <c r="N214" s="222" t="s">
        <v>45</v>
      </c>
      <c r="O214" s="91"/>
      <c r="P214" s="223">
        <f>O214*H214</f>
        <v>0</v>
      </c>
      <c r="Q214" s="223">
        <v>0.0002</v>
      </c>
      <c r="R214" s="223">
        <f>Q214*H214</f>
        <v>0.0074</v>
      </c>
      <c r="S214" s="223">
        <v>0</v>
      </c>
      <c r="T214" s="22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5" t="s">
        <v>131</v>
      </c>
      <c r="AT214" s="225" t="s">
        <v>126</v>
      </c>
      <c r="AU214" s="225" t="s">
        <v>89</v>
      </c>
      <c r="AY214" s="17" t="s">
        <v>124</v>
      </c>
      <c r="BE214" s="226">
        <f>IF(N214="základní",J214,0)</f>
        <v>0</v>
      </c>
      <c r="BF214" s="226">
        <f>IF(N214="snížená",J214,0)</f>
        <v>0</v>
      </c>
      <c r="BG214" s="226">
        <f>IF(N214="zákl. přenesená",J214,0)</f>
        <v>0</v>
      </c>
      <c r="BH214" s="226">
        <f>IF(N214="sníž. přenesená",J214,0)</f>
        <v>0</v>
      </c>
      <c r="BI214" s="226">
        <f>IF(N214="nulová",J214,0)</f>
        <v>0</v>
      </c>
      <c r="BJ214" s="17" t="s">
        <v>87</v>
      </c>
      <c r="BK214" s="226">
        <f>ROUND(I214*H214,2)</f>
        <v>0</v>
      </c>
      <c r="BL214" s="17" t="s">
        <v>131</v>
      </c>
      <c r="BM214" s="225" t="s">
        <v>239</v>
      </c>
    </row>
    <row r="215" spans="1:47" s="2" customFormat="1" ht="12">
      <c r="A215" s="38"/>
      <c r="B215" s="39"/>
      <c r="C215" s="40"/>
      <c r="D215" s="227" t="s">
        <v>133</v>
      </c>
      <c r="E215" s="40"/>
      <c r="F215" s="228" t="s">
        <v>240</v>
      </c>
      <c r="G215" s="40"/>
      <c r="H215" s="40"/>
      <c r="I215" s="229"/>
      <c r="J215" s="40"/>
      <c r="K215" s="40"/>
      <c r="L215" s="44"/>
      <c r="M215" s="230"/>
      <c r="N215" s="231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133</v>
      </c>
      <c r="AU215" s="17" t="s">
        <v>89</v>
      </c>
    </row>
    <row r="216" spans="1:51" s="13" customFormat="1" ht="12">
      <c r="A216" s="13"/>
      <c r="B216" s="232"/>
      <c r="C216" s="233"/>
      <c r="D216" s="227" t="s">
        <v>135</v>
      </c>
      <c r="E216" s="234" t="s">
        <v>1</v>
      </c>
      <c r="F216" s="235" t="s">
        <v>241</v>
      </c>
      <c r="G216" s="233"/>
      <c r="H216" s="234" t="s">
        <v>1</v>
      </c>
      <c r="I216" s="236"/>
      <c r="J216" s="233"/>
      <c r="K216" s="233"/>
      <c r="L216" s="237"/>
      <c r="M216" s="238"/>
      <c r="N216" s="239"/>
      <c r="O216" s="239"/>
      <c r="P216" s="239"/>
      <c r="Q216" s="239"/>
      <c r="R216" s="239"/>
      <c r="S216" s="239"/>
      <c r="T216" s="24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1" t="s">
        <v>135</v>
      </c>
      <c r="AU216" s="241" t="s">
        <v>89</v>
      </c>
      <c r="AV216" s="13" t="s">
        <v>87</v>
      </c>
      <c r="AW216" s="13" t="s">
        <v>34</v>
      </c>
      <c r="AX216" s="13" t="s">
        <v>80</v>
      </c>
      <c r="AY216" s="241" t="s">
        <v>124</v>
      </c>
    </row>
    <row r="217" spans="1:51" s="14" customFormat="1" ht="12">
      <c r="A217" s="14"/>
      <c r="B217" s="242"/>
      <c r="C217" s="243"/>
      <c r="D217" s="227" t="s">
        <v>135</v>
      </c>
      <c r="E217" s="244" t="s">
        <v>1</v>
      </c>
      <c r="F217" s="245" t="s">
        <v>242</v>
      </c>
      <c r="G217" s="243"/>
      <c r="H217" s="246">
        <v>37</v>
      </c>
      <c r="I217" s="247"/>
      <c r="J217" s="243"/>
      <c r="K217" s="243"/>
      <c r="L217" s="248"/>
      <c r="M217" s="249"/>
      <c r="N217" s="250"/>
      <c r="O217" s="250"/>
      <c r="P217" s="250"/>
      <c r="Q217" s="250"/>
      <c r="R217" s="250"/>
      <c r="S217" s="250"/>
      <c r="T217" s="25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2" t="s">
        <v>135</v>
      </c>
      <c r="AU217" s="252" t="s">
        <v>89</v>
      </c>
      <c r="AV217" s="14" t="s">
        <v>89</v>
      </c>
      <c r="AW217" s="14" t="s">
        <v>34</v>
      </c>
      <c r="AX217" s="14" t="s">
        <v>80</v>
      </c>
      <c r="AY217" s="252" t="s">
        <v>124</v>
      </c>
    </row>
    <row r="218" spans="1:51" s="15" customFormat="1" ht="12">
      <c r="A218" s="15"/>
      <c r="B218" s="253"/>
      <c r="C218" s="254"/>
      <c r="D218" s="227" t="s">
        <v>135</v>
      </c>
      <c r="E218" s="255" t="s">
        <v>1</v>
      </c>
      <c r="F218" s="256" t="s">
        <v>138</v>
      </c>
      <c r="G218" s="254"/>
      <c r="H218" s="257">
        <v>37</v>
      </c>
      <c r="I218" s="258"/>
      <c r="J218" s="254"/>
      <c r="K218" s="254"/>
      <c r="L218" s="259"/>
      <c r="M218" s="260"/>
      <c r="N218" s="261"/>
      <c r="O218" s="261"/>
      <c r="P218" s="261"/>
      <c r="Q218" s="261"/>
      <c r="R218" s="261"/>
      <c r="S218" s="261"/>
      <c r="T218" s="262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3" t="s">
        <v>135</v>
      </c>
      <c r="AU218" s="263" t="s">
        <v>89</v>
      </c>
      <c r="AV218" s="15" t="s">
        <v>131</v>
      </c>
      <c r="AW218" s="15" t="s">
        <v>34</v>
      </c>
      <c r="AX218" s="15" t="s">
        <v>87</v>
      </c>
      <c r="AY218" s="263" t="s">
        <v>124</v>
      </c>
    </row>
    <row r="219" spans="1:65" s="2" customFormat="1" ht="16.5" customHeight="1">
      <c r="A219" s="38"/>
      <c r="B219" s="39"/>
      <c r="C219" s="214" t="s">
        <v>243</v>
      </c>
      <c r="D219" s="214" t="s">
        <v>126</v>
      </c>
      <c r="E219" s="215" t="s">
        <v>244</v>
      </c>
      <c r="F219" s="216" t="s">
        <v>245</v>
      </c>
      <c r="G219" s="217" t="s">
        <v>170</v>
      </c>
      <c r="H219" s="218">
        <v>134</v>
      </c>
      <c r="I219" s="219"/>
      <c r="J219" s="220">
        <f>ROUND(I219*H219,2)</f>
        <v>0</v>
      </c>
      <c r="K219" s="216" t="s">
        <v>130</v>
      </c>
      <c r="L219" s="44"/>
      <c r="M219" s="221" t="s">
        <v>1</v>
      </c>
      <c r="N219" s="222" t="s">
        <v>45</v>
      </c>
      <c r="O219" s="91"/>
      <c r="P219" s="223">
        <f>O219*H219</f>
        <v>0</v>
      </c>
      <c r="Q219" s="223">
        <v>7E-05</v>
      </c>
      <c r="R219" s="223">
        <f>Q219*H219</f>
        <v>0.00938</v>
      </c>
      <c r="S219" s="223">
        <v>0</v>
      </c>
      <c r="T219" s="224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5" t="s">
        <v>131</v>
      </c>
      <c r="AT219" s="225" t="s">
        <v>126</v>
      </c>
      <c r="AU219" s="225" t="s">
        <v>89</v>
      </c>
      <c r="AY219" s="17" t="s">
        <v>124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7" t="s">
        <v>87</v>
      </c>
      <c r="BK219" s="226">
        <f>ROUND(I219*H219,2)</f>
        <v>0</v>
      </c>
      <c r="BL219" s="17" t="s">
        <v>131</v>
      </c>
      <c r="BM219" s="225" t="s">
        <v>246</v>
      </c>
    </row>
    <row r="220" spans="1:47" s="2" customFormat="1" ht="12">
      <c r="A220" s="38"/>
      <c r="B220" s="39"/>
      <c r="C220" s="40"/>
      <c r="D220" s="227" t="s">
        <v>133</v>
      </c>
      <c r="E220" s="40"/>
      <c r="F220" s="228" t="s">
        <v>247</v>
      </c>
      <c r="G220" s="40"/>
      <c r="H220" s="40"/>
      <c r="I220" s="229"/>
      <c r="J220" s="40"/>
      <c r="K220" s="40"/>
      <c r="L220" s="44"/>
      <c r="M220" s="230"/>
      <c r="N220" s="231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133</v>
      </c>
      <c r="AU220" s="17" t="s">
        <v>89</v>
      </c>
    </row>
    <row r="221" spans="1:51" s="13" customFormat="1" ht="12">
      <c r="A221" s="13"/>
      <c r="B221" s="232"/>
      <c r="C221" s="233"/>
      <c r="D221" s="227" t="s">
        <v>135</v>
      </c>
      <c r="E221" s="234" t="s">
        <v>1</v>
      </c>
      <c r="F221" s="235" t="s">
        <v>241</v>
      </c>
      <c r="G221" s="233"/>
      <c r="H221" s="234" t="s">
        <v>1</v>
      </c>
      <c r="I221" s="236"/>
      <c r="J221" s="233"/>
      <c r="K221" s="233"/>
      <c r="L221" s="237"/>
      <c r="M221" s="238"/>
      <c r="N221" s="239"/>
      <c r="O221" s="239"/>
      <c r="P221" s="239"/>
      <c r="Q221" s="239"/>
      <c r="R221" s="239"/>
      <c r="S221" s="239"/>
      <c r="T221" s="24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1" t="s">
        <v>135</v>
      </c>
      <c r="AU221" s="241" t="s">
        <v>89</v>
      </c>
      <c r="AV221" s="13" t="s">
        <v>87</v>
      </c>
      <c r="AW221" s="13" t="s">
        <v>34</v>
      </c>
      <c r="AX221" s="13" t="s">
        <v>80</v>
      </c>
      <c r="AY221" s="241" t="s">
        <v>124</v>
      </c>
    </row>
    <row r="222" spans="1:51" s="14" customFormat="1" ht="12">
      <c r="A222" s="14"/>
      <c r="B222" s="242"/>
      <c r="C222" s="243"/>
      <c r="D222" s="227" t="s">
        <v>135</v>
      </c>
      <c r="E222" s="244" t="s">
        <v>1</v>
      </c>
      <c r="F222" s="245" t="s">
        <v>248</v>
      </c>
      <c r="G222" s="243"/>
      <c r="H222" s="246">
        <v>134</v>
      </c>
      <c r="I222" s="247"/>
      <c r="J222" s="243"/>
      <c r="K222" s="243"/>
      <c r="L222" s="248"/>
      <c r="M222" s="249"/>
      <c r="N222" s="250"/>
      <c r="O222" s="250"/>
      <c r="P222" s="250"/>
      <c r="Q222" s="250"/>
      <c r="R222" s="250"/>
      <c r="S222" s="250"/>
      <c r="T222" s="25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2" t="s">
        <v>135</v>
      </c>
      <c r="AU222" s="252" t="s">
        <v>89</v>
      </c>
      <c r="AV222" s="14" t="s">
        <v>89</v>
      </c>
      <c r="AW222" s="14" t="s">
        <v>34</v>
      </c>
      <c r="AX222" s="14" t="s">
        <v>80</v>
      </c>
      <c r="AY222" s="252" t="s">
        <v>124</v>
      </c>
    </row>
    <row r="223" spans="1:51" s="15" customFormat="1" ht="12">
      <c r="A223" s="15"/>
      <c r="B223" s="253"/>
      <c r="C223" s="254"/>
      <c r="D223" s="227" t="s">
        <v>135</v>
      </c>
      <c r="E223" s="255" t="s">
        <v>1</v>
      </c>
      <c r="F223" s="256" t="s">
        <v>138</v>
      </c>
      <c r="G223" s="254"/>
      <c r="H223" s="257">
        <v>134</v>
      </c>
      <c r="I223" s="258"/>
      <c r="J223" s="254"/>
      <c r="K223" s="254"/>
      <c r="L223" s="259"/>
      <c r="M223" s="260"/>
      <c r="N223" s="261"/>
      <c r="O223" s="261"/>
      <c r="P223" s="261"/>
      <c r="Q223" s="261"/>
      <c r="R223" s="261"/>
      <c r="S223" s="261"/>
      <c r="T223" s="262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3" t="s">
        <v>135</v>
      </c>
      <c r="AU223" s="263" t="s">
        <v>89</v>
      </c>
      <c r="AV223" s="15" t="s">
        <v>131</v>
      </c>
      <c r="AW223" s="15" t="s">
        <v>34</v>
      </c>
      <c r="AX223" s="15" t="s">
        <v>87</v>
      </c>
      <c r="AY223" s="263" t="s">
        <v>124</v>
      </c>
    </row>
    <row r="224" spans="1:65" s="2" customFormat="1" ht="16.5" customHeight="1">
      <c r="A224" s="38"/>
      <c r="B224" s="39"/>
      <c r="C224" s="214" t="s">
        <v>249</v>
      </c>
      <c r="D224" s="214" t="s">
        <v>126</v>
      </c>
      <c r="E224" s="215" t="s">
        <v>250</v>
      </c>
      <c r="F224" s="216" t="s">
        <v>251</v>
      </c>
      <c r="G224" s="217" t="s">
        <v>170</v>
      </c>
      <c r="H224" s="218">
        <v>6</v>
      </c>
      <c r="I224" s="219"/>
      <c r="J224" s="220">
        <f>ROUND(I224*H224,2)</f>
        <v>0</v>
      </c>
      <c r="K224" s="216" t="s">
        <v>130</v>
      </c>
      <c r="L224" s="44"/>
      <c r="M224" s="221" t="s">
        <v>1</v>
      </c>
      <c r="N224" s="222" t="s">
        <v>45</v>
      </c>
      <c r="O224" s="91"/>
      <c r="P224" s="223">
        <f>O224*H224</f>
        <v>0</v>
      </c>
      <c r="Q224" s="223">
        <v>0.0004</v>
      </c>
      <c r="R224" s="223">
        <f>Q224*H224</f>
        <v>0.0024000000000000002</v>
      </c>
      <c r="S224" s="223">
        <v>0</v>
      </c>
      <c r="T224" s="224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5" t="s">
        <v>131</v>
      </c>
      <c r="AT224" s="225" t="s">
        <v>126</v>
      </c>
      <c r="AU224" s="225" t="s">
        <v>89</v>
      </c>
      <c r="AY224" s="17" t="s">
        <v>124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7" t="s">
        <v>87</v>
      </c>
      <c r="BK224" s="226">
        <f>ROUND(I224*H224,2)</f>
        <v>0</v>
      </c>
      <c r="BL224" s="17" t="s">
        <v>131</v>
      </c>
      <c r="BM224" s="225" t="s">
        <v>252</v>
      </c>
    </row>
    <row r="225" spans="1:47" s="2" customFormat="1" ht="12">
      <c r="A225" s="38"/>
      <c r="B225" s="39"/>
      <c r="C225" s="40"/>
      <c r="D225" s="227" t="s">
        <v>133</v>
      </c>
      <c r="E225" s="40"/>
      <c r="F225" s="228" t="s">
        <v>253</v>
      </c>
      <c r="G225" s="40"/>
      <c r="H225" s="40"/>
      <c r="I225" s="229"/>
      <c r="J225" s="40"/>
      <c r="K225" s="40"/>
      <c r="L225" s="44"/>
      <c r="M225" s="230"/>
      <c r="N225" s="231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133</v>
      </c>
      <c r="AU225" s="17" t="s">
        <v>89</v>
      </c>
    </row>
    <row r="226" spans="1:51" s="14" customFormat="1" ht="12">
      <c r="A226" s="14"/>
      <c r="B226" s="242"/>
      <c r="C226" s="243"/>
      <c r="D226" s="227" t="s">
        <v>135</v>
      </c>
      <c r="E226" s="244" t="s">
        <v>1</v>
      </c>
      <c r="F226" s="245" t="s">
        <v>167</v>
      </c>
      <c r="G226" s="243"/>
      <c r="H226" s="246">
        <v>6</v>
      </c>
      <c r="I226" s="247"/>
      <c r="J226" s="243"/>
      <c r="K226" s="243"/>
      <c r="L226" s="248"/>
      <c r="M226" s="249"/>
      <c r="N226" s="250"/>
      <c r="O226" s="250"/>
      <c r="P226" s="250"/>
      <c r="Q226" s="250"/>
      <c r="R226" s="250"/>
      <c r="S226" s="250"/>
      <c r="T226" s="25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2" t="s">
        <v>135</v>
      </c>
      <c r="AU226" s="252" t="s">
        <v>89</v>
      </c>
      <c r="AV226" s="14" t="s">
        <v>89</v>
      </c>
      <c r="AW226" s="14" t="s">
        <v>34</v>
      </c>
      <c r="AX226" s="14" t="s">
        <v>87</v>
      </c>
      <c r="AY226" s="252" t="s">
        <v>124</v>
      </c>
    </row>
    <row r="227" spans="1:65" s="2" customFormat="1" ht="16.5" customHeight="1">
      <c r="A227" s="38"/>
      <c r="B227" s="39"/>
      <c r="C227" s="214" t="s">
        <v>254</v>
      </c>
      <c r="D227" s="214" t="s">
        <v>126</v>
      </c>
      <c r="E227" s="215" t="s">
        <v>255</v>
      </c>
      <c r="F227" s="216" t="s">
        <v>256</v>
      </c>
      <c r="G227" s="217" t="s">
        <v>170</v>
      </c>
      <c r="H227" s="218">
        <v>31</v>
      </c>
      <c r="I227" s="219"/>
      <c r="J227" s="220">
        <f>ROUND(I227*H227,2)</f>
        <v>0</v>
      </c>
      <c r="K227" s="216" t="s">
        <v>130</v>
      </c>
      <c r="L227" s="44"/>
      <c r="M227" s="221" t="s">
        <v>1</v>
      </c>
      <c r="N227" s="222" t="s">
        <v>45</v>
      </c>
      <c r="O227" s="91"/>
      <c r="P227" s="223">
        <f>O227*H227</f>
        <v>0</v>
      </c>
      <c r="Q227" s="223">
        <v>0.00013</v>
      </c>
      <c r="R227" s="223">
        <f>Q227*H227</f>
        <v>0.00403</v>
      </c>
      <c r="S227" s="223">
        <v>0</v>
      </c>
      <c r="T227" s="224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5" t="s">
        <v>131</v>
      </c>
      <c r="AT227" s="225" t="s">
        <v>126</v>
      </c>
      <c r="AU227" s="225" t="s">
        <v>89</v>
      </c>
      <c r="AY227" s="17" t="s">
        <v>124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7" t="s">
        <v>87</v>
      </c>
      <c r="BK227" s="226">
        <f>ROUND(I227*H227,2)</f>
        <v>0</v>
      </c>
      <c r="BL227" s="17" t="s">
        <v>131</v>
      </c>
      <c r="BM227" s="225" t="s">
        <v>257</v>
      </c>
    </row>
    <row r="228" spans="1:47" s="2" customFormat="1" ht="12">
      <c r="A228" s="38"/>
      <c r="B228" s="39"/>
      <c r="C228" s="40"/>
      <c r="D228" s="227" t="s">
        <v>133</v>
      </c>
      <c r="E228" s="40"/>
      <c r="F228" s="228" t="s">
        <v>258</v>
      </c>
      <c r="G228" s="40"/>
      <c r="H228" s="40"/>
      <c r="I228" s="229"/>
      <c r="J228" s="40"/>
      <c r="K228" s="40"/>
      <c r="L228" s="44"/>
      <c r="M228" s="230"/>
      <c r="N228" s="231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133</v>
      </c>
      <c r="AU228" s="17" t="s">
        <v>89</v>
      </c>
    </row>
    <row r="229" spans="1:51" s="14" customFormat="1" ht="12">
      <c r="A229" s="14"/>
      <c r="B229" s="242"/>
      <c r="C229" s="243"/>
      <c r="D229" s="227" t="s">
        <v>135</v>
      </c>
      <c r="E229" s="244" t="s">
        <v>1</v>
      </c>
      <c r="F229" s="245" t="s">
        <v>259</v>
      </c>
      <c r="G229" s="243"/>
      <c r="H229" s="246">
        <v>31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2" t="s">
        <v>135</v>
      </c>
      <c r="AU229" s="252" t="s">
        <v>89</v>
      </c>
      <c r="AV229" s="14" t="s">
        <v>89</v>
      </c>
      <c r="AW229" s="14" t="s">
        <v>34</v>
      </c>
      <c r="AX229" s="14" t="s">
        <v>87</v>
      </c>
      <c r="AY229" s="252" t="s">
        <v>124</v>
      </c>
    </row>
    <row r="230" spans="1:65" s="2" customFormat="1" ht="16.5" customHeight="1">
      <c r="A230" s="38"/>
      <c r="B230" s="39"/>
      <c r="C230" s="214" t="s">
        <v>7</v>
      </c>
      <c r="D230" s="214" t="s">
        <v>126</v>
      </c>
      <c r="E230" s="215" t="s">
        <v>260</v>
      </c>
      <c r="F230" s="216" t="s">
        <v>261</v>
      </c>
      <c r="G230" s="217" t="s">
        <v>129</v>
      </c>
      <c r="H230" s="218">
        <v>87.5</v>
      </c>
      <c r="I230" s="219"/>
      <c r="J230" s="220">
        <f>ROUND(I230*H230,2)</f>
        <v>0</v>
      </c>
      <c r="K230" s="216" t="s">
        <v>130</v>
      </c>
      <c r="L230" s="44"/>
      <c r="M230" s="221" t="s">
        <v>1</v>
      </c>
      <c r="N230" s="222" t="s">
        <v>45</v>
      </c>
      <c r="O230" s="91"/>
      <c r="P230" s="223">
        <f>O230*H230</f>
        <v>0</v>
      </c>
      <c r="Q230" s="223">
        <v>0.0016</v>
      </c>
      <c r="R230" s="223">
        <f>Q230*H230</f>
        <v>0.14</v>
      </c>
      <c r="S230" s="223">
        <v>0</v>
      </c>
      <c r="T230" s="22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5" t="s">
        <v>131</v>
      </c>
      <c r="AT230" s="225" t="s">
        <v>126</v>
      </c>
      <c r="AU230" s="225" t="s">
        <v>89</v>
      </c>
      <c r="AY230" s="17" t="s">
        <v>124</v>
      </c>
      <c r="BE230" s="226">
        <f>IF(N230="základní",J230,0)</f>
        <v>0</v>
      </c>
      <c r="BF230" s="226">
        <f>IF(N230="snížená",J230,0)</f>
        <v>0</v>
      </c>
      <c r="BG230" s="226">
        <f>IF(N230="zákl. přenesená",J230,0)</f>
        <v>0</v>
      </c>
      <c r="BH230" s="226">
        <f>IF(N230="sníž. přenesená",J230,0)</f>
        <v>0</v>
      </c>
      <c r="BI230" s="226">
        <f>IF(N230="nulová",J230,0)</f>
        <v>0</v>
      </c>
      <c r="BJ230" s="17" t="s">
        <v>87</v>
      </c>
      <c r="BK230" s="226">
        <f>ROUND(I230*H230,2)</f>
        <v>0</v>
      </c>
      <c r="BL230" s="17" t="s">
        <v>131</v>
      </c>
      <c r="BM230" s="225" t="s">
        <v>262</v>
      </c>
    </row>
    <row r="231" spans="1:47" s="2" customFormat="1" ht="12">
      <c r="A231" s="38"/>
      <c r="B231" s="39"/>
      <c r="C231" s="40"/>
      <c r="D231" s="227" t="s">
        <v>133</v>
      </c>
      <c r="E231" s="40"/>
      <c r="F231" s="228" t="s">
        <v>263</v>
      </c>
      <c r="G231" s="40"/>
      <c r="H231" s="40"/>
      <c r="I231" s="229"/>
      <c r="J231" s="40"/>
      <c r="K231" s="40"/>
      <c r="L231" s="44"/>
      <c r="M231" s="230"/>
      <c r="N231" s="231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133</v>
      </c>
      <c r="AU231" s="17" t="s">
        <v>89</v>
      </c>
    </row>
    <row r="232" spans="1:51" s="13" customFormat="1" ht="12">
      <c r="A232" s="13"/>
      <c r="B232" s="232"/>
      <c r="C232" s="233"/>
      <c r="D232" s="227" t="s">
        <v>135</v>
      </c>
      <c r="E232" s="234" t="s">
        <v>1</v>
      </c>
      <c r="F232" s="235" t="s">
        <v>241</v>
      </c>
      <c r="G232" s="233"/>
      <c r="H232" s="234" t="s">
        <v>1</v>
      </c>
      <c r="I232" s="236"/>
      <c r="J232" s="233"/>
      <c r="K232" s="233"/>
      <c r="L232" s="237"/>
      <c r="M232" s="238"/>
      <c r="N232" s="239"/>
      <c r="O232" s="239"/>
      <c r="P232" s="239"/>
      <c r="Q232" s="239"/>
      <c r="R232" s="239"/>
      <c r="S232" s="239"/>
      <c r="T232" s="24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1" t="s">
        <v>135</v>
      </c>
      <c r="AU232" s="241" t="s">
        <v>89</v>
      </c>
      <c r="AV232" s="13" t="s">
        <v>87</v>
      </c>
      <c r="AW232" s="13" t="s">
        <v>34</v>
      </c>
      <c r="AX232" s="13" t="s">
        <v>80</v>
      </c>
      <c r="AY232" s="241" t="s">
        <v>124</v>
      </c>
    </row>
    <row r="233" spans="1:51" s="14" customFormat="1" ht="12">
      <c r="A233" s="14"/>
      <c r="B233" s="242"/>
      <c r="C233" s="243"/>
      <c r="D233" s="227" t="s">
        <v>135</v>
      </c>
      <c r="E233" s="244" t="s">
        <v>1</v>
      </c>
      <c r="F233" s="245" t="s">
        <v>264</v>
      </c>
      <c r="G233" s="243"/>
      <c r="H233" s="246">
        <v>20</v>
      </c>
      <c r="I233" s="247"/>
      <c r="J233" s="243"/>
      <c r="K233" s="243"/>
      <c r="L233" s="248"/>
      <c r="M233" s="249"/>
      <c r="N233" s="250"/>
      <c r="O233" s="250"/>
      <c r="P233" s="250"/>
      <c r="Q233" s="250"/>
      <c r="R233" s="250"/>
      <c r="S233" s="250"/>
      <c r="T233" s="25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2" t="s">
        <v>135</v>
      </c>
      <c r="AU233" s="252" t="s">
        <v>89</v>
      </c>
      <c r="AV233" s="14" t="s">
        <v>89</v>
      </c>
      <c r="AW233" s="14" t="s">
        <v>34</v>
      </c>
      <c r="AX233" s="14" t="s">
        <v>80</v>
      </c>
      <c r="AY233" s="252" t="s">
        <v>124</v>
      </c>
    </row>
    <row r="234" spans="1:51" s="14" customFormat="1" ht="12">
      <c r="A234" s="14"/>
      <c r="B234" s="242"/>
      <c r="C234" s="243"/>
      <c r="D234" s="227" t="s">
        <v>135</v>
      </c>
      <c r="E234" s="244" t="s">
        <v>1</v>
      </c>
      <c r="F234" s="245" t="s">
        <v>265</v>
      </c>
      <c r="G234" s="243"/>
      <c r="H234" s="246">
        <v>12.2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2" t="s">
        <v>135</v>
      </c>
      <c r="AU234" s="252" t="s">
        <v>89</v>
      </c>
      <c r="AV234" s="14" t="s">
        <v>89</v>
      </c>
      <c r="AW234" s="14" t="s">
        <v>34</v>
      </c>
      <c r="AX234" s="14" t="s">
        <v>80</v>
      </c>
      <c r="AY234" s="252" t="s">
        <v>124</v>
      </c>
    </row>
    <row r="235" spans="1:51" s="14" customFormat="1" ht="12">
      <c r="A235" s="14"/>
      <c r="B235" s="242"/>
      <c r="C235" s="243"/>
      <c r="D235" s="227" t="s">
        <v>135</v>
      </c>
      <c r="E235" s="244" t="s">
        <v>1</v>
      </c>
      <c r="F235" s="245" t="s">
        <v>266</v>
      </c>
      <c r="G235" s="243"/>
      <c r="H235" s="246">
        <v>87.5</v>
      </c>
      <c r="I235" s="247"/>
      <c r="J235" s="243"/>
      <c r="K235" s="243"/>
      <c r="L235" s="248"/>
      <c r="M235" s="249"/>
      <c r="N235" s="250"/>
      <c r="O235" s="250"/>
      <c r="P235" s="250"/>
      <c r="Q235" s="250"/>
      <c r="R235" s="250"/>
      <c r="S235" s="250"/>
      <c r="T235" s="251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2" t="s">
        <v>135</v>
      </c>
      <c r="AU235" s="252" t="s">
        <v>89</v>
      </c>
      <c r="AV235" s="14" t="s">
        <v>89</v>
      </c>
      <c r="AW235" s="14" t="s">
        <v>34</v>
      </c>
      <c r="AX235" s="14" t="s">
        <v>87</v>
      </c>
      <c r="AY235" s="252" t="s">
        <v>124</v>
      </c>
    </row>
    <row r="236" spans="1:65" s="2" customFormat="1" ht="16.5" customHeight="1">
      <c r="A236" s="38"/>
      <c r="B236" s="39"/>
      <c r="C236" s="214" t="s">
        <v>267</v>
      </c>
      <c r="D236" s="214" t="s">
        <v>126</v>
      </c>
      <c r="E236" s="215" t="s">
        <v>268</v>
      </c>
      <c r="F236" s="216" t="s">
        <v>269</v>
      </c>
      <c r="G236" s="217" t="s">
        <v>170</v>
      </c>
      <c r="H236" s="218">
        <v>248</v>
      </c>
      <c r="I236" s="219"/>
      <c r="J236" s="220">
        <f>ROUND(I236*H236,2)</f>
        <v>0</v>
      </c>
      <c r="K236" s="216" t="s">
        <v>130</v>
      </c>
      <c r="L236" s="44"/>
      <c r="M236" s="221" t="s">
        <v>1</v>
      </c>
      <c r="N236" s="222" t="s">
        <v>45</v>
      </c>
      <c r="O236" s="91"/>
      <c r="P236" s="223">
        <f>O236*H236</f>
        <v>0</v>
      </c>
      <c r="Q236" s="223">
        <v>0</v>
      </c>
      <c r="R236" s="223">
        <f>Q236*H236</f>
        <v>0</v>
      </c>
      <c r="S236" s="223">
        <v>0</v>
      </c>
      <c r="T236" s="224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5" t="s">
        <v>131</v>
      </c>
      <c r="AT236" s="225" t="s">
        <v>126</v>
      </c>
      <c r="AU236" s="225" t="s">
        <v>89</v>
      </c>
      <c r="AY236" s="17" t="s">
        <v>124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7" t="s">
        <v>87</v>
      </c>
      <c r="BK236" s="226">
        <f>ROUND(I236*H236,2)</f>
        <v>0</v>
      </c>
      <c r="BL236" s="17" t="s">
        <v>131</v>
      </c>
      <c r="BM236" s="225" t="s">
        <v>270</v>
      </c>
    </row>
    <row r="237" spans="1:47" s="2" customFormat="1" ht="12">
      <c r="A237" s="38"/>
      <c r="B237" s="39"/>
      <c r="C237" s="40"/>
      <c r="D237" s="227" t="s">
        <v>133</v>
      </c>
      <c r="E237" s="40"/>
      <c r="F237" s="228" t="s">
        <v>271</v>
      </c>
      <c r="G237" s="40"/>
      <c r="H237" s="40"/>
      <c r="I237" s="229"/>
      <c r="J237" s="40"/>
      <c r="K237" s="40"/>
      <c r="L237" s="44"/>
      <c r="M237" s="230"/>
      <c r="N237" s="231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133</v>
      </c>
      <c r="AU237" s="17" t="s">
        <v>89</v>
      </c>
    </row>
    <row r="238" spans="1:51" s="13" customFormat="1" ht="12">
      <c r="A238" s="13"/>
      <c r="B238" s="232"/>
      <c r="C238" s="233"/>
      <c r="D238" s="227" t="s">
        <v>135</v>
      </c>
      <c r="E238" s="234" t="s">
        <v>1</v>
      </c>
      <c r="F238" s="235" t="s">
        <v>241</v>
      </c>
      <c r="G238" s="233"/>
      <c r="H238" s="234" t="s">
        <v>1</v>
      </c>
      <c r="I238" s="236"/>
      <c r="J238" s="233"/>
      <c r="K238" s="233"/>
      <c r="L238" s="237"/>
      <c r="M238" s="238"/>
      <c r="N238" s="239"/>
      <c r="O238" s="239"/>
      <c r="P238" s="239"/>
      <c r="Q238" s="239"/>
      <c r="R238" s="239"/>
      <c r="S238" s="239"/>
      <c r="T238" s="24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1" t="s">
        <v>135</v>
      </c>
      <c r="AU238" s="241" t="s">
        <v>89</v>
      </c>
      <c r="AV238" s="13" t="s">
        <v>87</v>
      </c>
      <c r="AW238" s="13" t="s">
        <v>34</v>
      </c>
      <c r="AX238" s="13" t="s">
        <v>80</v>
      </c>
      <c r="AY238" s="241" t="s">
        <v>124</v>
      </c>
    </row>
    <row r="239" spans="1:51" s="14" customFormat="1" ht="12">
      <c r="A239" s="14"/>
      <c r="B239" s="242"/>
      <c r="C239" s="243"/>
      <c r="D239" s="227" t="s">
        <v>135</v>
      </c>
      <c r="E239" s="244" t="s">
        <v>1</v>
      </c>
      <c r="F239" s="245" t="s">
        <v>272</v>
      </c>
      <c r="G239" s="243"/>
      <c r="H239" s="246">
        <v>248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2" t="s">
        <v>135</v>
      </c>
      <c r="AU239" s="252" t="s">
        <v>89</v>
      </c>
      <c r="AV239" s="14" t="s">
        <v>89</v>
      </c>
      <c r="AW239" s="14" t="s">
        <v>34</v>
      </c>
      <c r="AX239" s="14" t="s">
        <v>80</v>
      </c>
      <c r="AY239" s="252" t="s">
        <v>124</v>
      </c>
    </row>
    <row r="240" spans="1:51" s="15" customFormat="1" ht="12">
      <c r="A240" s="15"/>
      <c r="B240" s="253"/>
      <c r="C240" s="254"/>
      <c r="D240" s="227" t="s">
        <v>135</v>
      </c>
      <c r="E240" s="255" t="s">
        <v>1</v>
      </c>
      <c r="F240" s="256" t="s">
        <v>138</v>
      </c>
      <c r="G240" s="254"/>
      <c r="H240" s="257">
        <v>248</v>
      </c>
      <c r="I240" s="258"/>
      <c r="J240" s="254"/>
      <c r="K240" s="254"/>
      <c r="L240" s="259"/>
      <c r="M240" s="260"/>
      <c r="N240" s="261"/>
      <c r="O240" s="261"/>
      <c r="P240" s="261"/>
      <c r="Q240" s="261"/>
      <c r="R240" s="261"/>
      <c r="S240" s="261"/>
      <c r="T240" s="262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3" t="s">
        <v>135</v>
      </c>
      <c r="AU240" s="263" t="s">
        <v>89</v>
      </c>
      <c r="AV240" s="15" t="s">
        <v>131</v>
      </c>
      <c r="AW240" s="15" t="s">
        <v>34</v>
      </c>
      <c r="AX240" s="15" t="s">
        <v>87</v>
      </c>
      <c r="AY240" s="263" t="s">
        <v>124</v>
      </c>
    </row>
    <row r="241" spans="1:65" s="2" customFormat="1" ht="16.5" customHeight="1">
      <c r="A241" s="38"/>
      <c r="B241" s="39"/>
      <c r="C241" s="214" t="s">
        <v>273</v>
      </c>
      <c r="D241" s="214" t="s">
        <v>126</v>
      </c>
      <c r="E241" s="215" t="s">
        <v>274</v>
      </c>
      <c r="F241" s="216" t="s">
        <v>275</v>
      </c>
      <c r="G241" s="217" t="s">
        <v>129</v>
      </c>
      <c r="H241" s="218">
        <v>87.5</v>
      </c>
      <c r="I241" s="219"/>
      <c r="J241" s="220">
        <f>ROUND(I241*H241,2)</f>
        <v>0</v>
      </c>
      <c r="K241" s="216" t="s">
        <v>130</v>
      </c>
      <c r="L241" s="44"/>
      <c r="M241" s="221" t="s">
        <v>1</v>
      </c>
      <c r="N241" s="222" t="s">
        <v>45</v>
      </c>
      <c r="O241" s="91"/>
      <c r="P241" s="223">
        <f>O241*H241</f>
        <v>0</v>
      </c>
      <c r="Q241" s="223">
        <v>1E-05</v>
      </c>
      <c r="R241" s="223">
        <f>Q241*H241</f>
        <v>0.000875</v>
      </c>
      <c r="S241" s="223">
        <v>0</v>
      </c>
      <c r="T241" s="224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5" t="s">
        <v>131</v>
      </c>
      <c r="AT241" s="225" t="s">
        <v>126</v>
      </c>
      <c r="AU241" s="225" t="s">
        <v>89</v>
      </c>
      <c r="AY241" s="17" t="s">
        <v>124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7" t="s">
        <v>87</v>
      </c>
      <c r="BK241" s="226">
        <f>ROUND(I241*H241,2)</f>
        <v>0</v>
      </c>
      <c r="BL241" s="17" t="s">
        <v>131</v>
      </c>
      <c r="BM241" s="225" t="s">
        <v>276</v>
      </c>
    </row>
    <row r="242" spans="1:47" s="2" customFormat="1" ht="12">
      <c r="A242" s="38"/>
      <c r="B242" s="39"/>
      <c r="C242" s="40"/>
      <c r="D242" s="227" t="s">
        <v>133</v>
      </c>
      <c r="E242" s="40"/>
      <c r="F242" s="228" t="s">
        <v>277</v>
      </c>
      <c r="G242" s="40"/>
      <c r="H242" s="40"/>
      <c r="I242" s="229"/>
      <c r="J242" s="40"/>
      <c r="K242" s="40"/>
      <c r="L242" s="44"/>
      <c r="M242" s="230"/>
      <c r="N242" s="231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133</v>
      </c>
      <c r="AU242" s="17" t="s">
        <v>89</v>
      </c>
    </row>
    <row r="243" spans="1:51" s="13" customFormat="1" ht="12">
      <c r="A243" s="13"/>
      <c r="B243" s="232"/>
      <c r="C243" s="233"/>
      <c r="D243" s="227" t="s">
        <v>135</v>
      </c>
      <c r="E243" s="234" t="s">
        <v>1</v>
      </c>
      <c r="F243" s="235" t="s">
        <v>241</v>
      </c>
      <c r="G243" s="233"/>
      <c r="H243" s="234" t="s">
        <v>1</v>
      </c>
      <c r="I243" s="236"/>
      <c r="J243" s="233"/>
      <c r="K243" s="233"/>
      <c r="L243" s="237"/>
      <c r="M243" s="238"/>
      <c r="N243" s="239"/>
      <c r="O243" s="239"/>
      <c r="P243" s="239"/>
      <c r="Q243" s="239"/>
      <c r="R243" s="239"/>
      <c r="S243" s="239"/>
      <c r="T243" s="24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1" t="s">
        <v>135</v>
      </c>
      <c r="AU243" s="241" t="s">
        <v>89</v>
      </c>
      <c r="AV243" s="13" t="s">
        <v>87</v>
      </c>
      <c r="AW243" s="13" t="s">
        <v>34</v>
      </c>
      <c r="AX243" s="13" t="s">
        <v>80</v>
      </c>
      <c r="AY243" s="241" t="s">
        <v>124</v>
      </c>
    </row>
    <row r="244" spans="1:51" s="14" customFormat="1" ht="12">
      <c r="A244" s="14"/>
      <c r="B244" s="242"/>
      <c r="C244" s="243"/>
      <c r="D244" s="227" t="s">
        <v>135</v>
      </c>
      <c r="E244" s="244" t="s">
        <v>1</v>
      </c>
      <c r="F244" s="245" t="s">
        <v>264</v>
      </c>
      <c r="G244" s="243"/>
      <c r="H244" s="246">
        <v>20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2" t="s">
        <v>135</v>
      </c>
      <c r="AU244" s="252" t="s">
        <v>89</v>
      </c>
      <c r="AV244" s="14" t="s">
        <v>89</v>
      </c>
      <c r="AW244" s="14" t="s">
        <v>34</v>
      </c>
      <c r="AX244" s="14" t="s">
        <v>80</v>
      </c>
      <c r="AY244" s="252" t="s">
        <v>124</v>
      </c>
    </row>
    <row r="245" spans="1:51" s="14" customFormat="1" ht="12">
      <c r="A245" s="14"/>
      <c r="B245" s="242"/>
      <c r="C245" s="243"/>
      <c r="D245" s="227" t="s">
        <v>135</v>
      </c>
      <c r="E245" s="244" t="s">
        <v>1</v>
      </c>
      <c r="F245" s="245" t="s">
        <v>265</v>
      </c>
      <c r="G245" s="243"/>
      <c r="H245" s="246">
        <v>12.2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2" t="s">
        <v>135</v>
      </c>
      <c r="AU245" s="252" t="s">
        <v>89</v>
      </c>
      <c r="AV245" s="14" t="s">
        <v>89</v>
      </c>
      <c r="AW245" s="14" t="s">
        <v>34</v>
      </c>
      <c r="AX245" s="14" t="s">
        <v>80</v>
      </c>
      <c r="AY245" s="252" t="s">
        <v>124</v>
      </c>
    </row>
    <row r="246" spans="1:51" s="14" customFormat="1" ht="12">
      <c r="A246" s="14"/>
      <c r="B246" s="242"/>
      <c r="C246" s="243"/>
      <c r="D246" s="227" t="s">
        <v>135</v>
      </c>
      <c r="E246" s="244" t="s">
        <v>1</v>
      </c>
      <c r="F246" s="245" t="s">
        <v>266</v>
      </c>
      <c r="G246" s="243"/>
      <c r="H246" s="246">
        <v>87.5</v>
      </c>
      <c r="I246" s="247"/>
      <c r="J246" s="243"/>
      <c r="K246" s="243"/>
      <c r="L246" s="248"/>
      <c r="M246" s="249"/>
      <c r="N246" s="250"/>
      <c r="O246" s="250"/>
      <c r="P246" s="250"/>
      <c r="Q246" s="250"/>
      <c r="R246" s="250"/>
      <c r="S246" s="250"/>
      <c r="T246" s="25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2" t="s">
        <v>135</v>
      </c>
      <c r="AU246" s="252" t="s">
        <v>89</v>
      </c>
      <c r="AV246" s="14" t="s">
        <v>89</v>
      </c>
      <c r="AW246" s="14" t="s">
        <v>34</v>
      </c>
      <c r="AX246" s="14" t="s">
        <v>87</v>
      </c>
      <c r="AY246" s="252" t="s">
        <v>124</v>
      </c>
    </row>
    <row r="247" spans="1:65" s="2" customFormat="1" ht="16.5" customHeight="1">
      <c r="A247" s="38"/>
      <c r="B247" s="39"/>
      <c r="C247" s="214" t="s">
        <v>278</v>
      </c>
      <c r="D247" s="214" t="s">
        <v>126</v>
      </c>
      <c r="E247" s="215" t="s">
        <v>279</v>
      </c>
      <c r="F247" s="216" t="s">
        <v>280</v>
      </c>
      <c r="G247" s="217" t="s">
        <v>170</v>
      </c>
      <c r="H247" s="218">
        <v>134</v>
      </c>
      <c r="I247" s="219"/>
      <c r="J247" s="220">
        <f>ROUND(I247*H247,2)</f>
        <v>0</v>
      </c>
      <c r="K247" s="216" t="s">
        <v>130</v>
      </c>
      <c r="L247" s="44"/>
      <c r="M247" s="221" t="s">
        <v>1</v>
      </c>
      <c r="N247" s="222" t="s">
        <v>45</v>
      </c>
      <c r="O247" s="91"/>
      <c r="P247" s="223">
        <f>O247*H247</f>
        <v>0</v>
      </c>
      <c r="Q247" s="223">
        <v>0.1295</v>
      </c>
      <c r="R247" s="223">
        <f>Q247*H247</f>
        <v>17.353</v>
      </c>
      <c r="S247" s="223">
        <v>0</v>
      </c>
      <c r="T247" s="224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5" t="s">
        <v>131</v>
      </c>
      <c r="AT247" s="225" t="s">
        <v>126</v>
      </c>
      <c r="AU247" s="225" t="s">
        <v>89</v>
      </c>
      <c r="AY247" s="17" t="s">
        <v>124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7" t="s">
        <v>87</v>
      </c>
      <c r="BK247" s="226">
        <f>ROUND(I247*H247,2)</f>
        <v>0</v>
      </c>
      <c r="BL247" s="17" t="s">
        <v>131</v>
      </c>
      <c r="BM247" s="225" t="s">
        <v>281</v>
      </c>
    </row>
    <row r="248" spans="1:47" s="2" customFormat="1" ht="12">
      <c r="A248" s="38"/>
      <c r="B248" s="39"/>
      <c r="C248" s="40"/>
      <c r="D248" s="227" t="s">
        <v>133</v>
      </c>
      <c r="E248" s="40"/>
      <c r="F248" s="228" t="s">
        <v>282</v>
      </c>
      <c r="G248" s="40"/>
      <c r="H248" s="40"/>
      <c r="I248" s="229"/>
      <c r="J248" s="40"/>
      <c r="K248" s="40"/>
      <c r="L248" s="44"/>
      <c r="M248" s="230"/>
      <c r="N248" s="231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133</v>
      </c>
      <c r="AU248" s="17" t="s">
        <v>89</v>
      </c>
    </row>
    <row r="249" spans="1:51" s="13" customFormat="1" ht="12">
      <c r="A249" s="13"/>
      <c r="B249" s="232"/>
      <c r="C249" s="233"/>
      <c r="D249" s="227" t="s">
        <v>135</v>
      </c>
      <c r="E249" s="234" t="s">
        <v>1</v>
      </c>
      <c r="F249" s="235" t="s">
        <v>173</v>
      </c>
      <c r="G249" s="233"/>
      <c r="H249" s="234" t="s">
        <v>1</v>
      </c>
      <c r="I249" s="236"/>
      <c r="J249" s="233"/>
      <c r="K249" s="233"/>
      <c r="L249" s="237"/>
      <c r="M249" s="238"/>
      <c r="N249" s="239"/>
      <c r="O249" s="239"/>
      <c r="P249" s="239"/>
      <c r="Q249" s="239"/>
      <c r="R249" s="239"/>
      <c r="S249" s="239"/>
      <c r="T249" s="24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1" t="s">
        <v>135</v>
      </c>
      <c r="AU249" s="241" t="s">
        <v>89</v>
      </c>
      <c r="AV249" s="13" t="s">
        <v>87</v>
      </c>
      <c r="AW249" s="13" t="s">
        <v>34</v>
      </c>
      <c r="AX249" s="13" t="s">
        <v>80</v>
      </c>
      <c r="AY249" s="241" t="s">
        <v>124</v>
      </c>
    </row>
    <row r="250" spans="1:51" s="14" customFormat="1" ht="12">
      <c r="A250" s="14"/>
      <c r="B250" s="242"/>
      <c r="C250" s="243"/>
      <c r="D250" s="227" t="s">
        <v>135</v>
      </c>
      <c r="E250" s="244" t="s">
        <v>1</v>
      </c>
      <c r="F250" s="245" t="s">
        <v>174</v>
      </c>
      <c r="G250" s="243"/>
      <c r="H250" s="246">
        <v>134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2" t="s">
        <v>135</v>
      </c>
      <c r="AU250" s="252" t="s">
        <v>89</v>
      </c>
      <c r="AV250" s="14" t="s">
        <v>89</v>
      </c>
      <c r="AW250" s="14" t="s">
        <v>34</v>
      </c>
      <c r="AX250" s="14" t="s">
        <v>80</v>
      </c>
      <c r="AY250" s="252" t="s">
        <v>124</v>
      </c>
    </row>
    <row r="251" spans="1:51" s="15" customFormat="1" ht="12">
      <c r="A251" s="15"/>
      <c r="B251" s="253"/>
      <c r="C251" s="254"/>
      <c r="D251" s="227" t="s">
        <v>135</v>
      </c>
      <c r="E251" s="255" t="s">
        <v>1</v>
      </c>
      <c r="F251" s="256" t="s">
        <v>138</v>
      </c>
      <c r="G251" s="254"/>
      <c r="H251" s="257">
        <v>134</v>
      </c>
      <c r="I251" s="258"/>
      <c r="J251" s="254"/>
      <c r="K251" s="254"/>
      <c r="L251" s="259"/>
      <c r="M251" s="260"/>
      <c r="N251" s="261"/>
      <c r="O251" s="261"/>
      <c r="P251" s="261"/>
      <c r="Q251" s="261"/>
      <c r="R251" s="261"/>
      <c r="S251" s="261"/>
      <c r="T251" s="262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3" t="s">
        <v>135</v>
      </c>
      <c r="AU251" s="263" t="s">
        <v>89</v>
      </c>
      <c r="AV251" s="15" t="s">
        <v>131</v>
      </c>
      <c r="AW251" s="15" t="s">
        <v>34</v>
      </c>
      <c r="AX251" s="15" t="s">
        <v>87</v>
      </c>
      <c r="AY251" s="263" t="s">
        <v>124</v>
      </c>
    </row>
    <row r="252" spans="1:65" s="2" customFormat="1" ht="16.5" customHeight="1">
      <c r="A252" s="38"/>
      <c r="B252" s="39"/>
      <c r="C252" s="264" t="s">
        <v>283</v>
      </c>
      <c r="D252" s="264" t="s">
        <v>212</v>
      </c>
      <c r="E252" s="265" t="s">
        <v>284</v>
      </c>
      <c r="F252" s="266" t="s">
        <v>285</v>
      </c>
      <c r="G252" s="267" t="s">
        <v>170</v>
      </c>
      <c r="H252" s="268">
        <v>129.54</v>
      </c>
      <c r="I252" s="269"/>
      <c r="J252" s="270">
        <f>ROUND(I252*H252,2)</f>
        <v>0</v>
      </c>
      <c r="K252" s="266" t="s">
        <v>130</v>
      </c>
      <c r="L252" s="271"/>
      <c r="M252" s="272" t="s">
        <v>1</v>
      </c>
      <c r="N252" s="273" t="s">
        <v>45</v>
      </c>
      <c r="O252" s="91"/>
      <c r="P252" s="223">
        <f>O252*H252</f>
        <v>0</v>
      </c>
      <c r="Q252" s="223">
        <v>0.08</v>
      </c>
      <c r="R252" s="223">
        <f>Q252*H252</f>
        <v>10.363199999999999</v>
      </c>
      <c r="S252" s="223">
        <v>0</v>
      </c>
      <c r="T252" s="224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5" t="s">
        <v>182</v>
      </c>
      <c r="AT252" s="225" t="s">
        <v>212</v>
      </c>
      <c r="AU252" s="225" t="s">
        <v>89</v>
      </c>
      <c r="AY252" s="17" t="s">
        <v>124</v>
      </c>
      <c r="BE252" s="226">
        <f>IF(N252="základní",J252,0)</f>
        <v>0</v>
      </c>
      <c r="BF252" s="226">
        <f>IF(N252="snížená",J252,0)</f>
        <v>0</v>
      </c>
      <c r="BG252" s="226">
        <f>IF(N252="zákl. přenesená",J252,0)</f>
        <v>0</v>
      </c>
      <c r="BH252" s="226">
        <f>IF(N252="sníž. přenesená",J252,0)</f>
        <v>0</v>
      </c>
      <c r="BI252" s="226">
        <f>IF(N252="nulová",J252,0)</f>
        <v>0</v>
      </c>
      <c r="BJ252" s="17" t="s">
        <v>87</v>
      </c>
      <c r="BK252" s="226">
        <f>ROUND(I252*H252,2)</f>
        <v>0</v>
      </c>
      <c r="BL252" s="17" t="s">
        <v>131</v>
      </c>
      <c r="BM252" s="225" t="s">
        <v>286</v>
      </c>
    </row>
    <row r="253" spans="1:47" s="2" customFormat="1" ht="12">
      <c r="A253" s="38"/>
      <c r="B253" s="39"/>
      <c r="C253" s="40"/>
      <c r="D253" s="227" t="s">
        <v>133</v>
      </c>
      <c r="E253" s="40"/>
      <c r="F253" s="228" t="s">
        <v>285</v>
      </c>
      <c r="G253" s="40"/>
      <c r="H253" s="40"/>
      <c r="I253" s="229"/>
      <c r="J253" s="40"/>
      <c r="K253" s="40"/>
      <c r="L253" s="44"/>
      <c r="M253" s="230"/>
      <c r="N253" s="231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133</v>
      </c>
      <c r="AU253" s="17" t="s">
        <v>89</v>
      </c>
    </row>
    <row r="254" spans="1:51" s="13" customFormat="1" ht="12">
      <c r="A254" s="13"/>
      <c r="B254" s="232"/>
      <c r="C254" s="233"/>
      <c r="D254" s="227" t="s">
        <v>135</v>
      </c>
      <c r="E254" s="234" t="s">
        <v>1</v>
      </c>
      <c r="F254" s="235" t="s">
        <v>173</v>
      </c>
      <c r="G254" s="233"/>
      <c r="H254" s="234" t="s">
        <v>1</v>
      </c>
      <c r="I254" s="236"/>
      <c r="J254" s="233"/>
      <c r="K254" s="233"/>
      <c r="L254" s="237"/>
      <c r="M254" s="238"/>
      <c r="N254" s="239"/>
      <c r="O254" s="239"/>
      <c r="P254" s="239"/>
      <c r="Q254" s="239"/>
      <c r="R254" s="239"/>
      <c r="S254" s="239"/>
      <c r="T254" s="24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1" t="s">
        <v>135</v>
      </c>
      <c r="AU254" s="241" t="s">
        <v>89</v>
      </c>
      <c r="AV254" s="13" t="s">
        <v>87</v>
      </c>
      <c r="AW254" s="13" t="s">
        <v>34</v>
      </c>
      <c r="AX254" s="13" t="s">
        <v>80</v>
      </c>
      <c r="AY254" s="241" t="s">
        <v>124</v>
      </c>
    </row>
    <row r="255" spans="1:51" s="14" customFormat="1" ht="12">
      <c r="A255" s="14"/>
      <c r="B255" s="242"/>
      <c r="C255" s="243"/>
      <c r="D255" s="227" t="s">
        <v>135</v>
      </c>
      <c r="E255" s="244" t="s">
        <v>1</v>
      </c>
      <c r="F255" s="245" t="s">
        <v>287</v>
      </c>
      <c r="G255" s="243"/>
      <c r="H255" s="246">
        <v>127</v>
      </c>
      <c r="I255" s="247"/>
      <c r="J255" s="243"/>
      <c r="K255" s="243"/>
      <c r="L255" s="248"/>
      <c r="M255" s="249"/>
      <c r="N255" s="250"/>
      <c r="O255" s="250"/>
      <c r="P255" s="250"/>
      <c r="Q255" s="250"/>
      <c r="R255" s="250"/>
      <c r="S255" s="250"/>
      <c r="T255" s="25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2" t="s">
        <v>135</v>
      </c>
      <c r="AU255" s="252" t="s">
        <v>89</v>
      </c>
      <c r="AV255" s="14" t="s">
        <v>89</v>
      </c>
      <c r="AW255" s="14" t="s">
        <v>34</v>
      </c>
      <c r="AX255" s="14" t="s">
        <v>80</v>
      </c>
      <c r="AY255" s="252" t="s">
        <v>124</v>
      </c>
    </row>
    <row r="256" spans="1:51" s="15" customFormat="1" ht="12">
      <c r="A256" s="15"/>
      <c r="B256" s="253"/>
      <c r="C256" s="254"/>
      <c r="D256" s="227" t="s">
        <v>135</v>
      </c>
      <c r="E256" s="255" t="s">
        <v>1</v>
      </c>
      <c r="F256" s="256" t="s">
        <v>138</v>
      </c>
      <c r="G256" s="254"/>
      <c r="H256" s="257">
        <v>127</v>
      </c>
      <c r="I256" s="258"/>
      <c r="J256" s="254"/>
      <c r="K256" s="254"/>
      <c r="L256" s="259"/>
      <c r="M256" s="260"/>
      <c r="N256" s="261"/>
      <c r="O256" s="261"/>
      <c r="P256" s="261"/>
      <c r="Q256" s="261"/>
      <c r="R256" s="261"/>
      <c r="S256" s="261"/>
      <c r="T256" s="262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3" t="s">
        <v>135</v>
      </c>
      <c r="AU256" s="263" t="s">
        <v>89</v>
      </c>
      <c r="AV256" s="15" t="s">
        <v>131</v>
      </c>
      <c r="AW256" s="15" t="s">
        <v>34</v>
      </c>
      <c r="AX256" s="15" t="s">
        <v>87</v>
      </c>
      <c r="AY256" s="263" t="s">
        <v>124</v>
      </c>
    </row>
    <row r="257" spans="1:51" s="14" customFormat="1" ht="12">
      <c r="A257" s="14"/>
      <c r="B257" s="242"/>
      <c r="C257" s="243"/>
      <c r="D257" s="227" t="s">
        <v>135</v>
      </c>
      <c r="E257" s="243"/>
      <c r="F257" s="245" t="s">
        <v>288</v>
      </c>
      <c r="G257" s="243"/>
      <c r="H257" s="246">
        <v>129.54</v>
      </c>
      <c r="I257" s="247"/>
      <c r="J257" s="243"/>
      <c r="K257" s="243"/>
      <c r="L257" s="248"/>
      <c r="M257" s="249"/>
      <c r="N257" s="250"/>
      <c r="O257" s="250"/>
      <c r="P257" s="250"/>
      <c r="Q257" s="250"/>
      <c r="R257" s="250"/>
      <c r="S257" s="250"/>
      <c r="T257" s="25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2" t="s">
        <v>135</v>
      </c>
      <c r="AU257" s="252" t="s">
        <v>89</v>
      </c>
      <c r="AV257" s="14" t="s">
        <v>89</v>
      </c>
      <c r="AW257" s="14" t="s">
        <v>4</v>
      </c>
      <c r="AX257" s="14" t="s">
        <v>87</v>
      </c>
      <c r="AY257" s="252" t="s">
        <v>124</v>
      </c>
    </row>
    <row r="258" spans="1:65" s="2" customFormat="1" ht="16.5" customHeight="1">
      <c r="A258" s="38"/>
      <c r="B258" s="39"/>
      <c r="C258" s="264" t="s">
        <v>289</v>
      </c>
      <c r="D258" s="264" t="s">
        <v>212</v>
      </c>
      <c r="E258" s="265" t="s">
        <v>290</v>
      </c>
      <c r="F258" s="266" t="s">
        <v>291</v>
      </c>
      <c r="G258" s="267" t="s">
        <v>170</v>
      </c>
      <c r="H258" s="268">
        <v>5.1</v>
      </c>
      <c r="I258" s="269"/>
      <c r="J258" s="270">
        <f>ROUND(I258*H258,2)</f>
        <v>0</v>
      </c>
      <c r="K258" s="266" t="s">
        <v>130</v>
      </c>
      <c r="L258" s="271"/>
      <c r="M258" s="272" t="s">
        <v>1</v>
      </c>
      <c r="N258" s="273" t="s">
        <v>45</v>
      </c>
      <c r="O258" s="91"/>
      <c r="P258" s="223">
        <f>O258*H258</f>
        <v>0</v>
      </c>
      <c r="Q258" s="223">
        <v>0.0483</v>
      </c>
      <c r="R258" s="223">
        <f>Q258*H258</f>
        <v>0.24633</v>
      </c>
      <c r="S258" s="223">
        <v>0</v>
      </c>
      <c r="T258" s="224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5" t="s">
        <v>182</v>
      </c>
      <c r="AT258" s="225" t="s">
        <v>212</v>
      </c>
      <c r="AU258" s="225" t="s">
        <v>89</v>
      </c>
      <c r="AY258" s="17" t="s">
        <v>124</v>
      </c>
      <c r="BE258" s="226">
        <f>IF(N258="základní",J258,0)</f>
        <v>0</v>
      </c>
      <c r="BF258" s="226">
        <f>IF(N258="snížená",J258,0)</f>
        <v>0</v>
      </c>
      <c r="BG258" s="226">
        <f>IF(N258="zákl. přenesená",J258,0)</f>
        <v>0</v>
      </c>
      <c r="BH258" s="226">
        <f>IF(N258="sníž. přenesená",J258,0)</f>
        <v>0</v>
      </c>
      <c r="BI258" s="226">
        <f>IF(N258="nulová",J258,0)</f>
        <v>0</v>
      </c>
      <c r="BJ258" s="17" t="s">
        <v>87</v>
      </c>
      <c r="BK258" s="226">
        <f>ROUND(I258*H258,2)</f>
        <v>0</v>
      </c>
      <c r="BL258" s="17" t="s">
        <v>131</v>
      </c>
      <c r="BM258" s="225" t="s">
        <v>292</v>
      </c>
    </row>
    <row r="259" spans="1:47" s="2" customFormat="1" ht="12">
      <c r="A259" s="38"/>
      <c r="B259" s="39"/>
      <c r="C259" s="40"/>
      <c r="D259" s="227" t="s">
        <v>133</v>
      </c>
      <c r="E259" s="40"/>
      <c r="F259" s="228" t="s">
        <v>291</v>
      </c>
      <c r="G259" s="40"/>
      <c r="H259" s="40"/>
      <c r="I259" s="229"/>
      <c r="J259" s="40"/>
      <c r="K259" s="40"/>
      <c r="L259" s="44"/>
      <c r="M259" s="230"/>
      <c r="N259" s="231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133</v>
      </c>
      <c r="AU259" s="17" t="s">
        <v>89</v>
      </c>
    </row>
    <row r="260" spans="1:51" s="13" customFormat="1" ht="12">
      <c r="A260" s="13"/>
      <c r="B260" s="232"/>
      <c r="C260" s="233"/>
      <c r="D260" s="227" t="s">
        <v>135</v>
      </c>
      <c r="E260" s="234" t="s">
        <v>1</v>
      </c>
      <c r="F260" s="235" t="s">
        <v>293</v>
      </c>
      <c r="G260" s="233"/>
      <c r="H260" s="234" t="s">
        <v>1</v>
      </c>
      <c r="I260" s="236"/>
      <c r="J260" s="233"/>
      <c r="K260" s="233"/>
      <c r="L260" s="237"/>
      <c r="M260" s="238"/>
      <c r="N260" s="239"/>
      <c r="O260" s="239"/>
      <c r="P260" s="239"/>
      <c r="Q260" s="239"/>
      <c r="R260" s="239"/>
      <c r="S260" s="239"/>
      <c r="T260" s="24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1" t="s">
        <v>135</v>
      </c>
      <c r="AU260" s="241" t="s">
        <v>89</v>
      </c>
      <c r="AV260" s="13" t="s">
        <v>87</v>
      </c>
      <c r="AW260" s="13" t="s">
        <v>34</v>
      </c>
      <c r="AX260" s="13" t="s">
        <v>80</v>
      </c>
      <c r="AY260" s="241" t="s">
        <v>124</v>
      </c>
    </row>
    <row r="261" spans="1:51" s="14" customFormat="1" ht="12">
      <c r="A261" s="14"/>
      <c r="B261" s="242"/>
      <c r="C261" s="243"/>
      <c r="D261" s="227" t="s">
        <v>135</v>
      </c>
      <c r="E261" s="244" t="s">
        <v>1</v>
      </c>
      <c r="F261" s="245" t="s">
        <v>158</v>
      </c>
      <c r="G261" s="243"/>
      <c r="H261" s="246">
        <v>5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2" t="s">
        <v>135</v>
      </c>
      <c r="AU261" s="252" t="s">
        <v>89</v>
      </c>
      <c r="AV261" s="14" t="s">
        <v>89</v>
      </c>
      <c r="AW261" s="14" t="s">
        <v>34</v>
      </c>
      <c r="AX261" s="14" t="s">
        <v>80</v>
      </c>
      <c r="AY261" s="252" t="s">
        <v>124</v>
      </c>
    </row>
    <row r="262" spans="1:51" s="15" customFormat="1" ht="12">
      <c r="A262" s="15"/>
      <c r="B262" s="253"/>
      <c r="C262" s="254"/>
      <c r="D262" s="227" t="s">
        <v>135</v>
      </c>
      <c r="E262" s="255" t="s">
        <v>1</v>
      </c>
      <c r="F262" s="256" t="s">
        <v>138</v>
      </c>
      <c r="G262" s="254"/>
      <c r="H262" s="257">
        <v>5</v>
      </c>
      <c r="I262" s="258"/>
      <c r="J262" s="254"/>
      <c r="K262" s="254"/>
      <c r="L262" s="259"/>
      <c r="M262" s="260"/>
      <c r="N262" s="261"/>
      <c r="O262" s="261"/>
      <c r="P262" s="261"/>
      <c r="Q262" s="261"/>
      <c r="R262" s="261"/>
      <c r="S262" s="261"/>
      <c r="T262" s="262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3" t="s">
        <v>135</v>
      </c>
      <c r="AU262" s="263" t="s">
        <v>89</v>
      </c>
      <c r="AV262" s="15" t="s">
        <v>131</v>
      </c>
      <c r="AW262" s="15" t="s">
        <v>34</v>
      </c>
      <c r="AX262" s="15" t="s">
        <v>87</v>
      </c>
      <c r="AY262" s="263" t="s">
        <v>124</v>
      </c>
    </row>
    <row r="263" spans="1:51" s="14" customFormat="1" ht="12">
      <c r="A263" s="14"/>
      <c r="B263" s="242"/>
      <c r="C263" s="243"/>
      <c r="D263" s="227" t="s">
        <v>135</v>
      </c>
      <c r="E263" s="243"/>
      <c r="F263" s="245" t="s">
        <v>294</v>
      </c>
      <c r="G263" s="243"/>
      <c r="H263" s="246">
        <v>5.1</v>
      </c>
      <c r="I263" s="247"/>
      <c r="J263" s="243"/>
      <c r="K263" s="243"/>
      <c r="L263" s="248"/>
      <c r="M263" s="249"/>
      <c r="N263" s="250"/>
      <c r="O263" s="250"/>
      <c r="P263" s="250"/>
      <c r="Q263" s="250"/>
      <c r="R263" s="250"/>
      <c r="S263" s="250"/>
      <c r="T263" s="25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2" t="s">
        <v>135</v>
      </c>
      <c r="AU263" s="252" t="s">
        <v>89</v>
      </c>
      <c r="AV263" s="14" t="s">
        <v>89</v>
      </c>
      <c r="AW263" s="14" t="s">
        <v>4</v>
      </c>
      <c r="AX263" s="14" t="s">
        <v>87</v>
      </c>
      <c r="AY263" s="252" t="s">
        <v>124</v>
      </c>
    </row>
    <row r="264" spans="1:65" s="2" customFormat="1" ht="16.5" customHeight="1">
      <c r="A264" s="38"/>
      <c r="B264" s="39"/>
      <c r="C264" s="264" t="s">
        <v>295</v>
      </c>
      <c r="D264" s="264" t="s">
        <v>212</v>
      </c>
      <c r="E264" s="265" t="s">
        <v>296</v>
      </c>
      <c r="F264" s="266" t="s">
        <v>297</v>
      </c>
      <c r="G264" s="267" t="s">
        <v>170</v>
      </c>
      <c r="H264" s="268">
        <v>2.04</v>
      </c>
      <c r="I264" s="269"/>
      <c r="J264" s="270">
        <f>ROUND(I264*H264,2)</f>
        <v>0</v>
      </c>
      <c r="K264" s="266" t="s">
        <v>130</v>
      </c>
      <c r="L264" s="271"/>
      <c r="M264" s="272" t="s">
        <v>1</v>
      </c>
      <c r="N264" s="273" t="s">
        <v>45</v>
      </c>
      <c r="O264" s="91"/>
      <c r="P264" s="223">
        <f>O264*H264</f>
        <v>0</v>
      </c>
      <c r="Q264" s="223">
        <v>0.06567</v>
      </c>
      <c r="R264" s="223">
        <f>Q264*H264</f>
        <v>0.13396680000000002</v>
      </c>
      <c r="S264" s="223">
        <v>0</v>
      </c>
      <c r="T264" s="224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5" t="s">
        <v>182</v>
      </c>
      <c r="AT264" s="225" t="s">
        <v>212</v>
      </c>
      <c r="AU264" s="225" t="s">
        <v>89</v>
      </c>
      <c r="AY264" s="17" t="s">
        <v>124</v>
      </c>
      <c r="BE264" s="226">
        <f>IF(N264="základní",J264,0)</f>
        <v>0</v>
      </c>
      <c r="BF264" s="226">
        <f>IF(N264="snížená",J264,0)</f>
        <v>0</v>
      </c>
      <c r="BG264" s="226">
        <f>IF(N264="zákl. přenesená",J264,0)</f>
        <v>0</v>
      </c>
      <c r="BH264" s="226">
        <f>IF(N264="sníž. přenesená",J264,0)</f>
        <v>0</v>
      </c>
      <c r="BI264" s="226">
        <f>IF(N264="nulová",J264,0)</f>
        <v>0</v>
      </c>
      <c r="BJ264" s="17" t="s">
        <v>87</v>
      </c>
      <c r="BK264" s="226">
        <f>ROUND(I264*H264,2)</f>
        <v>0</v>
      </c>
      <c r="BL264" s="17" t="s">
        <v>131</v>
      </c>
      <c r="BM264" s="225" t="s">
        <v>298</v>
      </c>
    </row>
    <row r="265" spans="1:47" s="2" customFormat="1" ht="12">
      <c r="A265" s="38"/>
      <c r="B265" s="39"/>
      <c r="C265" s="40"/>
      <c r="D265" s="227" t="s">
        <v>133</v>
      </c>
      <c r="E265" s="40"/>
      <c r="F265" s="228" t="s">
        <v>297</v>
      </c>
      <c r="G265" s="40"/>
      <c r="H265" s="40"/>
      <c r="I265" s="229"/>
      <c r="J265" s="40"/>
      <c r="K265" s="40"/>
      <c r="L265" s="44"/>
      <c r="M265" s="230"/>
      <c r="N265" s="231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133</v>
      </c>
      <c r="AU265" s="17" t="s">
        <v>89</v>
      </c>
    </row>
    <row r="266" spans="1:51" s="13" customFormat="1" ht="12">
      <c r="A266" s="13"/>
      <c r="B266" s="232"/>
      <c r="C266" s="233"/>
      <c r="D266" s="227" t="s">
        <v>135</v>
      </c>
      <c r="E266" s="234" t="s">
        <v>1</v>
      </c>
      <c r="F266" s="235" t="s">
        <v>293</v>
      </c>
      <c r="G266" s="233"/>
      <c r="H266" s="234" t="s">
        <v>1</v>
      </c>
      <c r="I266" s="236"/>
      <c r="J266" s="233"/>
      <c r="K266" s="233"/>
      <c r="L266" s="237"/>
      <c r="M266" s="238"/>
      <c r="N266" s="239"/>
      <c r="O266" s="239"/>
      <c r="P266" s="239"/>
      <c r="Q266" s="239"/>
      <c r="R266" s="239"/>
      <c r="S266" s="239"/>
      <c r="T266" s="24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1" t="s">
        <v>135</v>
      </c>
      <c r="AU266" s="241" t="s">
        <v>89</v>
      </c>
      <c r="AV266" s="13" t="s">
        <v>87</v>
      </c>
      <c r="AW266" s="13" t="s">
        <v>34</v>
      </c>
      <c r="AX266" s="13" t="s">
        <v>80</v>
      </c>
      <c r="AY266" s="241" t="s">
        <v>124</v>
      </c>
    </row>
    <row r="267" spans="1:51" s="14" customFormat="1" ht="12">
      <c r="A267" s="14"/>
      <c r="B267" s="242"/>
      <c r="C267" s="243"/>
      <c r="D267" s="227" t="s">
        <v>135</v>
      </c>
      <c r="E267" s="244" t="s">
        <v>1</v>
      </c>
      <c r="F267" s="245" t="s">
        <v>299</v>
      </c>
      <c r="G267" s="243"/>
      <c r="H267" s="246">
        <v>2</v>
      </c>
      <c r="I267" s="247"/>
      <c r="J267" s="243"/>
      <c r="K267" s="243"/>
      <c r="L267" s="248"/>
      <c r="M267" s="249"/>
      <c r="N267" s="250"/>
      <c r="O267" s="250"/>
      <c r="P267" s="250"/>
      <c r="Q267" s="250"/>
      <c r="R267" s="250"/>
      <c r="S267" s="250"/>
      <c r="T267" s="25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2" t="s">
        <v>135</v>
      </c>
      <c r="AU267" s="252" t="s">
        <v>89</v>
      </c>
      <c r="AV267" s="14" t="s">
        <v>89</v>
      </c>
      <c r="AW267" s="14" t="s">
        <v>34</v>
      </c>
      <c r="AX267" s="14" t="s">
        <v>80</v>
      </c>
      <c r="AY267" s="252" t="s">
        <v>124</v>
      </c>
    </row>
    <row r="268" spans="1:51" s="15" customFormat="1" ht="12">
      <c r="A268" s="15"/>
      <c r="B268" s="253"/>
      <c r="C268" s="254"/>
      <c r="D268" s="227" t="s">
        <v>135</v>
      </c>
      <c r="E268" s="255" t="s">
        <v>1</v>
      </c>
      <c r="F268" s="256" t="s">
        <v>138</v>
      </c>
      <c r="G268" s="254"/>
      <c r="H268" s="257">
        <v>2</v>
      </c>
      <c r="I268" s="258"/>
      <c r="J268" s="254"/>
      <c r="K268" s="254"/>
      <c r="L268" s="259"/>
      <c r="M268" s="260"/>
      <c r="N268" s="261"/>
      <c r="O268" s="261"/>
      <c r="P268" s="261"/>
      <c r="Q268" s="261"/>
      <c r="R268" s="261"/>
      <c r="S268" s="261"/>
      <c r="T268" s="262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3" t="s">
        <v>135</v>
      </c>
      <c r="AU268" s="263" t="s">
        <v>89</v>
      </c>
      <c r="AV268" s="15" t="s">
        <v>131</v>
      </c>
      <c r="AW268" s="15" t="s">
        <v>34</v>
      </c>
      <c r="AX268" s="15" t="s">
        <v>87</v>
      </c>
      <c r="AY268" s="263" t="s">
        <v>124</v>
      </c>
    </row>
    <row r="269" spans="1:51" s="14" customFormat="1" ht="12">
      <c r="A269" s="14"/>
      <c r="B269" s="242"/>
      <c r="C269" s="243"/>
      <c r="D269" s="227" t="s">
        <v>135</v>
      </c>
      <c r="E269" s="243"/>
      <c r="F269" s="245" t="s">
        <v>300</v>
      </c>
      <c r="G269" s="243"/>
      <c r="H269" s="246">
        <v>2.04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2" t="s">
        <v>135</v>
      </c>
      <c r="AU269" s="252" t="s">
        <v>89</v>
      </c>
      <c r="AV269" s="14" t="s">
        <v>89</v>
      </c>
      <c r="AW269" s="14" t="s">
        <v>4</v>
      </c>
      <c r="AX269" s="14" t="s">
        <v>87</v>
      </c>
      <c r="AY269" s="252" t="s">
        <v>124</v>
      </c>
    </row>
    <row r="270" spans="1:65" s="2" customFormat="1" ht="16.5" customHeight="1">
      <c r="A270" s="38"/>
      <c r="B270" s="39"/>
      <c r="C270" s="214" t="s">
        <v>301</v>
      </c>
      <c r="D270" s="214" t="s">
        <v>126</v>
      </c>
      <c r="E270" s="215" t="s">
        <v>302</v>
      </c>
      <c r="F270" s="216" t="s">
        <v>303</v>
      </c>
      <c r="G270" s="217" t="s">
        <v>304</v>
      </c>
      <c r="H270" s="218">
        <v>1.34</v>
      </c>
      <c r="I270" s="219"/>
      <c r="J270" s="220">
        <f>ROUND(I270*H270,2)</f>
        <v>0</v>
      </c>
      <c r="K270" s="216" t="s">
        <v>130</v>
      </c>
      <c r="L270" s="44"/>
      <c r="M270" s="221" t="s">
        <v>1</v>
      </c>
      <c r="N270" s="222" t="s">
        <v>45</v>
      </c>
      <c r="O270" s="91"/>
      <c r="P270" s="223">
        <f>O270*H270</f>
        <v>0</v>
      </c>
      <c r="Q270" s="223">
        <v>2.25634</v>
      </c>
      <c r="R270" s="223">
        <f>Q270*H270</f>
        <v>3.0234956</v>
      </c>
      <c r="S270" s="223">
        <v>0</v>
      </c>
      <c r="T270" s="224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5" t="s">
        <v>131</v>
      </c>
      <c r="AT270" s="225" t="s">
        <v>126</v>
      </c>
      <c r="AU270" s="225" t="s">
        <v>89</v>
      </c>
      <c r="AY270" s="17" t="s">
        <v>124</v>
      </c>
      <c r="BE270" s="226">
        <f>IF(N270="základní",J270,0)</f>
        <v>0</v>
      </c>
      <c r="BF270" s="226">
        <f>IF(N270="snížená",J270,0)</f>
        <v>0</v>
      </c>
      <c r="BG270" s="226">
        <f>IF(N270="zákl. přenesená",J270,0)</f>
        <v>0</v>
      </c>
      <c r="BH270" s="226">
        <f>IF(N270="sníž. přenesená",J270,0)</f>
        <v>0</v>
      </c>
      <c r="BI270" s="226">
        <f>IF(N270="nulová",J270,0)</f>
        <v>0</v>
      </c>
      <c r="BJ270" s="17" t="s">
        <v>87</v>
      </c>
      <c r="BK270" s="226">
        <f>ROUND(I270*H270,2)</f>
        <v>0</v>
      </c>
      <c r="BL270" s="17" t="s">
        <v>131</v>
      </c>
      <c r="BM270" s="225" t="s">
        <v>305</v>
      </c>
    </row>
    <row r="271" spans="1:47" s="2" customFormat="1" ht="12">
      <c r="A271" s="38"/>
      <c r="B271" s="39"/>
      <c r="C271" s="40"/>
      <c r="D271" s="227" t="s">
        <v>133</v>
      </c>
      <c r="E271" s="40"/>
      <c r="F271" s="228" t="s">
        <v>306</v>
      </c>
      <c r="G271" s="40"/>
      <c r="H271" s="40"/>
      <c r="I271" s="229"/>
      <c r="J271" s="40"/>
      <c r="K271" s="40"/>
      <c r="L271" s="44"/>
      <c r="M271" s="230"/>
      <c r="N271" s="231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133</v>
      </c>
      <c r="AU271" s="17" t="s">
        <v>89</v>
      </c>
    </row>
    <row r="272" spans="1:51" s="13" customFormat="1" ht="12">
      <c r="A272" s="13"/>
      <c r="B272" s="232"/>
      <c r="C272" s="233"/>
      <c r="D272" s="227" t="s">
        <v>135</v>
      </c>
      <c r="E272" s="234" t="s">
        <v>1</v>
      </c>
      <c r="F272" s="235" t="s">
        <v>307</v>
      </c>
      <c r="G272" s="233"/>
      <c r="H272" s="234" t="s">
        <v>1</v>
      </c>
      <c r="I272" s="236"/>
      <c r="J272" s="233"/>
      <c r="K272" s="233"/>
      <c r="L272" s="237"/>
      <c r="M272" s="238"/>
      <c r="N272" s="239"/>
      <c r="O272" s="239"/>
      <c r="P272" s="239"/>
      <c r="Q272" s="239"/>
      <c r="R272" s="239"/>
      <c r="S272" s="239"/>
      <c r="T272" s="24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1" t="s">
        <v>135</v>
      </c>
      <c r="AU272" s="241" t="s">
        <v>89</v>
      </c>
      <c r="AV272" s="13" t="s">
        <v>87</v>
      </c>
      <c r="AW272" s="13" t="s">
        <v>34</v>
      </c>
      <c r="AX272" s="13" t="s">
        <v>80</v>
      </c>
      <c r="AY272" s="241" t="s">
        <v>124</v>
      </c>
    </row>
    <row r="273" spans="1:51" s="14" customFormat="1" ht="12">
      <c r="A273" s="14"/>
      <c r="B273" s="242"/>
      <c r="C273" s="243"/>
      <c r="D273" s="227" t="s">
        <v>135</v>
      </c>
      <c r="E273" s="244" t="s">
        <v>1</v>
      </c>
      <c r="F273" s="245" t="s">
        <v>308</v>
      </c>
      <c r="G273" s="243"/>
      <c r="H273" s="246">
        <v>1.34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2" t="s">
        <v>135</v>
      </c>
      <c r="AU273" s="252" t="s">
        <v>89</v>
      </c>
      <c r="AV273" s="14" t="s">
        <v>89</v>
      </c>
      <c r="AW273" s="14" t="s">
        <v>34</v>
      </c>
      <c r="AX273" s="14" t="s">
        <v>80</v>
      </c>
      <c r="AY273" s="252" t="s">
        <v>124</v>
      </c>
    </row>
    <row r="274" spans="1:51" s="15" customFormat="1" ht="12">
      <c r="A274" s="15"/>
      <c r="B274" s="253"/>
      <c r="C274" s="254"/>
      <c r="D274" s="227" t="s">
        <v>135</v>
      </c>
      <c r="E274" s="255" t="s">
        <v>1</v>
      </c>
      <c r="F274" s="256" t="s">
        <v>138</v>
      </c>
      <c r="G274" s="254"/>
      <c r="H274" s="257">
        <v>1.34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3" t="s">
        <v>135</v>
      </c>
      <c r="AU274" s="263" t="s">
        <v>89</v>
      </c>
      <c r="AV274" s="15" t="s">
        <v>131</v>
      </c>
      <c r="AW274" s="15" t="s">
        <v>34</v>
      </c>
      <c r="AX274" s="15" t="s">
        <v>87</v>
      </c>
      <c r="AY274" s="263" t="s">
        <v>124</v>
      </c>
    </row>
    <row r="275" spans="1:65" s="2" customFormat="1" ht="16.5" customHeight="1">
      <c r="A275" s="38"/>
      <c r="B275" s="39"/>
      <c r="C275" s="214" t="s">
        <v>309</v>
      </c>
      <c r="D275" s="214" t="s">
        <v>126</v>
      </c>
      <c r="E275" s="215" t="s">
        <v>310</v>
      </c>
      <c r="F275" s="216" t="s">
        <v>311</v>
      </c>
      <c r="G275" s="217" t="s">
        <v>170</v>
      </c>
      <c r="H275" s="218">
        <v>36.5</v>
      </c>
      <c r="I275" s="219"/>
      <c r="J275" s="220">
        <f>ROUND(I275*H275,2)</f>
        <v>0</v>
      </c>
      <c r="K275" s="216" t="s">
        <v>130</v>
      </c>
      <c r="L275" s="44"/>
      <c r="M275" s="221" t="s">
        <v>1</v>
      </c>
      <c r="N275" s="222" t="s">
        <v>45</v>
      </c>
      <c r="O275" s="91"/>
      <c r="P275" s="223">
        <f>O275*H275</f>
        <v>0</v>
      </c>
      <c r="Q275" s="223">
        <v>0</v>
      </c>
      <c r="R275" s="223">
        <f>Q275*H275</f>
        <v>0</v>
      </c>
      <c r="S275" s="223">
        <v>0</v>
      </c>
      <c r="T275" s="224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5" t="s">
        <v>131</v>
      </c>
      <c r="AT275" s="225" t="s">
        <v>126</v>
      </c>
      <c r="AU275" s="225" t="s">
        <v>89</v>
      </c>
      <c r="AY275" s="17" t="s">
        <v>124</v>
      </c>
      <c r="BE275" s="226">
        <f>IF(N275="základní",J275,0)</f>
        <v>0</v>
      </c>
      <c r="BF275" s="226">
        <f>IF(N275="snížená",J275,0)</f>
        <v>0</v>
      </c>
      <c r="BG275" s="226">
        <f>IF(N275="zákl. přenesená",J275,0)</f>
        <v>0</v>
      </c>
      <c r="BH275" s="226">
        <f>IF(N275="sníž. přenesená",J275,0)</f>
        <v>0</v>
      </c>
      <c r="BI275" s="226">
        <f>IF(N275="nulová",J275,0)</f>
        <v>0</v>
      </c>
      <c r="BJ275" s="17" t="s">
        <v>87</v>
      </c>
      <c r="BK275" s="226">
        <f>ROUND(I275*H275,2)</f>
        <v>0</v>
      </c>
      <c r="BL275" s="17" t="s">
        <v>131</v>
      </c>
      <c r="BM275" s="225" t="s">
        <v>312</v>
      </c>
    </row>
    <row r="276" spans="1:47" s="2" customFormat="1" ht="12">
      <c r="A276" s="38"/>
      <c r="B276" s="39"/>
      <c r="C276" s="40"/>
      <c r="D276" s="227" t="s">
        <v>133</v>
      </c>
      <c r="E276" s="40"/>
      <c r="F276" s="228" t="s">
        <v>313</v>
      </c>
      <c r="G276" s="40"/>
      <c r="H276" s="40"/>
      <c r="I276" s="229"/>
      <c r="J276" s="40"/>
      <c r="K276" s="40"/>
      <c r="L276" s="44"/>
      <c r="M276" s="230"/>
      <c r="N276" s="231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133</v>
      </c>
      <c r="AU276" s="17" t="s">
        <v>89</v>
      </c>
    </row>
    <row r="277" spans="1:51" s="13" customFormat="1" ht="12">
      <c r="A277" s="13"/>
      <c r="B277" s="232"/>
      <c r="C277" s="233"/>
      <c r="D277" s="227" t="s">
        <v>135</v>
      </c>
      <c r="E277" s="234" t="s">
        <v>1</v>
      </c>
      <c r="F277" s="235" t="s">
        <v>314</v>
      </c>
      <c r="G277" s="233"/>
      <c r="H277" s="234" t="s">
        <v>1</v>
      </c>
      <c r="I277" s="236"/>
      <c r="J277" s="233"/>
      <c r="K277" s="233"/>
      <c r="L277" s="237"/>
      <c r="M277" s="238"/>
      <c r="N277" s="239"/>
      <c r="O277" s="239"/>
      <c r="P277" s="239"/>
      <c r="Q277" s="239"/>
      <c r="R277" s="239"/>
      <c r="S277" s="239"/>
      <c r="T277" s="24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1" t="s">
        <v>135</v>
      </c>
      <c r="AU277" s="241" t="s">
        <v>89</v>
      </c>
      <c r="AV277" s="13" t="s">
        <v>87</v>
      </c>
      <c r="AW277" s="13" t="s">
        <v>34</v>
      </c>
      <c r="AX277" s="13" t="s">
        <v>80</v>
      </c>
      <c r="AY277" s="241" t="s">
        <v>124</v>
      </c>
    </row>
    <row r="278" spans="1:51" s="14" customFormat="1" ht="12">
      <c r="A278" s="14"/>
      <c r="B278" s="242"/>
      <c r="C278" s="243"/>
      <c r="D278" s="227" t="s">
        <v>135</v>
      </c>
      <c r="E278" s="244" t="s">
        <v>1</v>
      </c>
      <c r="F278" s="245" t="s">
        <v>315</v>
      </c>
      <c r="G278" s="243"/>
      <c r="H278" s="246">
        <v>36.5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2" t="s">
        <v>135</v>
      </c>
      <c r="AU278" s="252" t="s">
        <v>89</v>
      </c>
      <c r="AV278" s="14" t="s">
        <v>89</v>
      </c>
      <c r="AW278" s="14" t="s">
        <v>34</v>
      </c>
      <c r="AX278" s="14" t="s">
        <v>80</v>
      </c>
      <c r="AY278" s="252" t="s">
        <v>124</v>
      </c>
    </row>
    <row r="279" spans="1:51" s="15" customFormat="1" ht="12">
      <c r="A279" s="15"/>
      <c r="B279" s="253"/>
      <c r="C279" s="254"/>
      <c r="D279" s="227" t="s">
        <v>135</v>
      </c>
      <c r="E279" s="255" t="s">
        <v>1</v>
      </c>
      <c r="F279" s="256" t="s">
        <v>138</v>
      </c>
      <c r="G279" s="254"/>
      <c r="H279" s="257">
        <v>36.5</v>
      </c>
      <c r="I279" s="258"/>
      <c r="J279" s="254"/>
      <c r="K279" s="254"/>
      <c r="L279" s="259"/>
      <c r="M279" s="260"/>
      <c r="N279" s="261"/>
      <c r="O279" s="261"/>
      <c r="P279" s="261"/>
      <c r="Q279" s="261"/>
      <c r="R279" s="261"/>
      <c r="S279" s="261"/>
      <c r="T279" s="262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3" t="s">
        <v>135</v>
      </c>
      <c r="AU279" s="263" t="s">
        <v>89</v>
      </c>
      <c r="AV279" s="15" t="s">
        <v>131</v>
      </c>
      <c r="AW279" s="15" t="s">
        <v>34</v>
      </c>
      <c r="AX279" s="15" t="s">
        <v>87</v>
      </c>
      <c r="AY279" s="263" t="s">
        <v>124</v>
      </c>
    </row>
    <row r="280" spans="1:65" s="2" customFormat="1" ht="16.5" customHeight="1">
      <c r="A280" s="38"/>
      <c r="B280" s="39"/>
      <c r="C280" s="214" t="s">
        <v>316</v>
      </c>
      <c r="D280" s="214" t="s">
        <v>126</v>
      </c>
      <c r="E280" s="215" t="s">
        <v>317</v>
      </c>
      <c r="F280" s="216" t="s">
        <v>318</v>
      </c>
      <c r="G280" s="217" t="s">
        <v>170</v>
      </c>
      <c r="H280" s="218">
        <v>134</v>
      </c>
      <c r="I280" s="219"/>
      <c r="J280" s="220">
        <f>ROUND(I280*H280,2)</f>
        <v>0</v>
      </c>
      <c r="K280" s="216" t="s">
        <v>130</v>
      </c>
      <c r="L280" s="44"/>
      <c r="M280" s="221" t="s">
        <v>1</v>
      </c>
      <c r="N280" s="222" t="s">
        <v>45</v>
      </c>
      <c r="O280" s="91"/>
      <c r="P280" s="223">
        <f>O280*H280</f>
        <v>0</v>
      </c>
      <c r="Q280" s="223">
        <v>0</v>
      </c>
      <c r="R280" s="223">
        <f>Q280*H280</f>
        <v>0</v>
      </c>
      <c r="S280" s="223">
        <v>0</v>
      </c>
      <c r="T280" s="224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5" t="s">
        <v>131</v>
      </c>
      <c r="AT280" s="225" t="s">
        <v>126</v>
      </c>
      <c r="AU280" s="225" t="s">
        <v>89</v>
      </c>
      <c r="AY280" s="17" t="s">
        <v>124</v>
      </c>
      <c r="BE280" s="226">
        <f>IF(N280="základní",J280,0)</f>
        <v>0</v>
      </c>
      <c r="BF280" s="226">
        <f>IF(N280="snížená",J280,0)</f>
        <v>0</v>
      </c>
      <c r="BG280" s="226">
        <f>IF(N280="zákl. přenesená",J280,0)</f>
        <v>0</v>
      </c>
      <c r="BH280" s="226">
        <f>IF(N280="sníž. přenesená",J280,0)</f>
        <v>0</v>
      </c>
      <c r="BI280" s="226">
        <f>IF(N280="nulová",J280,0)</f>
        <v>0</v>
      </c>
      <c r="BJ280" s="17" t="s">
        <v>87</v>
      </c>
      <c r="BK280" s="226">
        <f>ROUND(I280*H280,2)</f>
        <v>0</v>
      </c>
      <c r="BL280" s="17" t="s">
        <v>131</v>
      </c>
      <c r="BM280" s="225" t="s">
        <v>319</v>
      </c>
    </row>
    <row r="281" spans="1:47" s="2" customFormat="1" ht="12">
      <c r="A281" s="38"/>
      <c r="B281" s="39"/>
      <c r="C281" s="40"/>
      <c r="D281" s="227" t="s">
        <v>133</v>
      </c>
      <c r="E281" s="40"/>
      <c r="F281" s="228" t="s">
        <v>320</v>
      </c>
      <c r="G281" s="40"/>
      <c r="H281" s="40"/>
      <c r="I281" s="229"/>
      <c r="J281" s="40"/>
      <c r="K281" s="40"/>
      <c r="L281" s="44"/>
      <c r="M281" s="230"/>
      <c r="N281" s="231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133</v>
      </c>
      <c r="AU281" s="17" t="s">
        <v>89</v>
      </c>
    </row>
    <row r="282" spans="1:51" s="13" customFormat="1" ht="12">
      <c r="A282" s="13"/>
      <c r="B282" s="232"/>
      <c r="C282" s="233"/>
      <c r="D282" s="227" t="s">
        <v>135</v>
      </c>
      <c r="E282" s="234" t="s">
        <v>1</v>
      </c>
      <c r="F282" s="235" t="s">
        <v>321</v>
      </c>
      <c r="G282" s="233"/>
      <c r="H282" s="234" t="s">
        <v>1</v>
      </c>
      <c r="I282" s="236"/>
      <c r="J282" s="233"/>
      <c r="K282" s="233"/>
      <c r="L282" s="237"/>
      <c r="M282" s="238"/>
      <c r="N282" s="239"/>
      <c r="O282" s="239"/>
      <c r="P282" s="239"/>
      <c r="Q282" s="239"/>
      <c r="R282" s="239"/>
      <c r="S282" s="239"/>
      <c r="T282" s="24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1" t="s">
        <v>135</v>
      </c>
      <c r="AU282" s="241" t="s">
        <v>89</v>
      </c>
      <c r="AV282" s="13" t="s">
        <v>87</v>
      </c>
      <c r="AW282" s="13" t="s">
        <v>34</v>
      </c>
      <c r="AX282" s="13" t="s">
        <v>80</v>
      </c>
      <c r="AY282" s="241" t="s">
        <v>124</v>
      </c>
    </row>
    <row r="283" spans="1:51" s="14" customFormat="1" ht="12">
      <c r="A283" s="14"/>
      <c r="B283" s="242"/>
      <c r="C283" s="243"/>
      <c r="D283" s="227" t="s">
        <v>135</v>
      </c>
      <c r="E283" s="244" t="s">
        <v>1</v>
      </c>
      <c r="F283" s="245" t="s">
        <v>174</v>
      </c>
      <c r="G283" s="243"/>
      <c r="H283" s="246">
        <v>134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2" t="s">
        <v>135</v>
      </c>
      <c r="AU283" s="252" t="s">
        <v>89</v>
      </c>
      <c r="AV283" s="14" t="s">
        <v>89</v>
      </c>
      <c r="AW283" s="14" t="s">
        <v>34</v>
      </c>
      <c r="AX283" s="14" t="s">
        <v>87</v>
      </c>
      <c r="AY283" s="252" t="s">
        <v>124</v>
      </c>
    </row>
    <row r="284" spans="1:65" s="2" customFormat="1" ht="21.75" customHeight="1">
      <c r="A284" s="38"/>
      <c r="B284" s="39"/>
      <c r="C284" s="214" t="s">
        <v>259</v>
      </c>
      <c r="D284" s="214" t="s">
        <v>126</v>
      </c>
      <c r="E284" s="215" t="s">
        <v>322</v>
      </c>
      <c r="F284" s="216" t="s">
        <v>323</v>
      </c>
      <c r="G284" s="217" t="s">
        <v>170</v>
      </c>
      <c r="H284" s="218">
        <v>36.5</v>
      </c>
      <c r="I284" s="219"/>
      <c r="J284" s="220">
        <f>ROUND(I284*H284,2)</f>
        <v>0</v>
      </c>
      <c r="K284" s="216" t="s">
        <v>130</v>
      </c>
      <c r="L284" s="44"/>
      <c r="M284" s="221" t="s">
        <v>1</v>
      </c>
      <c r="N284" s="222" t="s">
        <v>45</v>
      </c>
      <c r="O284" s="91"/>
      <c r="P284" s="223">
        <f>O284*H284</f>
        <v>0</v>
      </c>
      <c r="Q284" s="223">
        <v>0.0006</v>
      </c>
      <c r="R284" s="223">
        <f>Q284*H284</f>
        <v>0.0219</v>
      </c>
      <c r="S284" s="223">
        <v>0</v>
      </c>
      <c r="T284" s="224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5" t="s">
        <v>131</v>
      </c>
      <c r="AT284" s="225" t="s">
        <v>126</v>
      </c>
      <c r="AU284" s="225" t="s">
        <v>89</v>
      </c>
      <c r="AY284" s="17" t="s">
        <v>124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7" t="s">
        <v>87</v>
      </c>
      <c r="BK284" s="226">
        <f>ROUND(I284*H284,2)</f>
        <v>0</v>
      </c>
      <c r="BL284" s="17" t="s">
        <v>131</v>
      </c>
      <c r="BM284" s="225" t="s">
        <v>324</v>
      </c>
    </row>
    <row r="285" spans="1:47" s="2" customFormat="1" ht="12">
      <c r="A285" s="38"/>
      <c r="B285" s="39"/>
      <c r="C285" s="40"/>
      <c r="D285" s="227" t="s">
        <v>133</v>
      </c>
      <c r="E285" s="40"/>
      <c r="F285" s="228" t="s">
        <v>325</v>
      </c>
      <c r="G285" s="40"/>
      <c r="H285" s="40"/>
      <c r="I285" s="229"/>
      <c r="J285" s="40"/>
      <c r="K285" s="40"/>
      <c r="L285" s="44"/>
      <c r="M285" s="230"/>
      <c r="N285" s="231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133</v>
      </c>
      <c r="AU285" s="17" t="s">
        <v>89</v>
      </c>
    </row>
    <row r="286" spans="1:51" s="13" customFormat="1" ht="12">
      <c r="A286" s="13"/>
      <c r="B286" s="232"/>
      <c r="C286" s="233"/>
      <c r="D286" s="227" t="s">
        <v>135</v>
      </c>
      <c r="E286" s="234" t="s">
        <v>1</v>
      </c>
      <c r="F286" s="235" t="s">
        <v>314</v>
      </c>
      <c r="G286" s="233"/>
      <c r="H286" s="234" t="s">
        <v>1</v>
      </c>
      <c r="I286" s="236"/>
      <c r="J286" s="233"/>
      <c r="K286" s="233"/>
      <c r="L286" s="237"/>
      <c r="M286" s="238"/>
      <c r="N286" s="239"/>
      <c r="O286" s="239"/>
      <c r="P286" s="239"/>
      <c r="Q286" s="239"/>
      <c r="R286" s="239"/>
      <c r="S286" s="239"/>
      <c r="T286" s="24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1" t="s">
        <v>135</v>
      </c>
      <c r="AU286" s="241" t="s">
        <v>89</v>
      </c>
      <c r="AV286" s="13" t="s">
        <v>87</v>
      </c>
      <c r="AW286" s="13" t="s">
        <v>34</v>
      </c>
      <c r="AX286" s="13" t="s">
        <v>80</v>
      </c>
      <c r="AY286" s="241" t="s">
        <v>124</v>
      </c>
    </row>
    <row r="287" spans="1:51" s="14" customFormat="1" ht="12">
      <c r="A287" s="14"/>
      <c r="B287" s="242"/>
      <c r="C287" s="243"/>
      <c r="D287" s="227" t="s">
        <v>135</v>
      </c>
      <c r="E287" s="244" t="s">
        <v>1</v>
      </c>
      <c r="F287" s="245" t="s">
        <v>315</v>
      </c>
      <c r="G287" s="243"/>
      <c r="H287" s="246">
        <v>36.5</v>
      </c>
      <c r="I287" s="247"/>
      <c r="J287" s="243"/>
      <c r="K287" s="243"/>
      <c r="L287" s="248"/>
      <c r="M287" s="249"/>
      <c r="N287" s="250"/>
      <c r="O287" s="250"/>
      <c r="P287" s="250"/>
      <c r="Q287" s="250"/>
      <c r="R287" s="250"/>
      <c r="S287" s="250"/>
      <c r="T287" s="251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2" t="s">
        <v>135</v>
      </c>
      <c r="AU287" s="252" t="s">
        <v>89</v>
      </c>
      <c r="AV287" s="14" t="s">
        <v>89</v>
      </c>
      <c r="AW287" s="14" t="s">
        <v>34</v>
      </c>
      <c r="AX287" s="14" t="s">
        <v>80</v>
      </c>
      <c r="AY287" s="252" t="s">
        <v>124</v>
      </c>
    </row>
    <row r="288" spans="1:51" s="15" customFormat="1" ht="12">
      <c r="A288" s="15"/>
      <c r="B288" s="253"/>
      <c r="C288" s="254"/>
      <c r="D288" s="227" t="s">
        <v>135</v>
      </c>
      <c r="E288" s="255" t="s">
        <v>1</v>
      </c>
      <c r="F288" s="256" t="s">
        <v>138</v>
      </c>
      <c r="G288" s="254"/>
      <c r="H288" s="257">
        <v>36.5</v>
      </c>
      <c r="I288" s="258"/>
      <c r="J288" s="254"/>
      <c r="K288" s="254"/>
      <c r="L288" s="259"/>
      <c r="M288" s="260"/>
      <c r="N288" s="261"/>
      <c r="O288" s="261"/>
      <c r="P288" s="261"/>
      <c r="Q288" s="261"/>
      <c r="R288" s="261"/>
      <c r="S288" s="261"/>
      <c r="T288" s="262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63" t="s">
        <v>135</v>
      </c>
      <c r="AU288" s="263" t="s">
        <v>89</v>
      </c>
      <c r="AV288" s="15" t="s">
        <v>131</v>
      </c>
      <c r="AW288" s="15" t="s">
        <v>34</v>
      </c>
      <c r="AX288" s="15" t="s">
        <v>87</v>
      </c>
      <c r="AY288" s="263" t="s">
        <v>124</v>
      </c>
    </row>
    <row r="289" spans="1:65" s="2" customFormat="1" ht="16.5" customHeight="1">
      <c r="A289" s="38"/>
      <c r="B289" s="39"/>
      <c r="C289" s="214" t="s">
        <v>326</v>
      </c>
      <c r="D289" s="214" t="s">
        <v>126</v>
      </c>
      <c r="E289" s="215" t="s">
        <v>327</v>
      </c>
      <c r="F289" s="216" t="s">
        <v>328</v>
      </c>
      <c r="G289" s="217" t="s">
        <v>170</v>
      </c>
      <c r="H289" s="218">
        <v>36.5</v>
      </c>
      <c r="I289" s="219"/>
      <c r="J289" s="220">
        <f>ROUND(I289*H289,2)</f>
        <v>0</v>
      </c>
      <c r="K289" s="216" t="s">
        <v>130</v>
      </c>
      <c r="L289" s="44"/>
      <c r="M289" s="221" t="s">
        <v>1</v>
      </c>
      <c r="N289" s="222" t="s">
        <v>45</v>
      </c>
      <c r="O289" s="91"/>
      <c r="P289" s="223">
        <f>O289*H289</f>
        <v>0</v>
      </c>
      <c r="Q289" s="223">
        <v>0</v>
      </c>
      <c r="R289" s="223">
        <f>Q289*H289</f>
        <v>0</v>
      </c>
      <c r="S289" s="223">
        <v>0</v>
      </c>
      <c r="T289" s="224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5" t="s">
        <v>131</v>
      </c>
      <c r="AT289" s="225" t="s">
        <v>126</v>
      </c>
      <c r="AU289" s="225" t="s">
        <v>89</v>
      </c>
      <c r="AY289" s="17" t="s">
        <v>124</v>
      </c>
      <c r="BE289" s="226">
        <f>IF(N289="základní",J289,0)</f>
        <v>0</v>
      </c>
      <c r="BF289" s="226">
        <f>IF(N289="snížená",J289,0)</f>
        <v>0</v>
      </c>
      <c r="BG289" s="226">
        <f>IF(N289="zákl. přenesená",J289,0)</f>
        <v>0</v>
      </c>
      <c r="BH289" s="226">
        <f>IF(N289="sníž. přenesená",J289,0)</f>
        <v>0</v>
      </c>
      <c r="BI289" s="226">
        <f>IF(N289="nulová",J289,0)</f>
        <v>0</v>
      </c>
      <c r="BJ289" s="17" t="s">
        <v>87</v>
      </c>
      <c r="BK289" s="226">
        <f>ROUND(I289*H289,2)</f>
        <v>0</v>
      </c>
      <c r="BL289" s="17" t="s">
        <v>131</v>
      </c>
      <c r="BM289" s="225" t="s">
        <v>329</v>
      </c>
    </row>
    <row r="290" spans="1:47" s="2" customFormat="1" ht="12">
      <c r="A290" s="38"/>
      <c r="B290" s="39"/>
      <c r="C290" s="40"/>
      <c r="D290" s="227" t="s">
        <v>133</v>
      </c>
      <c r="E290" s="40"/>
      <c r="F290" s="228" t="s">
        <v>330</v>
      </c>
      <c r="G290" s="40"/>
      <c r="H290" s="40"/>
      <c r="I290" s="229"/>
      <c r="J290" s="40"/>
      <c r="K290" s="40"/>
      <c r="L290" s="44"/>
      <c r="M290" s="230"/>
      <c r="N290" s="231"/>
      <c r="O290" s="91"/>
      <c r="P290" s="91"/>
      <c r="Q290" s="91"/>
      <c r="R290" s="91"/>
      <c r="S290" s="91"/>
      <c r="T290" s="92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133</v>
      </c>
      <c r="AU290" s="17" t="s">
        <v>89</v>
      </c>
    </row>
    <row r="291" spans="1:51" s="13" customFormat="1" ht="12">
      <c r="A291" s="13"/>
      <c r="B291" s="232"/>
      <c r="C291" s="233"/>
      <c r="D291" s="227" t="s">
        <v>135</v>
      </c>
      <c r="E291" s="234" t="s">
        <v>1</v>
      </c>
      <c r="F291" s="235" t="s">
        <v>314</v>
      </c>
      <c r="G291" s="233"/>
      <c r="H291" s="234" t="s">
        <v>1</v>
      </c>
      <c r="I291" s="236"/>
      <c r="J291" s="233"/>
      <c r="K291" s="233"/>
      <c r="L291" s="237"/>
      <c r="M291" s="238"/>
      <c r="N291" s="239"/>
      <c r="O291" s="239"/>
      <c r="P291" s="239"/>
      <c r="Q291" s="239"/>
      <c r="R291" s="239"/>
      <c r="S291" s="239"/>
      <c r="T291" s="24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1" t="s">
        <v>135</v>
      </c>
      <c r="AU291" s="241" t="s">
        <v>89</v>
      </c>
      <c r="AV291" s="13" t="s">
        <v>87</v>
      </c>
      <c r="AW291" s="13" t="s">
        <v>34</v>
      </c>
      <c r="AX291" s="13" t="s">
        <v>80</v>
      </c>
      <c r="AY291" s="241" t="s">
        <v>124</v>
      </c>
    </row>
    <row r="292" spans="1:51" s="14" customFormat="1" ht="12">
      <c r="A292" s="14"/>
      <c r="B292" s="242"/>
      <c r="C292" s="243"/>
      <c r="D292" s="227" t="s">
        <v>135</v>
      </c>
      <c r="E292" s="244" t="s">
        <v>1</v>
      </c>
      <c r="F292" s="245" t="s">
        <v>315</v>
      </c>
      <c r="G292" s="243"/>
      <c r="H292" s="246">
        <v>36.5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2" t="s">
        <v>135</v>
      </c>
      <c r="AU292" s="252" t="s">
        <v>89</v>
      </c>
      <c r="AV292" s="14" t="s">
        <v>89</v>
      </c>
      <c r="AW292" s="14" t="s">
        <v>34</v>
      </c>
      <c r="AX292" s="14" t="s">
        <v>80</v>
      </c>
      <c r="AY292" s="252" t="s">
        <v>124</v>
      </c>
    </row>
    <row r="293" spans="1:51" s="15" customFormat="1" ht="12">
      <c r="A293" s="15"/>
      <c r="B293" s="253"/>
      <c r="C293" s="254"/>
      <c r="D293" s="227" t="s">
        <v>135</v>
      </c>
      <c r="E293" s="255" t="s">
        <v>1</v>
      </c>
      <c r="F293" s="256" t="s">
        <v>138</v>
      </c>
      <c r="G293" s="254"/>
      <c r="H293" s="257">
        <v>36.5</v>
      </c>
      <c r="I293" s="258"/>
      <c r="J293" s="254"/>
      <c r="K293" s="254"/>
      <c r="L293" s="259"/>
      <c r="M293" s="260"/>
      <c r="N293" s="261"/>
      <c r="O293" s="261"/>
      <c r="P293" s="261"/>
      <c r="Q293" s="261"/>
      <c r="R293" s="261"/>
      <c r="S293" s="261"/>
      <c r="T293" s="262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63" t="s">
        <v>135</v>
      </c>
      <c r="AU293" s="263" t="s">
        <v>89</v>
      </c>
      <c r="AV293" s="15" t="s">
        <v>131</v>
      </c>
      <c r="AW293" s="15" t="s">
        <v>34</v>
      </c>
      <c r="AX293" s="15" t="s">
        <v>87</v>
      </c>
      <c r="AY293" s="263" t="s">
        <v>124</v>
      </c>
    </row>
    <row r="294" spans="1:65" s="2" customFormat="1" ht="16.5" customHeight="1">
      <c r="A294" s="38"/>
      <c r="B294" s="39"/>
      <c r="C294" s="214" t="s">
        <v>331</v>
      </c>
      <c r="D294" s="214" t="s">
        <v>126</v>
      </c>
      <c r="E294" s="215" t="s">
        <v>332</v>
      </c>
      <c r="F294" s="216" t="s">
        <v>333</v>
      </c>
      <c r="G294" s="217" t="s">
        <v>170</v>
      </c>
      <c r="H294" s="218">
        <v>134</v>
      </c>
      <c r="I294" s="219"/>
      <c r="J294" s="220">
        <f>ROUND(I294*H294,2)</f>
        <v>0</v>
      </c>
      <c r="K294" s="216" t="s">
        <v>130</v>
      </c>
      <c r="L294" s="44"/>
      <c r="M294" s="221" t="s">
        <v>1</v>
      </c>
      <c r="N294" s="222" t="s">
        <v>45</v>
      </c>
      <c r="O294" s="91"/>
      <c r="P294" s="223">
        <f>O294*H294</f>
        <v>0</v>
      </c>
      <c r="Q294" s="223">
        <v>0</v>
      </c>
      <c r="R294" s="223">
        <f>Q294*H294</f>
        <v>0</v>
      </c>
      <c r="S294" s="223">
        <v>0</v>
      </c>
      <c r="T294" s="224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5" t="s">
        <v>131</v>
      </c>
      <c r="AT294" s="225" t="s">
        <v>126</v>
      </c>
      <c r="AU294" s="225" t="s">
        <v>89</v>
      </c>
      <c r="AY294" s="17" t="s">
        <v>124</v>
      </c>
      <c r="BE294" s="226">
        <f>IF(N294="základní",J294,0)</f>
        <v>0</v>
      </c>
      <c r="BF294" s="226">
        <f>IF(N294="snížená",J294,0)</f>
        <v>0</v>
      </c>
      <c r="BG294" s="226">
        <f>IF(N294="zákl. přenesená",J294,0)</f>
        <v>0</v>
      </c>
      <c r="BH294" s="226">
        <f>IF(N294="sníž. přenesená",J294,0)</f>
        <v>0</v>
      </c>
      <c r="BI294" s="226">
        <f>IF(N294="nulová",J294,0)</f>
        <v>0</v>
      </c>
      <c r="BJ294" s="17" t="s">
        <v>87</v>
      </c>
      <c r="BK294" s="226">
        <f>ROUND(I294*H294,2)</f>
        <v>0</v>
      </c>
      <c r="BL294" s="17" t="s">
        <v>131</v>
      </c>
      <c r="BM294" s="225" t="s">
        <v>334</v>
      </c>
    </row>
    <row r="295" spans="1:47" s="2" customFormat="1" ht="12">
      <c r="A295" s="38"/>
      <c r="B295" s="39"/>
      <c r="C295" s="40"/>
      <c r="D295" s="227" t="s">
        <v>133</v>
      </c>
      <c r="E295" s="40"/>
      <c r="F295" s="228" t="s">
        <v>335</v>
      </c>
      <c r="G295" s="40"/>
      <c r="H295" s="40"/>
      <c r="I295" s="229"/>
      <c r="J295" s="40"/>
      <c r="K295" s="40"/>
      <c r="L295" s="44"/>
      <c r="M295" s="230"/>
      <c r="N295" s="231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133</v>
      </c>
      <c r="AU295" s="17" t="s">
        <v>89</v>
      </c>
    </row>
    <row r="296" spans="1:51" s="13" customFormat="1" ht="12">
      <c r="A296" s="13"/>
      <c r="B296" s="232"/>
      <c r="C296" s="233"/>
      <c r="D296" s="227" t="s">
        <v>135</v>
      </c>
      <c r="E296" s="234" t="s">
        <v>1</v>
      </c>
      <c r="F296" s="235" t="s">
        <v>321</v>
      </c>
      <c r="G296" s="233"/>
      <c r="H296" s="234" t="s">
        <v>1</v>
      </c>
      <c r="I296" s="236"/>
      <c r="J296" s="233"/>
      <c r="K296" s="233"/>
      <c r="L296" s="237"/>
      <c r="M296" s="238"/>
      <c r="N296" s="239"/>
      <c r="O296" s="239"/>
      <c r="P296" s="239"/>
      <c r="Q296" s="239"/>
      <c r="R296" s="239"/>
      <c r="S296" s="239"/>
      <c r="T296" s="24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1" t="s">
        <v>135</v>
      </c>
      <c r="AU296" s="241" t="s">
        <v>89</v>
      </c>
      <c r="AV296" s="13" t="s">
        <v>87</v>
      </c>
      <c r="AW296" s="13" t="s">
        <v>34</v>
      </c>
      <c r="AX296" s="13" t="s">
        <v>80</v>
      </c>
      <c r="AY296" s="241" t="s">
        <v>124</v>
      </c>
    </row>
    <row r="297" spans="1:51" s="14" customFormat="1" ht="12">
      <c r="A297" s="14"/>
      <c r="B297" s="242"/>
      <c r="C297" s="243"/>
      <c r="D297" s="227" t="s">
        <v>135</v>
      </c>
      <c r="E297" s="244" t="s">
        <v>1</v>
      </c>
      <c r="F297" s="245" t="s">
        <v>174</v>
      </c>
      <c r="G297" s="243"/>
      <c r="H297" s="246">
        <v>134</v>
      </c>
      <c r="I297" s="247"/>
      <c r="J297" s="243"/>
      <c r="K297" s="243"/>
      <c r="L297" s="248"/>
      <c r="M297" s="249"/>
      <c r="N297" s="250"/>
      <c r="O297" s="250"/>
      <c r="P297" s="250"/>
      <c r="Q297" s="250"/>
      <c r="R297" s="250"/>
      <c r="S297" s="250"/>
      <c r="T297" s="251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2" t="s">
        <v>135</v>
      </c>
      <c r="AU297" s="252" t="s">
        <v>89</v>
      </c>
      <c r="AV297" s="14" t="s">
        <v>89</v>
      </c>
      <c r="AW297" s="14" t="s">
        <v>34</v>
      </c>
      <c r="AX297" s="14" t="s">
        <v>87</v>
      </c>
      <c r="AY297" s="252" t="s">
        <v>124</v>
      </c>
    </row>
    <row r="298" spans="1:65" s="2" customFormat="1" ht="16.5" customHeight="1">
      <c r="A298" s="38"/>
      <c r="B298" s="39"/>
      <c r="C298" s="214" t="s">
        <v>336</v>
      </c>
      <c r="D298" s="214" t="s">
        <v>126</v>
      </c>
      <c r="E298" s="215" t="s">
        <v>337</v>
      </c>
      <c r="F298" s="216" t="s">
        <v>338</v>
      </c>
      <c r="G298" s="217" t="s">
        <v>129</v>
      </c>
      <c r="H298" s="218">
        <v>1119.75</v>
      </c>
      <c r="I298" s="219"/>
      <c r="J298" s="220">
        <f>ROUND(I298*H298,2)</f>
        <v>0</v>
      </c>
      <c r="K298" s="216" t="s">
        <v>130</v>
      </c>
      <c r="L298" s="44"/>
      <c r="M298" s="221" t="s">
        <v>1</v>
      </c>
      <c r="N298" s="222" t="s">
        <v>45</v>
      </c>
      <c r="O298" s="91"/>
      <c r="P298" s="223">
        <f>O298*H298</f>
        <v>0</v>
      </c>
      <c r="Q298" s="223">
        <v>0</v>
      </c>
      <c r="R298" s="223">
        <f>Q298*H298</f>
        <v>0</v>
      </c>
      <c r="S298" s="223">
        <v>0.002</v>
      </c>
      <c r="T298" s="224">
        <f>S298*H298</f>
        <v>2.2395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5" t="s">
        <v>131</v>
      </c>
      <c r="AT298" s="225" t="s">
        <v>126</v>
      </c>
      <c r="AU298" s="225" t="s">
        <v>89</v>
      </c>
      <c r="AY298" s="17" t="s">
        <v>124</v>
      </c>
      <c r="BE298" s="226">
        <f>IF(N298="základní",J298,0)</f>
        <v>0</v>
      </c>
      <c r="BF298" s="226">
        <f>IF(N298="snížená",J298,0)</f>
        <v>0</v>
      </c>
      <c r="BG298" s="226">
        <f>IF(N298="zákl. přenesená",J298,0)</f>
        <v>0</v>
      </c>
      <c r="BH298" s="226">
        <f>IF(N298="sníž. přenesená",J298,0)</f>
        <v>0</v>
      </c>
      <c r="BI298" s="226">
        <f>IF(N298="nulová",J298,0)</f>
        <v>0</v>
      </c>
      <c r="BJ298" s="17" t="s">
        <v>87</v>
      </c>
      <c r="BK298" s="226">
        <f>ROUND(I298*H298,2)</f>
        <v>0</v>
      </c>
      <c r="BL298" s="17" t="s">
        <v>131</v>
      </c>
      <c r="BM298" s="225" t="s">
        <v>339</v>
      </c>
    </row>
    <row r="299" spans="1:47" s="2" customFormat="1" ht="12">
      <c r="A299" s="38"/>
      <c r="B299" s="39"/>
      <c r="C299" s="40"/>
      <c r="D299" s="227" t="s">
        <v>133</v>
      </c>
      <c r="E299" s="40"/>
      <c r="F299" s="228" t="s">
        <v>340</v>
      </c>
      <c r="G299" s="40"/>
      <c r="H299" s="40"/>
      <c r="I299" s="229"/>
      <c r="J299" s="40"/>
      <c r="K299" s="40"/>
      <c r="L299" s="44"/>
      <c r="M299" s="230"/>
      <c r="N299" s="231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133</v>
      </c>
      <c r="AU299" s="17" t="s">
        <v>89</v>
      </c>
    </row>
    <row r="300" spans="1:51" s="13" customFormat="1" ht="12">
      <c r="A300" s="13"/>
      <c r="B300" s="232"/>
      <c r="C300" s="233"/>
      <c r="D300" s="227" t="s">
        <v>135</v>
      </c>
      <c r="E300" s="234" t="s">
        <v>1</v>
      </c>
      <c r="F300" s="235" t="s">
        <v>163</v>
      </c>
      <c r="G300" s="233"/>
      <c r="H300" s="234" t="s">
        <v>1</v>
      </c>
      <c r="I300" s="236"/>
      <c r="J300" s="233"/>
      <c r="K300" s="233"/>
      <c r="L300" s="237"/>
      <c r="M300" s="238"/>
      <c r="N300" s="239"/>
      <c r="O300" s="239"/>
      <c r="P300" s="239"/>
      <c r="Q300" s="239"/>
      <c r="R300" s="239"/>
      <c r="S300" s="239"/>
      <c r="T300" s="24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1" t="s">
        <v>135</v>
      </c>
      <c r="AU300" s="241" t="s">
        <v>89</v>
      </c>
      <c r="AV300" s="13" t="s">
        <v>87</v>
      </c>
      <c r="AW300" s="13" t="s">
        <v>34</v>
      </c>
      <c r="AX300" s="13" t="s">
        <v>80</v>
      </c>
      <c r="AY300" s="241" t="s">
        <v>124</v>
      </c>
    </row>
    <row r="301" spans="1:51" s="14" customFormat="1" ht="12">
      <c r="A301" s="14"/>
      <c r="B301" s="242"/>
      <c r="C301" s="243"/>
      <c r="D301" s="227" t="s">
        <v>135</v>
      </c>
      <c r="E301" s="244" t="s">
        <v>1</v>
      </c>
      <c r="F301" s="245" t="s">
        <v>164</v>
      </c>
      <c r="G301" s="243"/>
      <c r="H301" s="246">
        <v>1026</v>
      </c>
      <c r="I301" s="247"/>
      <c r="J301" s="243"/>
      <c r="K301" s="243"/>
      <c r="L301" s="248"/>
      <c r="M301" s="249"/>
      <c r="N301" s="250"/>
      <c r="O301" s="250"/>
      <c r="P301" s="250"/>
      <c r="Q301" s="250"/>
      <c r="R301" s="250"/>
      <c r="S301" s="250"/>
      <c r="T301" s="251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2" t="s">
        <v>135</v>
      </c>
      <c r="AU301" s="252" t="s">
        <v>89</v>
      </c>
      <c r="AV301" s="14" t="s">
        <v>89</v>
      </c>
      <c r="AW301" s="14" t="s">
        <v>34</v>
      </c>
      <c r="AX301" s="14" t="s">
        <v>80</v>
      </c>
      <c r="AY301" s="252" t="s">
        <v>124</v>
      </c>
    </row>
    <row r="302" spans="1:51" s="14" customFormat="1" ht="12">
      <c r="A302" s="14"/>
      <c r="B302" s="242"/>
      <c r="C302" s="243"/>
      <c r="D302" s="227" t="s">
        <v>135</v>
      </c>
      <c r="E302" s="244" t="s">
        <v>1</v>
      </c>
      <c r="F302" s="245" t="s">
        <v>341</v>
      </c>
      <c r="G302" s="243"/>
      <c r="H302" s="246">
        <v>68.75</v>
      </c>
      <c r="I302" s="247"/>
      <c r="J302" s="243"/>
      <c r="K302" s="243"/>
      <c r="L302" s="248"/>
      <c r="M302" s="249"/>
      <c r="N302" s="250"/>
      <c r="O302" s="250"/>
      <c r="P302" s="250"/>
      <c r="Q302" s="250"/>
      <c r="R302" s="250"/>
      <c r="S302" s="250"/>
      <c r="T302" s="251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2" t="s">
        <v>135</v>
      </c>
      <c r="AU302" s="252" t="s">
        <v>89</v>
      </c>
      <c r="AV302" s="14" t="s">
        <v>89</v>
      </c>
      <c r="AW302" s="14" t="s">
        <v>34</v>
      </c>
      <c r="AX302" s="14" t="s">
        <v>80</v>
      </c>
      <c r="AY302" s="252" t="s">
        <v>124</v>
      </c>
    </row>
    <row r="303" spans="1:51" s="14" customFormat="1" ht="12">
      <c r="A303" s="14"/>
      <c r="B303" s="242"/>
      <c r="C303" s="243"/>
      <c r="D303" s="227" t="s">
        <v>135</v>
      </c>
      <c r="E303" s="244" t="s">
        <v>1</v>
      </c>
      <c r="F303" s="245" t="s">
        <v>283</v>
      </c>
      <c r="G303" s="243"/>
      <c r="H303" s="246">
        <v>25</v>
      </c>
      <c r="I303" s="247"/>
      <c r="J303" s="243"/>
      <c r="K303" s="243"/>
      <c r="L303" s="248"/>
      <c r="M303" s="249"/>
      <c r="N303" s="250"/>
      <c r="O303" s="250"/>
      <c r="P303" s="250"/>
      <c r="Q303" s="250"/>
      <c r="R303" s="250"/>
      <c r="S303" s="250"/>
      <c r="T303" s="251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2" t="s">
        <v>135</v>
      </c>
      <c r="AU303" s="252" t="s">
        <v>89</v>
      </c>
      <c r="AV303" s="14" t="s">
        <v>89</v>
      </c>
      <c r="AW303" s="14" t="s">
        <v>34</v>
      </c>
      <c r="AX303" s="14" t="s">
        <v>80</v>
      </c>
      <c r="AY303" s="252" t="s">
        <v>124</v>
      </c>
    </row>
    <row r="304" spans="1:51" s="15" customFormat="1" ht="12">
      <c r="A304" s="15"/>
      <c r="B304" s="253"/>
      <c r="C304" s="254"/>
      <c r="D304" s="227" t="s">
        <v>135</v>
      </c>
      <c r="E304" s="255" t="s">
        <v>1</v>
      </c>
      <c r="F304" s="256" t="s">
        <v>138</v>
      </c>
      <c r="G304" s="254"/>
      <c r="H304" s="257">
        <v>1119.75</v>
      </c>
      <c r="I304" s="258"/>
      <c r="J304" s="254"/>
      <c r="K304" s="254"/>
      <c r="L304" s="259"/>
      <c r="M304" s="260"/>
      <c r="N304" s="261"/>
      <c r="O304" s="261"/>
      <c r="P304" s="261"/>
      <c r="Q304" s="261"/>
      <c r="R304" s="261"/>
      <c r="S304" s="261"/>
      <c r="T304" s="262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63" t="s">
        <v>135</v>
      </c>
      <c r="AU304" s="263" t="s">
        <v>89</v>
      </c>
      <c r="AV304" s="15" t="s">
        <v>131</v>
      </c>
      <c r="AW304" s="15" t="s">
        <v>34</v>
      </c>
      <c r="AX304" s="15" t="s">
        <v>87</v>
      </c>
      <c r="AY304" s="263" t="s">
        <v>124</v>
      </c>
    </row>
    <row r="305" spans="1:65" s="2" customFormat="1" ht="16.5" customHeight="1">
      <c r="A305" s="38"/>
      <c r="B305" s="39"/>
      <c r="C305" s="214" t="s">
        <v>342</v>
      </c>
      <c r="D305" s="214" t="s">
        <v>126</v>
      </c>
      <c r="E305" s="215" t="s">
        <v>343</v>
      </c>
      <c r="F305" s="216" t="s">
        <v>344</v>
      </c>
      <c r="G305" s="217" t="s">
        <v>129</v>
      </c>
      <c r="H305" s="218">
        <v>93.75</v>
      </c>
      <c r="I305" s="219"/>
      <c r="J305" s="220">
        <f>ROUND(I305*H305,2)</f>
        <v>0</v>
      </c>
      <c r="K305" s="216" t="s">
        <v>130</v>
      </c>
      <c r="L305" s="44"/>
      <c r="M305" s="221" t="s">
        <v>1</v>
      </c>
      <c r="N305" s="222" t="s">
        <v>45</v>
      </c>
      <c r="O305" s="91"/>
      <c r="P305" s="223">
        <f>O305*H305</f>
        <v>0</v>
      </c>
      <c r="Q305" s="223">
        <v>0</v>
      </c>
      <c r="R305" s="223">
        <f>Q305*H305</f>
        <v>0</v>
      </c>
      <c r="S305" s="223">
        <v>0</v>
      </c>
      <c r="T305" s="224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5" t="s">
        <v>131</v>
      </c>
      <c r="AT305" s="225" t="s">
        <v>126</v>
      </c>
      <c r="AU305" s="225" t="s">
        <v>89</v>
      </c>
      <c r="AY305" s="17" t="s">
        <v>124</v>
      </c>
      <c r="BE305" s="226">
        <f>IF(N305="základní",J305,0)</f>
        <v>0</v>
      </c>
      <c r="BF305" s="226">
        <f>IF(N305="snížená",J305,0)</f>
        <v>0</v>
      </c>
      <c r="BG305" s="226">
        <f>IF(N305="zákl. přenesená",J305,0)</f>
        <v>0</v>
      </c>
      <c r="BH305" s="226">
        <f>IF(N305="sníž. přenesená",J305,0)</f>
        <v>0</v>
      </c>
      <c r="BI305" s="226">
        <f>IF(N305="nulová",J305,0)</f>
        <v>0</v>
      </c>
      <c r="BJ305" s="17" t="s">
        <v>87</v>
      </c>
      <c r="BK305" s="226">
        <f>ROUND(I305*H305,2)</f>
        <v>0</v>
      </c>
      <c r="BL305" s="17" t="s">
        <v>131</v>
      </c>
      <c r="BM305" s="225" t="s">
        <v>345</v>
      </c>
    </row>
    <row r="306" spans="1:47" s="2" customFormat="1" ht="12">
      <c r="A306" s="38"/>
      <c r="B306" s="39"/>
      <c r="C306" s="40"/>
      <c r="D306" s="227" t="s">
        <v>133</v>
      </c>
      <c r="E306" s="40"/>
      <c r="F306" s="228" t="s">
        <v>346</v>
      </c>
      <c r="G306" s="40"/>
      <c r="H306" s="40"/>
      <c r="I306" s="229"/>
      <c r="J306" s="40"/>
      <c r="K306" s="40"/>
      <c r="L306" s="44"/>
      <c r="M306" s="230"/>
      <c r="N306" s="231"/>
      <c r="O306" s="91"/>
      <c r="P306" s="91"/>
      <c r="Q306" s="91"/>
      <c r="R306" s="91"/>
      <c r="S306" s="91"/>
      <c r="T306" s="92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133</v>
      </c>
      <c r="AU306" s="17" t="s">
        <v>89</v>
      </c>
    </row>
    <row r="307" spans="1:51" s="13" customFormat="1" ht="12">
      <c r="A307" s="13"/>
      <c r="B307" s="232"/>
      <c r="C307" s="233"/>
      <c r="D307" s="227" t="s">
        <v>135</v>
      </c>
      <c r="E307" s="234" t="s">
        <v>1</v>
      </c>
      <c r="F307" s="235" t="s">
        <v>347</v>
      </c>
      <c r="G307" s="233"/>
      <c r="H307" s="234" t="s">
        <v>1</v>
      </c>
      <c r="I307" s="236"/>
      <c r="J307" s="233"/>
      <c r="K307" s="233"/>
      <c r="L307" s="237"/>
      <c r="M307" s="238"/>
      <c r="N307" s="239"/>
      <c r="O307" s="239"/>
      <c r="P307" s="239"/>
      <c r="Q307" s="239"/>
      <c r="R307" s="239"/>
      <c r="S307" s="239"/>
      <c r="T307" s="24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1" t="s">
        <v>135</v>
      </c>
      <c r="AU307" s="241" t="s">
        <v>89</v>
      </c>
      <c r="AV307" s="13" t="s">
        <v>87</v>
      </c>
      <c r="AW307" s="13" t="s">
        <v>34</v>
      </c>
      <c r="AX307" s="13" t="s">
        <v>80</v>
      </c>
      <c r="AY307" s="241" t="s">
        <v>124</v>
      </c>
    </row>
    <row r="308" spans="1:51" s="14" customFormat="1" ht="12">
      <c r="A308" s="14"/>
      <c r="B308" s="242"/>
      <c r="C308" s="243"/>
      <c r="D308" s="227" t="s">
        <v>135</v>
      </c>
      <c r="E308" s="244" t="s">
        <v>1</v>
      </c>
      <c r="F308" s="245" t="s">
        <v>144</v>
      </c>
      <c r="G308" s="243"/>
      <c r="H308" s="246">
        <v>68.75</v>
      </c>
      <c r="I308" s="247"/>
      <c r="J308" s="243"/>
      <c r="K308" s="243"/>
      <c r="L308" s="248"/>
      <c r="M308" s="249"/>
      <c r="N308" s="250"/>
      <c r="O308" s="250"/>
      <c r="P308" s="250"/>
      <c r="Q308" s="250"/>
      <c r="R308" s="250"/>
      <c r="S308" s="250"/>
      <c r="T308" s="25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2" t="s">
        <v>135</v>
      </c>
      <c r="AU308" s="252" t="s">
        <v>89</v>
      </c>
      <c r="AV308" s="14" t="s">
        <v>89</v>
      </c>
      <c r="AW308" s="14" t="s">
        <v>34</v>
      </c>
      <c r="AX308" s="14" t="s">
        <v>80</v>
      </c>
      <c r="AY308" s="252" t="s">
        <v>124</v>
      </c>
    </row>
    <row r="309" spans="1:51" s="14" customFormat="1" ht="12">
      <c r="A309" s="14"/>
      <c r="B309" s="242"/>
      <c r="C309" s="243"/>
      <c r="D309" s="227" t="s">
        <v>135</v>
      </c>
      <c r="E309" s="244" t="s">
        <v>1</v>
      </c>
      <c r="F309" s="245" t="s">
        <v>145</v>
      </c>
      <c r="G309" s="243"/>
      <c r="H309" s="246">
        <v>25</v>
      </c>
      <c r="I309" s="247"/>
      <c r="J309" s="243"/>
      <c r="K309" s="243"/>
      <c r="L309" s="248"/>
      <c r="M309" s="249"/>
      <c r="N309" s="250"/>
      <c r="O309" s="250"/>
      <c r="P309" s="250"/>
      <c r="Q309" s="250"/>
      <c r="R309" s="250"/>
      <c r="S309" s="250"/>
      <c r="T309" s="25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2" t="s">
        <v>135</v>
      </c>
      <c r="AU309" s="252" t="s">
        <v>89</v>
      </c>
      <c r="AV309" s="14" t="s">
        <v>89</v>
      </c>
      <c r="AW309" s="14" t="s">
        <v>34</v>
      </c>
      <c r="AX309" s="14" t="s">
        <v>80</v>
      </c>
      <c r="AY309" s="252" t="s">
        <v>124</v>
      </c>
    </row>
    <row r="310" spans="1:51" s="15" customFormat="1" ht="12">
      <c r="A310" s="15"/>
      <c r="B310" s="253"/>
      <c r="C310" s="254"/>
      <c r="D310" s="227" t="s">
        <v>135</v>
      </c>
      <c r="E310" s="255" t="s">
        <v>1</v>
      </c>
      <c r="F310" s="256" t="s">
        <v>138</v>
      </c>
      <c r="G310" s="254"/>
      <c r="H310" s="257">
        <v>93.75</v>
      </c>
      <c r="I310" s="258"/>
      <c r="J310" s="254"/>
      <c r="K310" s="254"/>
      <c r="L310" s="259"/>
      <c r="M310" s="260"/>
      <c r="N310" s="261"/>
      <c r="O310" s="261"/>
      <c r="P310" s="261"/>
      <c r="Q310" s="261"/>
      <c r="R310" s="261"/>
      <c r="S310" s="261"/>
      <c r="T310" s="262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63" t="s">
        <v>135</v>
      </c>
      <c r="AU310" s="263" t="s">
        <v>89</v>
      </c>
      <c r="AV310" s="15" t="s">
        <v>131</v>
      </c>
      <c r="AW310" s="15" t="s">
        <v>34</v>
      </c>
      <c r="AX310" s="15" t="s">
        <v>87</v>
      </c>
      <c r="AY310" s="263" t="s">
        <v>124</v>
      </c>
    </row>
    <row r="311" spans="1:63" s="12" customFormat="1" ht="22.8" customHeight="1">
      <c r="A311" s="12"/>
      <c r="B311" s="198"/>
      <c r="C311" s="199"/>
      <c r="D311" s="200" t="s">
        <v>79</v>
      </c>
      <c r="E311" s="212" t="s">
        <v>348</v>
      </c>
      <c r="F311" s="212" t="s">
        <v>349</v>
      </c>
      <c r="G311" s="199"/>
      <c r="H311" s="199"/>
      <c r="I311" s="202"/>
      <c r="J311" s="213">
        <f>BK311</f>
        <v>0</v>
      </c>
      <c r="K311" s="199"/>
      <c r="L311" s="204"/>
      <c r="M311" s="205"/>
      <c r="N311" s="206"/>
      <c r="O311" s="206"/>
      <c r="P311" s="207">
        <f>SUM(P312:P336)</f>
        <v>0</v>
      </c>
      <c r="Q311" s="206"/>
      <c r="R311" s="207">
        <f>SUM(R312:R336)</f>
        <v>0</v>
      </c>
      <c r="S311" s="206"/>
      <c r="T311" s="208">
        <f>SUM(T312:T336)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9" t="s">
        <v>87</v>
      </c>
      <c r="AT311" s="210" t="s">
        <v>79</v>
      </c>
      <c r="AU311" s="210" t="s">
        <v>87</v>
      </c>
      <c r="AY311" s="209" t="s">
        <v>124</v>
      </c>
      <c r="BK311" s="211">
        <f>SUM(BK312:BK336)</f>
        <v>0</v>
      </c>
    </row>
    <row r="312" spans="1:65" s="2" customFormat="1" ht="16.5" customHeight="1">
      <c r="A312" s="38"/>
      <c r="B312" s="39"/>
      <c r="C312" s="214" t="s">
        <v>350</v>
      </c>
      <c r="D312" s="214" t="s">
        <v>126</v>
      </c>
      <c r="E312" s="215" t="s">
        <v>351</v>
      </c>
      <c r="F312" s="216" t="s">
        <v>352</v>
      </c>
      <c r="G312" s="217" t="s">
        <v>353</v>
      </c>
      <c r="H312" s="218">
        <v>157.179</v>
      </c>
      <c r="I312" s="219"/>
      <c r="J312" s="220">
        <f>ROUND(I312*H312,2)</f>
        <v>0</v>
      </c>
      <c r="K312" s="216" t="s">
        <v>130</v>
      </c>
      <c r="L312" s="44"/>
      <c r="M312" s="221" t="s">
        <v>1</v>
      </c>
      <c r="N312" s="222" t="s">
        <v>45</v>
      </c>
      <c r="O312" s="91"/>
      <c r="P312" s="223">
        <f>O312*H312</f>
        <v>0</v>
      </c>
      <c r="Q312" s="223">
        <v>0</v>
      </c>
      <c r="R312" s="223">
        <f>Q312*H312</f>
        <v>0</v>
      </c>
      <c r="S312" s="223">
        <v>0</v>
      </c>
      <c r="T312" s="224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5" t="s">
        <v>131</v>
      </c>
      <c r="AT312" s="225" t="s">
        <v>126</v>
      </c>
      <c r="AU312" s="225" t="s">
        <v>89</v>
      </c>
      <c r="AY312" s="17" t="s">
        <v>124</v>
      </c>
      <c r="BE312" s="226">
        <f>IF(N312="základní",J312,0)</f>
        <v>0</v>
      </c>
      <c r="BF312" s="226">
        <f>IF(N312="snížená",J312,0)</f>
        <v>0</v>
      </c>
      <c r="BG312" s="226">
        <f>IF(N312="zákl. přenesená",J312,0)</f>
        <v>0</v>
      </c>
      <c r="BH312" s="226">
        <f>IF(N312="sníž. přenesená",J312,0)</f>
        <v>0</v>
      </c>
      <c r="BI312" s="226">
        <f>IF(N312="nulová",J312,0)</f>
        <v>0</v>
      </c>
      <c r="BJ312" s="17" t="s">
        <v>87</v>
      </c>
      <c r="BK312" s="226">
        <f>ROUND(I312*H312,2)</f>
        <v>0</v>
      </c>
      <c r="BL312" s="17" t="s">
        <v>131</v>
      </c>
      <c r="BM312" s="225" t="s">
        <v>354</v>
      </c>
    </row>
    <row r="313" spans="1:47" s="2" customFormat="1" ht="12">
      <c r="A313" s="38"/>
      <c r="B313" s="39"/>
      <c r="C313" s="40"/>
      <c r="D313" s="227" t="s">
        <v>133</v>
      </c>
      <c r="E313" s="40"/>
      <c r="F313" s="228" t="s">
        <v>355</v>
      </c>
      <c r="G313" s="40"/>
      <c r="H313" s="40"/>
      <c r="I313" s="229"/>
      <c r="J313" s="40"/>
      <c r="K313" s="40"/>
      <c r="L313" s="44"/>
      <c r="M313" s="230"/>
      <c r="N313" s="231"/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133</v>
      </c>
      <c r="AU313" s="17" t="s">
        <v>89</v>
      </c>
    </row>
    <row r="314" spans="1:51" s="14" customFormat="1" ht="12">
      <c r="A314" s="14"/>
      <c r="B314" s="242"/>
      <c r="C314" s="243"/>
      <c r="D314" s="227" t="s">
        <v>135</v>
      </c>
      <c r="E314" s="244" t="s">
        <v>1</v>
      </c>
      <c r="F314" s="245" t="s">
        <v>356</v>
      </c>
      <c r="G314" s="243"/>
      <c r="H314" s="246">
        <v>22.5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2" t="s">
        <v>135</v>
      </c>
      <c r="AU314" s="252" t="s">
        <v>89</v>
      </c>
      <c r="AV314" s="14" t="s">
        <v>89</v>
      </c>
      <c r="AW314" s="14" t="s">
        <v>34</v>
      </c>
      <c r="AX314" s="14" t="s">
        <v>80</v>
      </c>
      <c r="AY314" s="252" t="s">
        <v>124</v>
      </c>
    </row>
    <row r="315" spans="1:51" s="14" customFormat="1" ht="12">
      <c r="A315" s="14"/>
      <c r="B315" s="242"/>
      <c r="C315" s="243"/>
      <c r="D315" s="227" t="s">
        <v>135</v>
      </c>
      <c r="E315" s="244" t="s">
        <v>1</v>
      </c>
      <c r="F315" s="245" t="s">
        <v>357</v>
      </c>
      <c r="G315" s="243"/>
      <c r="H315" s="246">
        <v>27.47</v>
      </c>
      <c r="I315" s="247"/>
      <c r="J315" s="243"/>
      <c r="K315" s="243"/>
      <c r="L315" s="248"/>
      <c r="M315" s="249"/>
      <c r="N315" s="250"/>
      <c r="O315" s="250"/>
      <c r="P315" s="250"/>
      <c r="Q315" s="250"/>
      <c r="R315" s="250"/>
      <c r="S315" s="250"/>
      <c r="T315" s="251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2" t="s">
        <v>135</v>
      </c>
      <c r="AU315" s="252" t="s">
        <v>89</v>
      </c>
      <c r="AV315" s="14" t="s">
        <v>89</v>
      </c>
      <c r="AW315" s="14" t="s">
        <v>34</v>
      </c>
      <c r="AX315" s="14" t="s">
        <v>80</v>
      </c>
      <c r="AY315" s="252" t="s">
        <v>124</v>
      </c>
    </row>
    <row r="316" spans="1:51" s="14" customFormat="1" ht="12">
      <c r="A316" s="14"/>
      <c r="B316" s="242"/>
      <c r="C316" s="243"/>
      <c r="D316" s="227" t="s">
        <v>135</v>
      </c>
      <c r="E316" s="244" t="s">
        <v>1</v>
      </c>
      <c r="F316" s="245" t="s">
        <v>358</v>
      </c>
      <c r="G316" s="243"/>
      <c r="H316" s="246">
        <v>107.209</v>
      </c>
      <c r="I316" s="247"/>
      <c r="J316" s="243"/>
      <c r="K316" s="243"/>
      <c r="L316" s="248"/>
      <c r="M316" s="249"/>
      <c r="N316" s="250"/>
      <c r="O316" s="250"/>
      <c r="P316" s="250"/>
      <c r="Q316" s="250"/>
      <c r="R316" s="250"/>
      <c r="S316" s="250"/>
      <c r="T316" s="25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2" t="s">
        <v>135</v>
      </c>
      <c r="AU316" s="252" t="s">
        <v>89</v>
      </c>
      <c r="AV316" s="14" t="s">
        <v>89</v>
      </c>
      <c r="AW316" s="14" t="s">
        <v>34</v>
      </c>
      <c r="AX316" s="14" t="s">
        <v>80</v>
      </c>
      <c r="AY316" s="252" t="s">
        <v>124</v>
      </c>
    </row>
    <row r="317" spans="1:51" s="15" customFormat="1" ht="12">
      <c r="A317" s="15"/>
      <c r="B317" s="253"/>
      <c r="C317" s="254"/>
      <c r="D317" s="227" t="s">
        <v>135</v>
      </c>
      <c r="E317" s="255" t="s">
        <v>1</v>
      </c>
      <c r="F317" s="256" t="s">
        <v>138</v>
      </c>
      <c r="G317" s="254"/>
      <c r="H317" s="257">
        <v>157.179</v>
      </c>
      <c r="I317" s="258"/>
      <c r="J317" s="254"/>
      <c r="K317" s="254"/>
      <c r="L317" s="259"/>
      <c r="M317" s="260"/>
      <c r="N317" s="261"/>
      <c r="O317" s="261"/>
      <c r="P317" s="261"/>
      <c r="Q317" s="261"/>
      <c r="R317" s="261"/>
      <c r="S317" s="261"/>
      <c r="T317" s="262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63" t="s">
        <v>135</v>
      </c>
      <c r="AU317" s="263" t="s">
        <v>89</v>
      </c>
      <c r="AV317" s="15" t="s">
        <v>131</v>
      </c>
      <c r="AW317" s="15" t="s">
        <v>34</v>
      </c>
      <c r="AX317" s="15" t="s">
        <v>87</v>
      </c>
      <c r="AY317" s="263" t="s">
        <v>124</v>
      </c>
    </row>
    <row r="318" spans="1:65" s="2" customFormat="1" ht="16.5" customHeight="1">
      <c r="A318" s="38"/>
      <c r="B318" s="39"/>
      <c r="C318" s="214" t="s">
        <v>242</v>
      </c>
      <c r="D318" s="214" t="s">
        <v>126</v>
      </c>
      <c r="E318" s="215" t="s">
        <v>359</v>
      </c>
      <c r="F318" s="216" t="s">
        <v>360</v>
      </c>
      <c r="G318" s="217" t="s">
        <v>353</v>
      </c>
      <c r="H318" s="218">
        <v>1414.611</v>
      </c>
      <c r="I318" s="219"/>
      <c r="J318" s="220">
        <f>ROUND(I318*H318,2)</f>
        <v>0</v>
      </c>
      <c r="K318" s="216" t="s">
        <v>130</v>
      </c>
      <c r="L318" s="44"/>
      <c r="M318" s="221" t="s">
        <v>1</v>
      </c>
      <c r="N318" s="222" t="s">
        <v>45</v>
      </c>
      <c r="O318" s="91"/>
      <c r="P318" s="223">
        <f>O318*H318</f>
        <v>0</v>
      </c>
      <c r="Q318" s="223">
        <v>0</v>
      </c>
      <c r="R318" s="223">
        <f>Q318*H318</f>
        <v>0</v>
      </c>
      <c r="S318" s="223">
        <v>0</v>
      </c>
      <c r="T318" s="224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5" t="s">
        <v>131</v>
      </c>
      <c r="AT318" s="225" t="s">
        <v>126</v>
      </c>
      <c r="AU318" s="225" t="s">
        <v>89</v>
      </c>
      <c r="AY318" s="17" t="s">
        <v>124</v>
      </c>
      <c r="BE318" s="226">
        <f>IF(N318="základní",J318,0)</f>
        <v>0</v>
      </c>
      <c r="BF318" s="226">
        <f>IF(N318="snížená",J318,0)</f>
        <v>0</v>
      </c>
      <c r="BG318" s="226">
        <f>IF(N318="zákl. přenesená",J318,0)</f>
        <v>0</v>
      </c>
      <c r="BH318" s="226">
        <f>IF(N318="sníž. přenesená",J318,0)</f>
        <v>0</v>
      </c>
      <c r="BI318" s="226">
        <f>IF(N318="nulová",J318,0)</f>
        <v>0</v>
      </c>
      <c r="BJ318" s="17" t="s">
        <v>87</v>
      </c>
      <c r="BK318" s="226">
        <f>ROUND(I318*H318,2)</f>
        <v>0</v>
      </c>
      <c r="BL318" s="17" t="s">
        <v>131</v>
      </c>
      <c r="BM318" s="225" t="s">
        <v>361</v>
      </c>
    </row>
    <row r="319" spans="1:47" s="2" customFormat="1" ht="12">
      <c r="A319" s="38"/>
      <c r="B319" s="39"/>
      <c r="C319" s="40"/>
      <c r="D319" s="227" t="s">
        <v>133</v>
      </c>
      <c r="E319" s="40"/>
      <c r="F319" s="228" t="s">
        <v>362</v>
      </c>
      <c r="G319" s="40"/>
      <c r="H319" s="40"/>
      <c r="I319" s="229"/>
      <c r="J319" s="40"/>
      <c r="K319" s="40"/>
      <c r="L319" s="44"/>
      <c r="M319" s="230"/>
      <c r="N319" s="231"/>
      <c r="O319" s="91"/>
      <c r="P319" s="91"/>
      <c r="Q319" s="91"/>
      <c r="R319" s="91"/>
      <c r="S319" s="91"/>
      <c r="T319" s="92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133</v>
      </c>
      <c r="AU319" s="17" t="s">
        <v>89</v>
      </c>
    </row>
    <row r="320" spans="1:51" s="14" customFormat="1" ht="12">
      <c r="A320" s="14"/>
      <c r="B320" s="242"/>
      <c r="C320" s="243"/>
      <c r="D320" s="227" t="s">
        <v>135</v>
      </c>
      <c r="E320" s="244" t="s">
        <v>1</v>
      </c>
      <c r="F320" s="245" t="s">
        <v>356</v>
      </c>
      <c r="G320" s="243"/>
      <c r="H320" s="246">
        <v>22.5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2" t="s">
        <v>135</v>
      </c>
      <c r="AU320" s="252" t="s">
        <v>89</v>
      </c>
      <c r="AV320" s="14" t="s">
        <v>89</v>
      </c>
      <c r="AW320" s="14" t="s">
        <v>34</v>
      </c>
      <c r="AX320" s="14" t="s">
        <v>80</v>
      </c>
      <c r="AY320" s="252" t="s">
        <v>124</v>
      </c>
    </row>
    <row r="321" spans="1:51" s="14" customFormat="1" ht="12">
      <c r="A321" s="14"/>
      <c r="B321" s="242"/>
      <c r="C321" s="243"/>
      <c r="D321" s="227" t="s">
        <v>135</v>
      </c>
      <c r="E321" s="244" t="s">
        <v>1</v>
      </c>
      <c r="F321" s="245" t="s">
        <v>357</v>
      </c>
      <c r="G321" s="243"/>
      <c r="H321" s="246">
        <v>27.47</v>
      </c>
      <c r="I321" s="247"/>
      <c r="J321" s="243"/>
      <c r="K321" s="243"/>
      <c r="L321" s="248"/>
      <c r="M321" s="249"/>
      <c r="N321" s="250"/>
      <c r="O321" s="250"/>
      <c r="P321" s="250"/>
      <c r="Q321" s="250"/>
      <c r="R321" s="250"/>
      <c r="S321" s="250"/>
      <c r="T321" s="251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2" t="s">
        <v>135</v>
      </c>
      <c r="AU321" s="252" t="s">
        <v>89</v>
      </c>
      <c r="AV321" s="14" t="s">
        <v>89</v>
      </c>
      <c r="AW321" s="14" t="s">
        <v>34</v>
      </c>
      <c r="AX321" s="14" t="s">
        <v>80</v>
      </c>
      <c r="AY321" s="252" t="s">
        <v>124</v>
      </c>
    </row>
    <row r="322" spans="1:51" s="14" customFormat="1" ht="12">
      <c r="A322" s="14"/>
      <c r="B322" s="242"/>
      <c r="C322" s="243"/>
      <c r="D322" s="227" t="s">
        <v>135</v>
      </c>
      <c r="E322" s="244" t="s">
        <v>1</v>
      </c>
      <c r="F322" s="245" t="s">
        <v>358</v>
      </c>
      <c r="G322" s="243"/>
      <c r="H322" s="246">
        <v>107.209</v>
      </c>
      <c r="I322" s="247"/>
      <c r="J322" s="243"/>
      <c r="K322" s="243"/>
      <c r="L322" s="248"/>
      <c r="M322" s="249"/>
      <c r="N322" s="250"/>
      <c r="O322" s="250"/>
      <c r="P322" s="250"/>
      <c r="Q322" s="250"/>
      <c r="R322" s="250"/>
      <c r="S322" s="250"/>
      <c r="T322" s="251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2" t="s">
        <v>135</v>
      </c>
      <c r="AU322" s="252" t="s">
        <v>89</v>
      </c>
      <c r="AV322" s="14" t="s">
        <v>89</v>
      </c>
      <c r="AW322" s="14" t="s">
        <v>34</v>
      </c>
      <c r="AX322" s="14" t="s">
        <v>80</v>
      </c>
      <c r="AY322" s="252" t="s">
        <v>124</v>
      </c>
    </row>
    <row r="323" spans="1:51" s="15" customFormat="1" ht="12">
      <c r="A323" s="15"/>
      <c r="B323" s="253"/>
      <c r="C323" s="254"/>
      <c r="D323" s="227" t="s">
        <v>135</v>
      </c>
      <c r="E323" s="255" t="s">
        <v>1</v>
      </c>
      <c r="F323" s="256" t="s">
        <v>138</v>
      </c>
      <c r="G323" s="254"/>
      <c r="H323" s="257">
        <v>157.179</v>
      </c>
      <c r="I323" s="258"/>
      <c r="J323" s="254"/>
      <c r="K323" s="254"/>
      <c r="L323" s="259"/>
      <c r="M323" s="260"/>
      <c r="N323" s="261"/>
      <c r="O323" s="261"/>
      <c r="P323" s="261"/>
      <c r="Q323" s="261"/>
      <c r="R323" s="261"/>
      <c r="S323" s="261"/>
      <c r="T323" s="262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63" t="s">
        <v>135</v>
      </c>
      <c r="AU323" s="263" t="s">
        <v>89</v>
      </c>
      <c r="AV323" s="15" t="s">
        <v>131</v>
      </c>
      <c r="AW323" s="15" t="s">
        <v>34</v>
      </c>
      <c r="AX323" s="15" t="s">
        <v>87</v>
      </c>
      <c r="AY323" s="263" t="s">
        <v>124</v>
      </c>
    </row>
    <row r="324" spans="1:51" s="14" customFormat="1" ht="12">
      <c r="A324" s="14"/>
      <c r="B324" s="242"/>
      <c r="C324" s="243"/>
      <c r="D324" s="227" t="s">
        <v>135</v>
      </c>
      <c r="E324" s="243"/>
      <c r="F324" s="245" t="s">
        <v>363</v>
      </c>
      <c r="G324" s="243"/>
      <c r="H324" s="246">
        <v>1414.611</v>
      </c>
      <c r="I324" s="247"/>
      <c r="J324" s="243"/>
      <c r="K324" s="243"/>
      <c r="L324" s="248"/>
      <c r="M324" s="249"/>
      <c r="N324" s="250"/>
      <c r="O324" s="250"/>
      <c r="P324" s="250"/>
      <c r="Q324" s="250"/>
      <c r="R324" s="250"/>
      <c r="S324" s="250"/>
      <c r="T324" s="251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2" t="s">
        <v>135</v>
      </c>
      <c r="AU324" s="252" t="s">
        <v>89</v>
      </c>
      <c r="AV324" s="14" t="s">
        <v>89</v>
      </c>
      <c r="AW324" s="14" t="s">
        <v>4</v>
      </c>
      <c r="AX324" s="14" t="s">
        <v>87</v>
      </c>
      <c r="AY324" s="252" t="s">
        <v>124</v>
      </c>
    </row>
    <row r="325" spans="1:65" s="2" customFormat="1" ht="12">
      <c r="A325" s="38"/>
      <c r="B325" s="39"/>
      <c r="C325" s="214" t="s">
        <v>364</v>
      </c>
      <c r="D325" s="214" t="s">
        <v>126</v>
      </c>
      <c r="E325" s="215" t="s">
        <v>365</v>
      </c>
      <c r="F325" s="216" t="s">
        <v>366</v>
      </c>
      <c r="G325" s="217" t="s">
        <v>353</v>
      </c>
      <c r="H325" s="218">
        <v>27.47</v>
      </c>
      <c r="I325" s="219"/>
      <c r="J325" s="220">
        <f>ROUND(I325*H325,2)</f>
        <v>0</v>
      </c>
      <c r="K325" s="216" t="s">
        <v>130</v>
      </c>
      <c r="L325" s="44"/>
      <c r="M325" s="221" t="s">
        <v>1</v>
      </c>
      <c r="N325" s="222" t="s">
        <v>45</v>
      </c>
      <c r="O325" s="91"/>
      <c r="P325" s="223">
        <f>O325*H325</f>
        <v>0</v>
      </c>
      <c r="Q325" s="223">
        <v>0</v>
      </c>
      <c r="R325" s="223">
        <f>Q325*H325</f>
        <v>0</v>
      </c>
      <c r="S325" s="223">
        <v>0</v>
      </c>
      <c r="T325" s="224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5" t="s">
        <v>131</v>
      </c>
      <c r="AT325" s="225" t="s">
        <v>126</v>
      </c>
      <c r="AU325" s="225" t="s">
        <v>89</v>
      </c>
      <c r="AY325" s="17" t="s">
        <v>124</v>
      </c>
      <c r="BE325" s="226">
        <f>IF(N325="základní",J325,0)</f>
        <v>0</v>
      </c>
      <c r="BF325" s="226">
        <f>IF(N325="snížená",J325,0)</f>
        <v>0</v>
      </c>
      <c r="BG325" s="226">
        <f>IF(N325="zákl. přenesená",J325,0)</f>
        <v>0</v>
      </c>
      <c r="BH325" s="226">
        <f>IF(N325="sníž. přenesená",J325,0)</f>
        <v>0</v>
      </c>
      <c r="BI325" s="226">
        <f>IF(N325="nulová",J325,0)</f>
        <v>0</v>
      </c>
      <c r="BJ325" s="17" t="s">
        <v>87</v>
      </c>
      <c r="BK325" s="226">
        <f>ROUND(I325*H325,2)</f>
        <v>0</v>
      </c>
      <c r="BL325" s="17" t="s">
        <v>131</v>
      </c>
      <c r="BM325" s="225" t="s">
        <v>367</v>
      </c>
    </row>
    <row r="326" spans="1:47" s="2" customFormat="1" ht="12">
      <c r="A326" s="38"/>
      <c r="B326" s="39"/>
      <c r="C326" s="40"/>
      <c r="D326" s="227" t="s">
        <v>133</v>
      </c>
      <c r="E326" s="40"/>
      <c r="F326" s="228" t="s">
        <v>368</v>
      </c>
      <c r="G326" s="40"/>
      <c r="H326" s="40"/>
      <c r="I326" s="229"/>
      <c r="J326" s="40"/>
      <c r="K326" s="40"/>
      <c r="L326" s="44"/>
      <c r="M326" s="230"/>
      <c r="N326" s="231"/>
      <c r="O326" s="91"/>
      <c r="P326" s="91"/>
      <c r="Q326" s="91"/>
      <c r="R326" s="91"/>
      <c r="S326" s="91"/>
      <c r="T326" s="92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133</v>
      </c>
      <c r="AU326" s="17" t="s">
        <v>89</v>
      </c>
    </row>
    <row r="327" spans="1:51" s="14" customFormat="1" ht="12">
      <c r="A327" s="14"/>
      <c r="B327" s="242"/>
      <c r="C327" s="243"/>
      <c r="D327" s="227" t="s">
        <v>135</v>
      </c>
      <c r="E327" s="244" t="s">
        <v>1</v>
      </c>
      <c r="F327" s="245" t="s">
        <v>356</v>
      </c>
      <c r="G327" s="243"/>
      <c r="H327" s="246">
        <v>22.5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2" t="s">
        <v>135</v>
      </c>
      <c r="AU327" s="252" t="s">
        <v>89</v>
      </c>
      <c r="AV327" s="14" t="s">
        <v>89</v>
      </c>
      <c r="AW327" s="14" t="s">
        <v>34</v>
      </c>
      <c r="AX327" s="14" t="s">
        <v>80</v>
      </c>
      <c r="AY327" s="252" t="s">
        <v>124</v>
      </c>
    </row>
    <row r="328" spans="1:51" s="14" customFormat="1" ht="12">
      <c r="A328" s="14"/>
      <c r="B328" s="242"/>
      <c r="C328" s="243"/>
      <c r="D328" s="227" t="s">
        <v>135</v>
      </c>
      <c r="E328" s="244" t="s">
        <v>1</v>
      </c>
      <c r="F328" s="245" t="s">
        <v>357</v>
      </c>
      <c r="G328" s="243"/>
      <c r="H328" s="246">
        <v>27.47</v>
      </c>
      <c r="I328" s="247"/>
      <c r="J328" s="243"/>
      <c r="K328" s="243"/>
      <c r="L328" s="248"/>
      <c r="M328" s="249"/>
      <c r="N328" s="250"/>
      <c r="O328" s="250"/>
      <c r="P328" s="250"/>
      <c r="Q328" s="250"/>
      <c r="R328" s="250"/>
      <c r="S328" s="250"/>
      <c r="T328" s="251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2" t="s">
        <v>135</v>
      </c>
      <c r="AU328" s="252" t="s">
        <v>89</v>
      </c>
      <c r="AV328" s="14" t="s">
        <v>89</v>
      </c>
      <c r="AW328" s="14" t="s">
        <v>34</v>
      </c>
      <c r="AX328" s="14" t="s">
        <v>87</v>
      </c>
      <c r="AY328" s="252" t="s">
        <v>124</v>
      </c>
    </row>
    <row r="329" spans="1:65" s="2" customFormat="1" ht="12">
      <c r="A329" s="38"/>
      <c r="B329" s="39"/>
      <c r="C329" s="214" t="s">
        <v>369</v>
      </c>
      <c r="D329" s="214" t="s">
        <v>126</v>
      </c>
      <c r="E329" s="215" t="s">
        <v>370</v>
      </c>
      <c r="F329" s="216" t="s">
        <v>371</v>
      </c>
      <c r="G329" s="217" t="s">
        <v>353</v>
      </c>
      <c r="H329" s="218">
        <v>2.24</v>
      </c>
      <c r="I329" s="219"/>
      <c r="J329" s="220">
        <f>ROUND(I329*H329,2)</f>
        <v>0</v>
      </c>
      <c r="K329" s="216" t="s">
        <v>130</v>
      </c>
      <c r="L329" s="44"/>
      <c r="M329" s="221" t="s">
        <v>1</v>
      </c>
      <c r="N329" s="222" t="s">
        <v>45</v>
      </c>
      <c r="O329" s="91"/>
      <c r="P329" s="223">
        <f>O329*H329</f>
        <v>0</v>
      </c>
      <c r="Q329" s="223">
        <v>0</v>
      </c>
      <c r="R329" s="223">
        <f>Q329*H329</f>
        <v>0</v>
      </c>
      <c r="S329" s="223">
        <v>0</v>
      </c>
      <c r="T329" s="224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5" t="s">
        <v>131</v>
      </c>
      <c r="AT329" s="225" t="s">
        <v>126</v>
      </c>
      <c r="AU329" s="225" t="s">
        <v>89</v>
      </c>
      <c r="AY329" s="17" t="s">
        <v>124</v>
      </c>
      <c r="BE329" s="226">
        <f>IF(N329="základní",J329,0)</f>
        <v>0</v>
      </c>
      <c r="BF329" s="226">
        <f>IF(N329="snížená",J329,0)</f>
        <v>0</v>
      </c>
      <c r="BG329" s="226">
        <f>IF(N329="zákl. přenesená",J329,0)</f>
        <v>0</v>
      </c>
      <c r="BH329" s="226">
        <f>IF(N329="sníž. přenesená",J329,0)</f>
        <v>0</v>
      </c>
      <c r="BI329" s="226">
        <f>IF(N329="nulová",J329,0)</f>
        <v>0</v>
      </c>
      <c r="BJ329" s="17" t="s">
        <v>87</v>
      </c>
      <c r="BK329" s="226">
        <f>ROUND(I329*H329,2)</f>
        <v>0</v>
      </c>
      <c r="BL329" s="17" t="s">
        <v>131</v>
      </c>
      <c r="BM329" s="225" t="s">
        <v>372</v>
      </c>
    </row>
    <row r="330" spans="1:47" s="2" customFormat="1" ht="12">
      <c r="A330" s="38"/>
      <c r="B330" s="39"/>
      <c r="C330" s="40"/>
      <c r="D330" s="227" t="s">
        <v>133</v>
      </c>
      <c r="E330" s="40"/>
      <c r="F330" s="228" t="s">
        <v>371</v>
      </c>
      <c r="G330" s="40"/>
      <c r="H330" s="40"/>
      <c r="I330" s="229"/>
      <c r="J330" s="40"/>
      <c r="K330" s="40"/>
      <c r="L330" s="44"/>
      <c r="M330" s="230"/>
      <c r="N330" s="231"/>
      <c r="O330" s="91"/>
      <c r="P330" s="91"/>
      <c r="Q330" s="91"/>
      <c r="R330" s="91"/>
      <c r="S330" s="91"/>
      <c r="T330" s="92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133</v>
      </c>
      <c r="AU330" s="17" t="s">
        <v>89</v>
      </c>
    </row>
    <row r="331" spans="1:51" s="13" customFormat="1" ht="12">
      <c r="A331" s="13"/>
      <c r="B331" s="232"/>
      <c r="C331" s="233"/>
      <c r="D331" s="227" t="s">
        <v>135</v>
      </c>
      <c r="E331" s="234" t="s">
        <v>1</v>
      </c>
      <c r="F331" s="235" t="s">
        <v>373</v>
      </c>
      <c r="G331" s="233"/>
      <c r="H331" s="234" t="s">
        <v>1</v>
      </c>
      <c r="I331" s="236"/>
      <c r="J331" s="233"/>
      <c r="K331" s="233"/>
      <c r="L331" s="237"/>
      <c r="M331" s="238"/>
      <c r="N331" s="239"/>
      <c r="O331" s="239"/>
      <c r="P331" s="239"/>
      <c r="Q331" s="239"/>
      <c r="R331" s="239"/>
      <c r="S331" s="239"/>
      <c r="T331" s="24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1" t="s">
        <v>135</v>
      </c>
      <c r="AU331" s="241" t="s">
        <v>89</v>
      </c>
      <c r="AV331" s="13" t="s">
        <v>87</v>
      </c>
      <c r="AW331" s="13" t="s">
        <v>34</v>
      </c>
      <c r="AX331" s="13" t="s">
        <v>80</v>
      </c>
      <c r="AY331" s="241" t="s">
        <v>124</v>
      </c>
    </row>
    <row r="332" spans="1:51" s="14" customFormat="1" ht="12">
      <c r="A332" s="14"/>
      <c r="B332" s="242"/>
      <c r="C332" s="243"/>
      <c r="D332" s="227" t="s">
        <v>135</v>
      </c>
      <c r="E332" s="244" t="s">
        <v>1</v>
      </c>
      <c r="F332" s="245" t="s">
        <v>374</v>
      </c>
      <c r="G332" s="243"/>
      <c r="H332" s="246">
        <v>2.24</v>
      </c>
      <c r="I332" s="247"/>
      <c r="J332" s="243"/>
      <c r="K332" s="243"/>
      <c r="L332" s="248"/>
      <c r="M332" s="249"/>
      <c r="N332" s="250"/>
      <c r="O332" s="250"/>
      <c r="P332" s="250"/>
      <c r="Q332" s="250"/>
      <c r="R332" s="250"/>
      <c r="S332" s="250"/>
      <c r="T332" s="251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2" t="s">
        <v>135</v>
      </c>
      <c r="AU332" s="252" t="s">
        <v>89</v>
      </c>
      <c r="AV332" s="14" t="s">
        <v>89</v>
      </c>
      <c r="AW332" s="14" t="s">
        <v>34</v>
      </c>
      <c r="AX332" s="14" t="s">
        <v>80</v>
      </c>
      <c r="AY332" s="252" t="s">
        <v>124</v>
      </c>
    </row>
    <row r="333" spans="1:51" s="15" customFormat="1" ht="12">
      <c r="A333" s="15"/>
      <c r="B333" s="253"/>
      <c r="C333" s="254"/>
      <c r="D333" s="227" t="s">
        <v>135</v>
      </c>
      <c r="E333" s="255" t="s">
        <v>1</v>
      </c>
      <c r="F333" s="256" t="s">
        <v>138</v>
      </c>
      <c r="G333" s="254"/>
      <c r="H333" s="257">
        <v>2.24</v>
      </c>
      <c r="I333" s="258"/>
      <c r="J333" s="254"/>
      <c r="K333" s="254"/>
      <c r="L333" s="259"/>
      <c r="M333" s="260"/>
      <c r="N333" s="261"/>
      <c r="O333" s="261"/>
      <c r="P333" s="261"/>
      <c r="Q333" s="261"/>
      <c r="R333" s="261"/>
      <c r="S333" s="261"/>
      <c r="T333" s="262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63" t="s">
        <v>135</v>
      </c>
      <c r="AU333" s="263" t="s">
        <v>89</v>
      </c>
      <c r="AV333" s="15" t="s">
        <v>131</v>
      </c>
      <c r="AW333" s="15" t="s">
        <v>34</v>
      </c>
      <c r="AX333" s="15" t="s">
        <v>87</v>
      </c>
      <c r="AY333" s="263" t="s">
        <v>124</v>
      </c>
    </row>
    <row r="334" spans="1:65" s="2" customFormat="1" ht="12">
      <c r="A334" s="38"/>
      <c r="B334" s="39"/>
      <c r="C334" s="214" t="s">
        <v>375</v>
      </c>
      <c r="D334" s="214" t="s">
        <v>126</v>
      </c>
      <c r="E334" s="215" t="s">
        <v>376</v>
      </c>
      <c r="F334" s="216" t="s">
        <v>377</v>
      </c>
      <c r="G334" s="217" t="s">
        <v>353</v>
      </c>
      <c r="H334" s="218">
        <v>107.209</v>
      </c>
      <c r="I334" s="219"/>
      <c r="J334" s="220">
        <f>ROUND(I334*H334,2)</f>
        <v>0</v>
      </c>
      <c r="K334" s="216" t="s">
        <v>130</v>
      </c>
      <c r="L334" s="44"/>
      <c r="M334" s="221" t="s">
        <v>1</v>
      </c>
      <c r="N334" s="222" t="s">
        <v>45</v>
      </c>
      <c r="O334" s="91"/>
      <c r="P334" s="223">
        <f>O334*H334</f>
        <v>0</v>
      </c>
      <c r="Q334" s="223">
        <v>0</v>
      </c>
      <c r="R334" s="223">
        <f>Q334*H334</f>
        <v>0</v>
      </c>
      <c r="S334" s="223">
        <v>0</v>
      </c>
      <c r="T334" s="224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5" t="s">
        <v>131</v>
      </c>
      <c r="AT334" s="225" t="s">
        <v>126</v>
      </c>
      <c r="AU334" s="225" t="s">
        <v>89</v>
      </c>
      <c r="AY334" s="17" t="s">
        <v>124</v>
      </c>
      <c r="BE334" s="226">
        <f>IF(N334="základní",J334,0)</f>
        <v>0</v>
      </c>
      <c r="BF334" s="226">
        <f>IF(N334="snížená",J334,0)</f>
        <v>0</v>
      </c>
      <c r="BG334" s="226">
        <f>IF(N334="zákl. přenesená",J334,0)</f>
        <v>0</v>
      </c>
      <c r="BH334" s="226">
        <f>IF(N334="sníž. přenesená",J334,0)</f>
        <v>0</v>
      </c>
      <c r="BI334" s="226">
        <f>IF(N334="nulová",J334,0)</f>
        <v>0</v>
      </c>
      <c r="BJ334" s="17" t="s">
        <v>87</v>
      </c>
      <c r="BK334" s="226">
        <f>ROUND(I334*H334,2)</f>
        <v>0</v>
      </c>
      <c r="BL334" s="17" t="s">
        <v>131</v>
      </c>
      <c r="BM334" s="225" t="s">
        <v>378</v>
      </c>
    </row>
    <row r="335" spans="1:47" s="2" customFormat="1" ht="12">
      <c r="A335" s="38"/>
      <c r="B335" s="39"/>
      <c r="C335" s="40"/>
      <c r="D335" s="227" t="s">
        <v>133</v>
      </c>
      <c r="E335" s="40"/>
      <c r="F335" s="228" t="s">
        <v>377</v>
      </c>
      <c r="G335" s="40"/>
      <c r="H335" s="40"/>
      <c r="I335" s="229"/>
      <c r="J335" s="40"/>
      <c r="K335" s="40"/>
      <c r="L335" s="44"/>
      <c r="M335" s="230"/>
      <c r="N335" s="231"/>
      <c r="O335" s="91"/>
      <c r="P335" s="91"/>
      <c r="Q335" s="91"/>
      <c r="R335" s="91"/>
      <c r="S335" s="91"/>
      <c r="T335" s="92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133</v>
      </c>
      <c r="AU335" s="17" t="s">
        <v>89</v>
      </c>
    </row>
    <row r="336" spans="1:51" s="14" customFormat="1" ht="12">
      <c r="A336" s="14"/>
      <c r="B336" s="242"/>
      <c r="C336" s="243"/>
      <c r="D336" s="227" t="s">
        <v>135</v>
      </c>
      <c r="E336" s="244" t="s">
        <v>1</v>
      </c>
      <c r="F336" s="245" t="s">
        <v>358</v>
      </c>
      <c r="G336" s="243"/>
      <c r="H336" s="246">
        <v>107.209</v>
      </c>
      <c r="I336" s="247"/>
      <c r="J336" s="243"/>
      <c r="K336" s="243"/>
      <c r="L336" s="248"/>
      <c r="M336" s="249"/>
      <c r="N336" s="250"/>
      <c r="O336" s="250"/>
      <c r="P336" s="250"/>
      <c r="Q336" s="250"/>
      <c r="R336" s="250"/>
      <c r="S336" s="250"/>
      <c r="T336" s="251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2" t="s">
        <v>135</v>
      </c>
      <c r="AU336" s="252" t="s">
        <v>89</v>
      </c>
      <c r="AV336" s="14" t="s">
        <v>89</v>
      </c>
      <c r="AW336" s="14" t="s">
        <v>34</v>
      </c>
      <c r="AX336" s="14" t="s">
        <v>87</v>
      </c>
      <c r="AY336" s="252" t="s">
        <v>124</v>
      </c>
    </row>
    <row r="337" spans="1:63" s="12" customFormat="1" ht="22.8" customHeight="1">
      <c r="A337" s="12"/>
      <c r="B337" s="198"/>
      <c r="C337" s="199"/>
      <c r="D337" s="200" t="s">
        <v>79</v>
      </c>
      <c r="E337" s="212" t="s">
        <v>379</v>
      </c>
      <c r="F337" s="212" t="s">
        <v>380</v>
      </c>
      <c r="G337" s="199"/>
      <c r="H337" s="199"/>
      <c r="I337" s="202"/>
      <c r="J337" s="213">
        <f>BK337</f>
        <v>0</v>
      </c>
      <c r="K337" s="199"/>
      <c r="L337" s="204"/>
      <c r="M337" s="205"/>
      <c r="N337" s="206"/>
      <c r="O337" s="206"/>
      <c r="P337" s="207">
        <f>SUM(P338:P339)</f>
        <v>0</v>
      </c>
      <c r="Q337" s="206"/>
      <c r="R337" s="207">
        <f>SUM(R338:R339)</f>
        <v>0</v>
      </c>
      <c r="S337" s="206"/>
      <c r="T337" s="208">
        <f>SUM(T338:T339)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09" t="s">
        <v>87</v>
      </c>
      <c r="AT337" s="210" t="s">
        <v>79</v>
      </c>
      <c r="AU337" s="210" t="s">
        <v>87</v>
      </c>
      <c r="AY337" s="209" t="s">
        <v>124</v>
      </c>
      <c r="BK337" s="211">
        <f>SUM(BK338:BK339)</f>
        <v>0</v>
      </c>
    </row>
    <row r="338" spans="1:65" s="2" customFormat="1" ht="21.75" customHeight="1">
      <c r="A338" s="38"/>
      <c r="B338" s="39"/>
      <c r="C338" s="214" t="s">
        <v>381</v>
      </c>
      <c r="D338" s="214" t="s">
        <v>126</v>
      </c>
      <c r="E338" s="215" t="s">
        <v>382</v>
      </c>
      <c r="F338" s="216" t="s">
        <v>383</v>
      </c>
      <c r="G338" s="217" t="s">
        <v>353</v>
      </c>
      <c r="H338" s="218">
        <v>43.777</v>
      </c>
      <c r="I338" s="219"/>
      <c r="J338" s="220">
        <f>ROUND(I338*H338,2)</f>
        <v>0</v>
      </c>
      <c r="K338" s="216" t="s">
        <v>130</v>
      </c>
      <c r="L338" s="44"/>
      <c r="M338" s="221" t="s">
        <v>1</v>
      </c>
      <c r="N338" s="222" t="s">
        <v>45</v>
      </c>
      <c r="O338" s="91"/>
      <c r="P338" s="223">
        <f>O338*H338</f>
        <v>0</v>
      </c>
      <c r="Q338" s="223">
        <v>0</v>
      </c>
      <c r="R338" s="223">
        <f>Q338*H338</f>
        <v>0</v>
      </c>
      <c r="S338" s="223">
        <v>0</v>
      </c>
      <c r="T338" s="224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5" t="s">
        <v>131</v>
      </c>
      <c r="AT338" s="225" t="s">
        <v>126</v>
      </c>
      <c r="AU338" s="225" t="s">
        <v>89</v>
      </c>
      <c r="AY338" s="17" t="s">
        <v>124</v>
      </c>
      <c r="BE338" s="226">
        <f>IF(N338="základní",J338,0)</f>
        <v>0</v>
      </c>
      <c r="BF338" s="226">
        <f>IF(N338="snížená",J338,0)</f>
        <v>0</v>
      </c>
      <c r="BG338" s="226">
        <f>IF(N338="zákl. přenesená",J338,0)</f>
        <v>0</v>
      </c>
      <c r="BH338" s="226">
        <f>IF(N338="sníž. přenesená",J338,0)</f>
        <v>0</v>
      </c>
      <c r="BI338" s="226">
        <f>IF(N338="nulová",J338,0)</f>
        <v>0</v>
      </c>
      <c r="BJ338" s="17" t="s">
        <v>87</v>
      </c>
      <c r="BK338" s="226">
        <f>ROUND(I338*H338,2)</f>
        <v>0</v>
      </c>
      <c r="BL338" s="17" t="s">
        <v>131</v>
      </c>
      <c r="BM338" s="225" t="s">
        <v>384</v>
      </c>
    </row>
    <row r="339" spans="1:47" s="2" customFormat="1" ht="12">
      <c r="A339" s="38"/>
      <c r="B339" s="39"/>
      <c r="C339" s="40"/>
      <c r="D339" s="227" t="s">
        <v>133</v>
      </c>
      <c r="E339" s="40"/>
      <c r="F339" s="228" t="s">
        <v>385</v>
      </c>
      <c r="G339" s="40"/>
      <c r="H339" s="40"/>
      <c r="I339" s="229"/>
      <c r="J339" s="40"/>
      <c r="K339" s="40"/>
      <c r="L339" s="44"/>
      <c r="M339" s="230"/>
      <c r="N339" s="231"/>
      <c r="O339" s="91"/>
      <c r="P339" s="91"/>
      <c r="Q339" s="91"/>
      <c r="R339" s="91"/>
      <c r="S339" s="91"/>
      <c r="T339" s="92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133</v>
      </c>
      <c r="AU339" s="17" t="s">
        <v>89</v>
      </c>
    </row>
    <row r="340" spans="1:63" s="12" customFormat="1" ht="25.9" customHeight="1">
      <c r="A340" s="12"/>
      <c r="B340" s="198"/>
      <c r="C340" s="199"/>
      <c r="D340" s="200" t="s">
        <v>79</v>
      </c>
      <c r="E340" s="201" t="s">
        <v>386</v>
      </c>
      <c r="F340" s="201" t="s">
        <v>387</v>
      </c>
      <c r="G340" s="199"/>
      <c r="H340" s="199"/>
      <c r="I340" s="202"/>
      <c r="J340" s="203">
        <f>BK340</f>
        <v>0</v>
      </c>
      <c r="K340" s="199"/>
      <c r="L340" s="204"/>
      <c r="M340" s="205"/>
      <c r="N340" s="206"/>
      <c r="O340" s="206"/>
      <c r="P340" s="207">
        <f>P341+P349+P357</f>
        <v>0</v>
      </c>
      <c r="Q340" s="206"/>
      <c r="R340" s="207">
        <f>R341+R349+R357</f>
        <v>0</v>
      </c>
      <c r="S340" s="206"/>
      <c r="T340" s="208">
        <f>T341+T349+T357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09" t="s">
        <v>158</v>
      </c>
      <c r="AT340" s="210" t="s">
        <v>79</v>
      </c>
      <c r="AU340" s="210" t="s">
        <v>80</v>
      </c>
      <c r="AY340" s="209" t="s">
        <v>124</v>
      </c>
      <c r="BK340" s="211">
        <f>BK341+BK349+BK357</f>
        <v>0</v>
      </c>
    </row>
    <row r="341" spans="1:63" s="12" customFormat="1" ht="22.8" customHeight="1">
      <c r="A341" s="12"/>
      <c r="B341" s="198"/>
      <c r="C341" s="199"/>
      <c r="D341" s="200" t="s">
        <v>79</v>
      </c>
      <c r="E341" s="212" t="s">
        <v>388</v>
      </c>
      <c r="F341" s="212" t="s">
        <v>389</v>
      </c>
      <c r="G341" s="199"/>
      <c r="H341" s="199"/>
      <c r="I341" s="202"/>
      <c r="J341" s="213">
        <f>BK341</f>
        <v>0</v>
      </c>
      <c r="K341" s="199"/>
      <c r="L341" s="204"/>
      <c r="M341" s="205"/>
      <c r="N341" s="206"/>
      <c r="O341" s="206"/>
      <c r="P341" s="207">
        <f>SUM(P342:P348)</f>
        <v>0</v>
      </c>
      <c r="Q341" s="206"/>
      <c r="R341" s="207">
        <f>SUM(R342:R348)</f>
        <v>0</v>
      </c>
      <c r="S341" s="206"/>
      <c r="T341" s="208">
        <f>SUM(T342:T348)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09" t="s">
        <v>158</v>
      </c>
      <c r="AT341" s="210" t="s">
        <v>79</v>
      </c>
      <c r="AU341" s="210" t="s">
        <v>87</v>
      </c>
      <c r="AY341" s="209" t="s">
        <v>124</v>
      </c>
      <c r="BK341" s="211">
        <f>SUM(BK342:BK348)</f>
        <v>0</v>
      </c>
    </row>
    <row r="342" spans="1:65" s="2" customFormat="1" ht="16.5" customHeight="1">
      <c r="A342" s="38"/>
      <c r="B342" s="39"/>
      <c r="C342" s="214" t="s">
        <v>390</v>
      </c>
      <c r="D342" s="214" t="s">
        <v>126</v>
      </c>
      <c r="E342" s="215" t="s">
        <v>391</v>
      </c>
      <c r="F342" s="216" t="s">
        <v>392</v>
      </c>
      <c r="G342" s="217" t="s">
        <v>393</v>
      </c>
      <c r="H342" s="218">
        <v>1</v>
      </c>
      <c r="I342" s="219"/>
      <c r="J342" s="220">
        <f>ROUND(I342*H342,2)</f>
        <v>0</v>
      </c>
      <c r="K342" s="216" t="s">
        <v>130</v>
      </c>
      <c r="L342" s="44"/>
      <c r="M342" s="221" t="s">
        <v>1</v>
      </c>
      <c r="N342" s="222" t="s">
        <v>45</v>
      </c>
      <c r="O342" s="91"/>
      <c r="P342" s="223">
        <f>O342*H342</f>
        <v>0</v>
      </c>
      <c r="Q342" s="223">
        <v>0</v>
      </c>
      <c r="R342" s="223">
        <f>Q342*H342</f>
        <v>0</v>
      </c>
      <c r="S342" s="223">
        <v>0</v>
      </c>
      <c r="T342" s="224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5" t="s">
        <v>394</v>
      </c>
      <c r="AT342" s="225" t="s">
        <v>126</v>
      </c>
      <c r="AU342" s="225" t="s">
        <v>89</v>
      </c>
      <c r="AY342" s="17" t="s">
        <v>124</v>
      </c>
      <c r="BE342" s="226">
        <f>IF(N342="základní",J342,0)</f>
        <v>0</v>
      </c>
      <c r="BF342" s="226">
        <f>IF(N342="snížená",J342,0)</f>
        <v>0</v>
      </c>
      <c r="BG342" s="226">
        <f>IF(N342="zákl. přenesená",J342,0)</f>
        <v>0</v>
      </c>
      <c r="BH342" s="226">
        <f>IF(N342="sníž. přenesená",J342,0)</f>
        <v>0</v>
      </c>
      <c r="BI342" s="226">
        <f>IF(N342="nulová",J342,0)</f>
        <v>0</v>
      </c>
      <c r="BJ342" s="17" t="s">
        <v>87</v>
      </c>
      <c r="BK342" s="226">
        <f>ROUND(I342*H342,2)</f>
        <v>0</v>
      </c>
      <c r="BL342" s="17" t="s">
        <v>394</v>
      </c>
      <c r="BM342" s="225" t="s">
        <v>395</v>
      </c>
    </row>
    <row r="343" spans="1:47" s="2" customFormat="1" ht="12">
      <c r="A343" s="38"/>
      <c r="B343" s="39"/>
      <c r="C343" s="40"/>
      <c r="D343" s="227" t="s">
        <v>133</v>
      </c>
      <c r="E343" s="40"/>
      <c r="F343" s="228" t="s">
        <v>392</v>
      </c>
      <c r="G343" s="40"/>
      <c r="H343" s="40"/>
      <c r="I343" s="229"/>
      <c r="J343" s="40"/>
      <c r="K343" s="40"/>
      <c r="L343" s="44"/>
      <c r="M343" s="230"/>
      <c r="N343" s="231"/>
      <c r="O343" s="91"/>
      <c r="P343" s="91"/>
      <c r="Q343" s="91"/>
      <c r="R343" s="91"/>
      <c r="S343" s="91"/>
      <c r="T343" s="92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133</v>
      </c>
      <c r="AU343" s="17" t="s">
        <v>89</v>
      </c>
    </row>
    <row r="344" spans="1:51" s="14" customFormat="1" ht="12">
      <c r="A344" s="14"/>
      <c r="B344" s="242"/>
      <c r="C344" s="243"/>
      <c r="D344" s="227" t="s">
        <v>135</v>
      </c>
      <c r="E344" s="244" t="s">
        <v>1</v>
      </c>
      <c r="F344" s="245" t="s">
        <v>87</v>
      </c>
      <c r="G344" s="243"/>
      <c r="H344" s="246">
        <v>1</v>
      </c>
      <c r="I344" s="247"/>
      <c r="J344" s="243"/>
      <c r="K344" s="243"/>
      <c r="L344" s="248"/>
      <c r="M344" s="249"/>
      <c r="N344" s="250"/>
      <c r="O344" s="250"/>
      <c r="P344" s="250"/>
      <c r="Q344" s="250"/>
      <c r="R344" s="250"/>
      <c r="S344" s="250"/>
      <c r="T344" s="251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2" t="s">
        <v>135</v>
      </c>
      <c r="AU344" s="252" t="s">
        <v>89</v>
      </c>
      <c r="AV344" s="14" t="s">
        <v>89</v>
      </c>
      <c r="AW344" s="14" t="s">
        <v>34</v>
      </c>
      <c r="AX344" s="14" t="s">
        <v>87</v>
      </c>
      <c r="AY344" s="252" t="s">
        <v>124</v>
      </c>
    </row>
    <row r="345" spans="1:65" s="2" customFormat="1" ht="16.5" customHeight="1">
      <c r="A345" s="38"/>
      <c r="B345" s="39"/>
      <c r="C345" s="214" t="s">
        <v>396</v>
      </c>
      <c r="D345" s="214" t="s">
        <v>126</v>
      </c>
      <c r="E345" s="215" t="s">
        <v>397</v>
      </c>
      <c r="F345" s="216" t="s">
        <v>398</v>
      </c>
      <c r="G345" s="217" t="s">
        <v>393</v>
      </c>
      <c r="H345" s="218">
        <v>1</v>
      </c>
      <c r="I345" s="219"/>
      <c r="J345" s="220">
        <f>ROUND(I345*H345,2)</f>
        <v>0</v>
      </c>
      <c r="K345" s="216" t="s">
        <v>130</v>
      </c>
      <c r="L345" s="44"/>
      <c r="M345" s="221" t="s">
        <v>1</v>
      </c>
      <c r="N345" s="222" t="s">
        <v>45</v>
      </c>
      <c r="O345" s="91"/>
      <c r="P345" s="223">
        <f>O345*H345</f>
        <v>0</v>
      </c>
      <c r="Q345" s="223">
        <v>0</v>
      </c>
      <c r="R345" s="223">
        <f>Q345*H345</f>
        <v>0</v>
      </c>
      <c r="S345" s="223">
        <v>0</v>
      </c>
      <c r="T345" s="224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25" t="s">
        <v>394</v>
      </c>
      <c r="AT345" s="225" t="s">
        <v>126</v>
      </c>
      <c r="AU345" s="225" t="s">
        <v>89</v>
      </c>
      <c r="AY345" s="17" t="s">
        <v>124</v>
      </c>
      <c r="BE345" s="226">
        <f>IF(N345="základní",J345,0)</f>
        <v>0</v>
      </c>
      <c r="BF345" s="226">
        <f>IF(N345="snížená",J345,0)</f>
        <v>0</v>
      </c>
      <c r="BG345" s="226">
        <f>IF(N345="zákl. přenesená",J345,0)</f>
        <v>0</v>
      </c>
      <c r="BH345" s="226">
        <f>IF(N345="sníž. přenesená",J345,0)</f>
        <v>0</v>
      </c>
      <c r="BI345" s="226">
        <f>IF(N345="nulová",J345,0)</f>
        <v>0</v>
      </c>
      <c r="BJ345" s="17" t="s">
        <v>87</v>
      </c>
      <c r="BK345" s="226">
        <f>ROUND(I345*H345,2)</f>
        <v>0</v>
      </c>
      <c r="BL345" s="17" t="s">
        <v>394</v>
      </c>
      <c r="BM345" s="225" t="s">
        <v>399</v>
      </c>
    </row>
    <row r="346" spans="1:47" s="2" customFormat="1" ht="12">
      <c r="A346" s="38"/>
      <c r="B346" s="39"/>
      <c r="C346" s="40"/>
      <c r="D346" s="227" t="s">
        <v>133</v>
      </c>
      <c r="E346" s="40"/>
      <c r="F346" s="228" t="s">
        <v>398</v>
      </c>
      <c r="G346" s="40"/>
      <c r="H346" s="40"/>
      <c r="I346" s="229"/>
      <c r="J346" s="40"/>
      <c r="K346" s="40"/>
      <c r="L346" s="44"/>
      <c r="M346" s="230"/>
      <c r="N346" s="231"/>
      <c r="O346" s="91"/>
      <c r="P346" s="91"/>
      <c r="Q346" s="91"/>
      <c r="R346" s="91"/>
      <c r="S346" s="91"/>
      <c r="T346" s="92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133</v>
      </c>
      <c r="AU346" s="17" t="s">
        <v>89</v>
      </c>
    </row>
    <row r="347" spans="1:51" s="13" customFormat="1" ht="12">
      <c r="A347" s="13"/>
      <c r="B347" s="232"/>
      <c r="C347" s="233"/>
      <c r="D347" s="227" t="s">
        <v>135</v>
      </c>
      <c r="E347" s="234" t="s">
        <v>1</v>
      </c>
      <c r="F347" s="235" t="s">
        <v>400</v>
      </c>
      <c r="G347" s="233"/>
      <c r="H347" s="234" t="s">
        <v>1</v>
      </c>
      <c r="I347" s="236"/>
      <c r="J347" s="233"/>
      <c r="K347" s="233"/>
      <c r="L347" s="237"/>
      <c r="M347" s="238"/>
      <c r="N347" s="239"/>
      <c r="O347" s="239"/>
      <c r="P347" s="239"/>
      <c r="Q347" s="239"/>
      <c r="R347" s="239"/>
      <c r="S347" s="239"/>
      <c r="T347" s="24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1" t="s">
        <v>135</v>
      </c>
      <c r="AU347" s="241" t="s">
        <v>89</v>
      </c>
      <c r="AV347" s="13" t="s">
        <v>87</v>
      </c>
      <c r="AW347" s="13" t="s">
        <v>34</v>
      </c>
      <c r="AX347" s="13" t="s">
        <v>80</v>
      </c>
      <c r="AY347" s="241" t="s">
        <v>124</v>
      </c>
    </row>
    <row r="348" spans="1:51" s="14" customFormat="1" ht="12">
      <c r="A348" s="14"/>
      <c r="B348" s="242"/>
      <c r="C348" s="243"/>
      <c r="D348" s="227" t="s">
        <v>135</v>
      </c>
      <c r="E348" s="244" t="s">
        <v>1</v>
      </c>
      <c r="F348" s="245" t="s">
        <v>87</v>
      </c>
      <c r="G348" s="243"/>
      <c r="H348" s="246">
        <v>1</v>
      </c>
      <c r="I348" s="247"/>
      <c r="J348" s="243"/>
      <c r="K348" s="243"/>
      <c r="L348" s="248"/>
      <c r="M348" s="249"/>
      <c r="N348" s="250"/>
      <c r="O348" s="250"/>
      <c r="P348" s="250"/>
      <c r="Q348" s="250"/>
      <c r="R348" s="250"/>
      <c r="S348" s="250"/>
      <c r="T348" s="251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2" t="s">
        <v>135</v>
      </c>
      <c r="AU348" s="252" t="s">
        <v>89</v>
      </c>
      <c r="AV348" s="14" t="s">
        <v>89</v>
      </c>
      <c r="AW348" s="14" t="s">
        <v>34</v>
      </c>
      <c r="AX348" s="14" t="s">
        <v>87</v>
      </c>
      <c r="AY348" s="252" t="s">
        <v>124</v>
      </c>
    </row>
    <row r="349" spans="1:63" s="12" customFormat="1" ht="22.8" customHeight="1">
      <c r="A349" s="12"/>
      <c r="B349" s="198"/>
      <c r="C349" s="199"/>
      <c r="D349" s="200" t="s">
        <v>79</v>
      </c>
      <c r="E349" s="212" t="s">
        <v>401</v>
      </c>
      <c r="F349" s="212" t="s">
        <v>402</v>
      </c>
      <c r="G349" s="199"/>
      <c r="H349" s="199"/>
      <c r="I349" s="202"/>
      <c r="J349" s="213">
        <f>BK349</f>
        <v>0</v>
      </c>
      <c r="K349" s="199"/>
      <c r="L349" s="204"/>
      <c r="M349" s="205"/>
      <c r="N349" s="206"/>
      <c r="O349" s="206"/>
      <c r="P349" s="207">
        <f>SUM(P350:P356)</f>
        <v>0</v>
      </c>
      <c r="Q349" s="206"/>
      <c r="R349" s="207">
        <f>SUM(R350:R356)</f>
        <v>0</v>
      </c>
      <c r="S349" s="206"/>
      <c r="T349" s="208">
        <f>SUM(T350:T356)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09" t="s">
        <v>158</v>
      </c>
      <c r="AT349" s="210" t="s">
        <v>79</v>
      </c>
      <c r="AU349" s="210" t="s">
        <v>87</v>
      </c>
      <c r="AY349" s="209" t="s">
        <v>124</v>
      </c>
      <c r="BK349" s="211">
        <f>SUM(BK350:BK356)</f>
        <v>0</v>
      </c>
    </row>
    <row r="350" spans="1:65" s="2" customFormat="1" ht="16.5" customHeight="1">
      <c r="A350" s="38"/>
      <c r="B350" s="39"/>
      <c r="C350" s="214" t="s">
        <v>403</v>
      </c>
      <c r="D350" s="214" t="s">
        <v>126</v>
      </c>
      <c r="E350" s="215" t="s">
        <v>404</v>
      </c>
      <c r="F350" s="216" t="s">
        <v>402</v>
      </c>
      <c r="G350" s="217" t="s">
        <v>393</v>
      </c>
      <c r="H350" s="218">
        <v>1</v>
      </c>
      <c r="I350" s="219"/>
      <c r="J350" s="220">
        <f>ROUND(I350*H350,2)</f>
        <v>0</v>
      </c>
      <c r="K350" s="216" t="s">
        <v>130</v>
      </c>
      <c r="L350" s="44"/>
      <c r="M350" s="221" t="s">
        <v>1</v>
      </c>
      <c r="N350" s="222" t="s">
        <v>45</v>
      </c>
      <c r="O350" s="91"/>
      <c r="P350" s="223">
        <f>O350*H350</f>
        <v>0</v>
      </c>
      <c r="Q350" s="223">
        <v>0</v>
      </c>
      <c r="R350" s="223">
        <f>Q350*H350</f>
        <v>0</v>
      </c>
      <c r="S350" s="223">
        <v>0</v>
      </c>
      <c r="T350" s="224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5" t="s">
        <v>394</v>
      </c>
      <c r="AT350" s="225" t="s">
        <v>126</v>
      </c>
      <c r="AU350" s="225" t="s">
        <v>89</v>
      </c>
      <c r="AY350" s="17" t="s">
        <v>124</v>
      </c>
      <c r="BE350" s="226">
        <f>IF(N350="základní",J350,0)</f>
        <v>0</v>
      </c>
      <c r="BF350" s="226">
        <f>IF(N350="snížená",J350,0)</f>
        <v>0</v>
      </c>
      <c r="BG350" s="226">
        <f>IF(N350="zákl. přenesená",J350,0)</f>
        <v>0</v>
      </c>
      <c r="BH350" s="226">
        <f>IF(N350="sníž. přenesená",J350,0)</f>
        <v>0</v>
      </c>
      <c r="BI350" s="226">
        <f>IF(N350="nulová",J350,0)</f>
        <v>0</v>
      </c>
      <c r="BJ350" s="17" t="s">
        <v>87</v>
      </c>
      <c r="BK350" s="226">
        <f>ROUND(I350*H350,2)</f>
        <v>0</v>
      </c>
      <c r="BL350" s="17" t="s">
        <v>394</v>
      </c>
      <c r="BM350" s="225" t="s">
        <v>405</v>
      </c>
    </row>
    <row r="351" spans="1:47" s="2" customFormat="1" ht="12">
      <c r="A351" s="38"/>
      <c r="B351" s="39"/>
      <c r="C351" s="40"/>
      <c r="D351" s="227" t="s">
        <v>133</v>
      </c>
      <c r="E351" s="40"/>
      <c r="F351" s="228" t="s">
        <v>402</v>
      </c>
      <c r="G351" s="40"/>
      <c r="H351" s="40"/>
      <c r="I351" s="229"/>
      <c r="J351" s="40"/>
      <c r="K351" s="40"/>
      <c r="L351" s="44"/>
      <c r="M351" s="230"/>
      <c r="N351" s="231"/>
      <c r="O351" s="91"/>
      <c r="P351" s="91"/>
      <c r="Q351" s="91"/>
      <c r="R351" s="91"/>
      <c r="S351" s="91"/>
      <c r="T351" s="92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133</v>
      </c>
      <c r="AU351" s="17" t="s">
        <v>89</v>
      </c>
    </row>
    <row r="352" spans="1:51" s="14" customFormat="1" ht="12">
      <c r="A352" s="14"/>
      <c r="B352" s="242"/>
      <c r="C352" s="243"/>
      <c r="D352" s="227" t="s">
        <v>135</v>
      </c>
      <c r="E352" s="244" t="s">
        <v>1</v>
      </c>
      <c r="F352" s="245" t="s">
        <v>87</v>
      </c>
      <c r="G352" s="243"/>
      <c r="H352" s="246">
        <v>1</v>
      </c>
      <c r="I352" s="247"/>
      <c r="J352" s="243"/>
      <c r="K352" s="243"/>
      <c r="L352" s="248"/>
      <c r="M352" s="249"/>
      <c r="N352" s="250"/>
      <c r="O352" s="250"/>
      <c r="P352" s="250"/>
      <c r="Q352" s="250"/>
      <c r="R352" s="250"/>
      <c r="S352" s="250"/>
      <c r="T352" s="251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2" t="s">
        <v>135</v>
      </c>
      <c r="AU352" s="252" t="s">
        <v>89</v>
      </c>
      <c r="AV352" s="14" t="s">
        <v>89</v>
      </c>
      <c r="AW352" s="14" t="s">
        <v>34</v>
      </c>
      <c r="AX352" s="14" t="s">
        <v>87</v>
      </c>
      <c r="AY352" s="252" t="s">
        <v>124</v>
      </c>
    </row>
    <row r="353" spans="1:65" s="2" customFormat="1" ht="16.5" customHeight="1">
      <c r="A353" s="38"/>
      <c r="B353" s="39"/>
      <c r="C353" s="214" t="s">
        <v>406</v>
      </c>
      <c r="D353" s="214" t="s">
        <v>126</v>
      </c>
      <c r="E353" s="215" t="s">
        <v>407</v>
      </c>
      <c r="F353" s="216" t="s">
        <v>408</v>
      </c>
      <c r="G353" s="217" t="s">
        <v>393</v>
      </c>
      <c r="H353" s="218">
        <v>1</v>
      </c>
      <c r="I353" s="219"/>
      <c r="J353" s="220">
        <f>ROUND(I353*H353,2)</f>
        <v>0</v>
      </c>
      <c r="K353" s="216" t="s">
        <v>130</v>
      </c>
      <c r="L353" s="44"/>
      <c r="M353" s="221" t="s">
        <v>1</v>
      </c>
      <c r="N353" s="222" t="s">
        <v>45</v>
      </c>
      <c r="O353" s="91"/>
      <c r="P353" s="223">
        <f>O353*H353</f>
        <v>0</v>
      </c>
      <c r="Q353" s="223">
        <v>0</v>
      </c>
      <c r="R353" s="223">
        <f>Q353*H353</f>
        <v>0</v>
      </c>
      <c r="S353" s="223">
        <v>0</v>
      </c>
      <c r="T353" s="224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5" t="s">
        <v>394</v>
      </c>
      <c r="AT353" s="225" t="s">
        <v>126</v>
      </c>
      <c r="AU353" s="225" t="s">
        <v>89</v>
      </c>
      <c r="AY353" s="17" t="s">
        <v>124</v>
      </c>
      <c r="BE353" s="226">
        <f>IF(N353="základní",J353,0)</f>
        <v>0</v>
      </c>
      <c r="BF353" s="226">
        <f>IF(N353="snížená",J353,0)</f>
        <v>0</v>
      </c>
      <c r="BG353" s="226">
        <f>IF(N353="zákl. přenesená",J353,0)</f>
        <v>0</v>
      </c>
      <c r="BH353" s="226">
        <f>IF(N353="sníž. přenesená",J353,0)</f>
        <v>0</v>
      </c>
      <c r="BI353" s="226">
        <f>IF(N353="nulová",J353,0)</f>
        <v>0</v>
      </c>
      <c r="BJ353" s="17" t="s">
        <v>87</v>
      </c>
      <c r="BK353" s="226">
        <f>ROUND(I353*H353,2)</f>
        <v>0</v>
      </c>
      <c r="BL353" s="17" t="s">
        <v>394</v>
      </c>
      <c r="BM353" s="225" t="s">
        <v>409</v>
      </c>
    </row>
    <row r="354" spans="1:47" s="2" customFormat="1" ht="12">
      <c r="A354" s="38"/>
      <c r="B354" s="39"/>
      <c r="C354" s="40"/>
      <c r="D354" s="227" t="s">
        <v>133</v>
      </c>
      <c r="E354" s="40"/>
      <c r="F354" s="228" t="s">
        <v>408</v>
      </c>
      <c r="G354" s="40"/>
      <c r="H354" s="40"/>
      <c r="I354" s="229"/>
      <c r="J354" s="40"/>
      <c r="K354" s="40"/>
      <c r="L354" s="44"/>
      <c r="M354" s="230"/>
      <c r="N354" s="231"/>
      <c r="O354" s="91"/>
      <c r="P354" s="91"/>
      <c r="Q354" s="91"/>
      <c r="R354" s="91"/>
      <c r="S354" s="91"/>
      <c r="T354" s="92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133</v>
      </c>
      <c r="AU354" s="17" t="s">
        <v>89</v>
      </c>
    </row>
    <row r="355" spans="1:51" s="13" customFormat="1" ht="12">
      <c r="A355" s="13"/>
      <c r="B355" s="232"/>
      <c r="C355" s="233"/>
      <c r="D355" s="227" t="s">
        <v>135</v>
      </c>
      <c r="E355" s="234" t="s">
        <v>1</v>
      </c>
      <c r="F355" s="235" t="s">
        <v>400</v>
      </c>
      <c r="G355" s="233"/>
      <c r="H355" s="234" t="s">
        <v>1</v>
      </c>
      <c r="I355" s="236"/>
      <c r="J355" s="233"/>
      <c r="K355" s="233"/>
      <c r="L355" s="237"/>
      <c r="M355" s="238"/>
      <c r="N355" s="239"/>
      <c r="O355" s="239"/>
      <c r="P355" s="239"/>
      <c r="Q355" s="239"/>
      <c r="R355" s="239"/>
      <c r="S355" s="239"/>
      <c r="T355" s="240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1" t="s">
        <v>135</v>
      </c>
      <c r="AU355" s="241" t="s">
        <v>89</v>
      </c>
      <c r="AV355" s="13" t="s">
        <v>87</v>
      </c>
      <c r="AW355" s="13" t="s">
        <v>34</v>
      </c>
      <c r="AX355" s="13" t="s">
        <v>80</v>
      </c>
      <c r="AY355" s="241" t="s">
        <v>124</v>
      </c>
    </row>
    <row r="356" spans="1:51" s="14" customFormat="1" ht="12">
      <c r="A356" s="14"/>
      <c r="B356" s="242"/>
      <c r="C356" s="243"/>
      <c r="D356" s="227" t="s">
        <v>135</v>
      </c>
      <c r="E356" s="244" t="s">
        <v>1</v>
      </c>
      <c r="F356" s="245" t="s">
        <v>87</v>
      </c>
      <c r="G356" s="243"/>
      <c r="H356" s="246">
        <v>1</v>
      </c>
      <c r="I356" s="247"/>
      <c r="J356" s="243"/>
      <c r="K356" s="243"/>
      <c r="L356" s="248"/>
      <c r="M356" s="249"/>
      <c r="N356" s="250"/>
      <c r="O356" s="250"/>
      <c r="P356" s="250"/>
      <c r="Q356" s="250"/>
      <c r="R356" s="250"/>
      <c r="S356" s="250"/>
      <c r="T356" s="251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2" t="s">
        <v>135</v>
      </c>
      <c r="AU356" s="252" t="s">
        <v>89</v>
      </c>
      <c r="AV356" s="14" t="s">
        <v>89</v>
      </c>
      <c r="AW356" s="14" t="s">
        <v>34</v>
      </c>
      <c r="AX356" s="14" t="s">
        <v>87</v>
      </c>
      <c r="AY356" s="252" t="s">
        <v>124</v>
      </c>
    </row>
    <row r="357" spans="1:63" s="12" customFormat="1" ht="22.8" customHeight="1">
      <c r="A357" s="12"/>
      <c r="B357" s="198"/>
      <c r="C357" s="199"/>
      <c r="D357" s="200" t="s">
        <v>79</v>
      </c>
      <c r="E357" s="212" t="s">
        <v>410</v>
      </c>
      <c r="F357" s="212" t="s">
        <v>411</v>
      </c>
      <c r="G357" s="199"/>
      <c r="H357" s="199"/>
      <c r="I357" s="202"/>
      <c r="J357" s="213">
        <f>BK357</f>
        <v>0</v>
      </c>
      <c r="K357" s="199"/>
      <c r="L357" s="204"/>
      <c r="M357" s="205"/>
      <c r="N357" s="206"/>
      <c r="O357" s="206"/>
      <c r="P357" s="207">
        <f>SUM(P358:P360)</f>
        <v>0</v>
      </c>
      <c r="Q357" s="206"/>
      <c r="R357" s="207">
        <f>SUM(R358:R360)</f>
        <v>0</v>
      </c>
      <c r="S357" s="206"/>
      <c r="T357" s="208">
        <f>SUM(T358:T360)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09" t="s">
        <v>158</v>
      </c>
      <c r="AT357" s="210" t="s">
        <v>79</v>
      </c>
      <c r="AU357" s="210" t="s">
        <v>87</v>
      </c>
      <c r="AY357" s="209" t="s">
        <v>124</v>
      </c>
      <c r="BK357" s="211">
        <f>SUM(BK358:BK360)</f>
        <v>0</v>
      </c>
    </row>
    <row r="358" spans="1:65" s="2" customFormat="1" ht="16.5" customHeight="1">
      <c r="A358" s="38"/>
      <c r="B358" s="39"/>
      <c r="C358" s="214" t="s">
        <v>412</v>
      </c>
      <c r="D358" s="214" t="s">
        <v>126</v>
      </c>
      <c r="E358" s="215" t="s">
        <v>413</v>
      </c>
      <c r="F358" s="216" t="s">
        <v>414</v>
      </c>
      <c r="G358" s="217" t="s">
        <v>393</v>
      </c>
      <c r="H358" s="218">
        <v>1</v>
      </c>
      <c r="I358" s="219"/>
      <c r="J358" s="220">
        <f>ROUND(I358*H358,2)</f>
        <v>0</v>
      </c>
      <c r="K358" s="216" t="s">
        <v>130</v>
      </c>
      <c r="L358" s="44"/>
      <c r="M358" s="221" t="s">
        <v>1</v>
      </c>
      <c r="N358" s="222" t="s">
        <v>45</v>
      </c>
      <c r="O358" s="91"/>
      <c r="P358" s="223">
        <f>O358*H358</f>
        <v>0</v>
      </c>
      <c r="Q358" s="223">
        <v>0</v>
      </c>
      <c r="R358" s="223">
        <f>Q358*H358</f>
        <v>0</v>
      </c>
      <c r="S358" s="223">
        <v>0</v>
      </c>
      <c r="T358" s="224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5" t="s">
        <v>394</v>
      </c>
      <c r="AT358" s="225" t="s">
        <v>126</v>
      </c>
      <c r="AU358" s="225" t="s">
        <v>89</v>
      </c>
      <c r="AY358" s="17" t="s">
        <v>124</v>
      </c>
      <c r="BE358" s="226">
        <f>IF(N358="základní",J358,0)</f>
        <v>0</v>
      </c>
      <c r="BF358" s="226">
        <f>IF(N358="snížená",J358,0)</f>
        <v>0</v>
      </c>
      <c r="BG358" s="226">
        <f>IF(N358="zákl. přenesená",J358,0)</f>
        <v>0</v>
      </c>
      <c r="BH358" s="226">
        <f>IF(N358="sníž. přenesená",J358,0)</f>
        <v>0</v>
      </c>
      <c r="BI358" s="226">
        <f>IF(N358="nulová",J358,0)</f>
        <v>0</v>
      </c>
      <c r="BJ358" s="17" t="s">
        <v>87</v>
      </c>
      <c r="BK358" s="226">
        <f>ROUND(I358*H358,2)</f>
        <v>0</v>
      </c>
      <c r="BL358" s="17" t="s">
        <v>394</v>
      </c>
      <c r="BM358" s="225" t="s">
        <v>415</v>
      </c>
    </row>
    <row r="359" spans="1:47" s="2" customFormat="1" ht="12">
      <c r="A359" s="38"/>
      <c r="B359" s="39"/>
      <c r="C359" s="40"/>
      <c r="D359" s="227" t="s">
        <v>133</v>
      </c>
      <c r="E359" s="40"/>
      <c r="F359" s="228" t="s">
        <v>414</v>
      </c>
      <c r="G359" s="40"/>
      <c r="H359" s="40"/>
      <c r="I359" s="229"/>
      <c r="J359" s="40"/>
      <c r="K359" s="40"/>
      <c r="L359" s="44"/>
      <c r="M359" s="230"/>
      <c r="N359" s="231"/>
      <c r="O359" s="91"/>
      <c r="P359" s="91"/>
      <c r="Q359" s="91"/>
      <c r="R359" s="91"/>
      <c r="S359" s="91"/>
      <c r="T359" s="92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133</v>
      </c>
      <c r="AU359" s="17" t="s">
        <v>89</v>
      </c>
    </row>
    <row r="360" spans="1:51" s="14" customFormat="1" ht="12">
      <c r="A360" s="14"/>
      <c r="B360" s="242"/>
      <c r="C360" s="243"/>
      <c r="D360" s="227" t="s">
        <v>135</v>
      </c>
      <c r="E360" s="244" t="s">
        <v>1</v>
      </c>
      <c r="F360" s="245" t="s">
        <v>416</v>
      </c>
      <c r="G360" s="243"/>
      <c r="H360" s="246">
        <v>1</v>
      </c>
      <c r="I360" s="247"/>
      <c r="J360" s="243"/>
      <c r="K360" s="243"/>
      <c r="L360" s="248"/>
      <c r="M360" s="274"/>
      <c r="N360" s="275"/>
      <c r="O360" s="275"/>
      <c r="P360" s="275"/>
      <c r="Q360" s="275"/>
      <c r="R360" s="275"/>
      <c r="S360" s="275"/>
      <c r="T360" s="276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2" t="s">
        <v>135</v>
      </c>
      <c r="AU360" s="252" t="s">
        <v>89</v>
      </c>
      <c r="AV360" s="14" t="s">
        <v>89</v>
      </c>
      <c r="AW360" s="14" t="s">
        <v>34</v>
      </c>
      <c r="AX360" s="14" t="s">
        <v>87</v>
      </c>
      <c r="AY360" s="252" t="s">
        <v>124</v>
      </c>
    </row>
    <row r="361" spans="1:31" s="2" customFormat="1" ht="6.95" customHeight="1">
      <c r="A361" s="38"/>
      <c r="B361" s="66"/>
      <c r="C361" s="67"/>
      <c r="D361" s="67"/>
      <c r="E361" s="67"/>
      <c r="F361" s="67"/>
      <c r="G361" s="67"/>
      <c r="H361" s="67"/>
      <c r="I361" s="67"/>
      <c r="J361" s="67"/>
      <c r="K361" s="67"/>
      <c r="L361" s="44"/>
      <c r="M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</row>
  </sheetData>
  <sheetProtection password="CC35" sheet="1" objects="1" scenarios="1" formatColumns="0" formatRows="0" autoFilter="0"/>
  <autoFilter ref="C126:K360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DESKTOP-JJA4DNO\MESSOR COMPANY</dc:creator>
  <cp:keywords/>
  <dc:description/>
  <cp:lastModifiedBy>DESKTOP-JJA4DNO\MESSOR COMPANY</cp:lastModifiedBy>
  <dcterms:created xsi:type="dcterms:W3CDTF">2021-05-14T11:03:56Z</dcterms:created>
  <dcterms:modified xsi:type="dcterms:W3CDTF">2021-05-14T11:03:59Z</dcterms:modified>
  <cp:category/>
  <cp:version/>
  <cp:contentType/>
  <cp:contentStatus/>
</cp:coreProperties>
</file>