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akázky 2021\Plošné opravy povrchů komunikací v Litvínově\"/>
    </mc:Choice>
  </mc:AlternateContent>
  <bookViews>
    <workbookView xWindow="-120" yWindow="-120" windowWidth="29040" windowHeight="15840" activeTab="1"/>
  </bookViews>
  <sheets>
    <sheet name="Rekapitulace stavby" sheetId="1" r:id="rId1"/>
    <sheet name="Obnova povrchu ul. Mostecká" sheetId="2" r:id="rId2"/>
  </sheets>
  <definedNames>
    <definedName name="_xlnm._FilterDatabase" localSheetId="1" hidden="1">'Obnova povrchu ul. Mostecká'!$C$119:$K$158</definedName>
    <definedName name="_xlnm.Print_Titles" localSheetId="1">'Obnova povrchu ul. Mostecká'!$119:$119</definedName>
    <definedName name="_xlnm.Print_Titles" localSheetId="0">'Rekapitulace stavby'!$89:$89</definedName>
    <definedName name="_xlnm.Print_Area" localSheetId="1">'Obnova povrchu ul. Mostecká'!$C$3:$J$75,'Obnova povrchu ul. Mostecká'!$C$81:$J$103,'Obnova povrchu ul. Mostecká'!$C$109:$J$158</definedName>
    <definedName name="_xlnm.Print_Area" localSheetId="0">'Rekapitulace stavby'!$D$3:$AO$73,'Rekapitulace stavby'!$C$79:$AQ$93</definedName>
  </definedNames>
  <calcPr calcId="152511"/>
</workbook>
</file>

<file path=xl/calcChain.xml><?xml version="1.0" encoding="utf-8"?>
<calcChain xmlns="http://schemas.openxmlformats.org/spreadsheetml/2006/main">
  <c r="J102" i="2" l="1"/>
  <c r="J101" i="2"/>
  <c r="J99" i="2"/>
  <c r="J98" i="2"/>
  <c r="J97" i="2"/>
  <c r="J96" i="2"/>
  <c r="J199" i="2"/>
  <c r="J198" i="2"/>
  <c r="J120" i="2"/>
  <c r="J93" i="2" s="1"/>
  <c r="J196" i="2"/>
  <c r="J194" i="2"/>
  <c r="J192" i="2"/>
  <c r="J27" i="2" l="1"/>
  <c r="J100" i="2"/>
  <c r="J190" i="2"/>
  <c r="J187" i="2"/>
  <c r="J179" i="2" l="1"/>
  <c r="J183" i="2"/>
  <c r="J182" i="2"/>
  <c r="J177" i="2"/>
  <c r="J176" i="2"/>
  <c r="J172" i="2"/>
  <c r="J169" i="2"/>
  <c r="J166" i="2"/>
  <c r="J163" i="2"/>
  <c r="J160" i="2"/>
  <c r="AG92" i="1"/>
  <c r="J123" i="2"/>
  <c r="J95" i="2" s="1"/>
  <c r="J94" i="2" s="1"/>
  <c r="J126" i="2"/>
  <c r="J128" i="2"/>
  <c r="J132" i="2"/>
  <c r="J135" i="2"/>
  <c r="J138" i="2"/>
  <c r="J142" i="2"/>
  <c r="J145" i="2"/>
  <c r="J149" i="2"/>
  <c r="J151" i="2"/>
  <c r="J154" i="2"/>
  <c r="J157" i="2"/>
  <c r="J34" i="2"/>
  <c r="J33" i="2"/>
  <c r="AY92" i="1" s="1"/>
  <c r="J32" i="2"/>
  <c r="AX92" i="1" s="1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F114" i="2"/>
  <c r="E112" i="2"/>
  <c r="F86" i="2"/>
  <c r="J21" i="2"/>
  <c r="E21" i="2"/>
  <c r="J117" i="2" s="1"/>
  <c r="J20" i="2"/>
  <c r="J18" i="2"/>
  <c r="E18" i="2"/>
  <c r="J116" i="2" s="1"/>
  <c r="J17" i="2"/>
  <c r="J15" i="2"/>
  <c r="E15" i="2"/>
  <c r="F117" i="2" s="1"/>
  <c r="J14" i="2"/>
  <c r="J12" i="2"/>
  <c r="E12" i="2"/>
  <c r="F116" i="2" s="1"/>
  <c r="J11" i="2"/>
  <c r="J9" i="2"/>
  <c r="L87" i="1"/>
  <c r="AM87" i="1"/>
  <c r="AM86" i="1"/>
  <c r="L86" i="1"/>
  <c r="AM84" i="1"/>
  <c r="L84" i="1"/>
  <c r="L82" i="1"/>
  <c r="L81" i="1"/>
  <c r="BK157" i="2"/>
  <c r="BK142" i="2"/>
  <c r="BK126" i="2"/>
  <c r="AS91" i="1"/>
  <c r="BK151" i="2"/>
  <c r="BK138" i="2"/>
  <c r="BK154" i="2"/>
  <c r="BK149" i="2"/>
  <c r="BK145" i="2"/>
  <c r="BK135" i="2"/>
  <c r="BK132" i="2"/>
  <c r="BK123" i="2"/>
  <c r="BK128" i="2"/>
  <c r="J36" i="2" l="1"/>
  <c r="BK122" i="2"/>
  <c r="J122" i="2" s="1"/>
  <c r="T122" i="2"/>
  <c r="P131" i="2"/>
  <c r="BK141" i="2"/>
  <c r="J141" i="2" s="1"/>
  <c r="P141" i="2"/>
  <c r="R122" i="2"/>
  <c r="T131" i="2"/>
  <c r="T141" i="2"/>
  <c r="P122" i="2"/>
  <c r="BK131" i="2"/>
  <c r="J131" i="2" s="1"/>
  <c r="R131" i="2"/>
  <c r="R141" i="2"/>
  <c r="F88" i="2"/>
  <c r="J89" i="2"/>
  <c r="BE149" i="2"/>
  <c r="J88" i="2"/>
  <c r="BE126" i="2"/>
  <c r="BE128" i="2"/>
  <c r="BE135" i="2"/>
  <c r="BE138" i="2"/>
  <c r="BE157" i="2"/>
  <c r="J86" i="2"/>
  <c r="F89" i="2"/>
  <c r="BE132" i="2"/>
  <c r="BE142" i="2"/>
  <c r="BE145" i="2"/>
  <c r="BE151" i="2"/>
  <c r="BE154" i="2"/>
  <c r="BE123" i="2"/>
  <c r="AW92" i="1"/>
  <c r="F32" i="2"/>
  <c r="BB92" i="1" s="1"/>
  <c r="BB91" i="1" s="1"/>
  <c r="W30" i="1" s="1"/>
  <c r="F33" i="2"/>
  <c r="BC92" i="1" s="1"/>
  <c r="BC91" i="1" s="1"/>
  <c r="AY91" i="1" s="1"/>
  <c r="F34" i="2"/>
  <c r="BD92" i="1" s="1"/>
  <c r="BD91" i="1" s="1"/>
  <c r="W32" i="1" s="1"/>
  <c r="F31" i="2"/>
  <c r="BA92" i="1" s="1"/>
  <c r="BA91" i="1" s="1"/>
  <c r="P121" i="2" l="1"/>
  <c r="P120" i="2" s="1"/>
  <c r="AU92" i="1" s="1"/>
  <c r="AU91" i="1" s="1"/>
  <c r="R121" i="2"/>
  <c r="R120" i="2" s="1"/>
  <c r="T121" i="2"/>
  <c r="T120" i="2" s="1"/>
  <c r="BK121" i="2"/>
  <c r="AW91" i="1"/>
  <c r="W31" i="1"/>
  <c r="F30" i="2"/>
  <c r="AZ92" i="1" s="1"/>
  <c r="AZ91" i="1" s="1"/>
  <c r="W28" i="1" s="1"/>
  <c r="AX91" i="1"/>
  <c r="AV92" i="1"/>
  <c r="AT92" i="1" s="1"/>
  <c r="AK28" i="1" l="1"/>
  <c r="AK25" i="1"/>
  <c r="AV91" i="1"/>
  <c r="AT91" i="1" s="1"/>
  <c r="AN91" i="1" s="1"/>
  <c r="BK120" i="2"/>
  <c r="AN92" i="1"/>
  <c r="W29" i="1" l="1"/>
  <c r="AK29" i="1" s="1"/>
  <c r="AK34" i="1"/>
  <c r="AK35" i="1"/>
</calcChain>
</file>

<file path=xl/sharedStrings.xml><?xml version="1.0" encoding="utf-8"?>
<sst xmlns="http://schemas.openxmlformats.org/spreadsheetml/2006/main" count="621" uniqueCount="212">
  <si>
    <t/>
  </si>
  <si>
    <t>False</t>
  </si>
  <si>
    <t>{5ce4c47f-4ec4-46bd-a1f9-cfb379fe72e5}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</si>
  <si>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</si>
  <si>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</si>
  <si>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</si>
  <si>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</si>
  <si>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</si>
  <si>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</si>
  <si>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</si>
  <si>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</si>
  <si>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</si>
  <si>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</si>
  <si>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</si>
  <si>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</si>
  <si>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</si>
  <si>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</si>
  <si>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</si>
  <si>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</si>
  <si>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</si>
  <si>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</si>
  <si>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</si>
  <si>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</si>
  <si>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</si>
  <si>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</si>
  <si>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</si>
  <si>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</si>
  <si>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</si>
  <si>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</si>
  <si>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</si>
  <si>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</si>
  <si>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</si>
  <si>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</si>
  <si>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</si>
  <si>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</si>
  <si>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</si>
  <si>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</si>
  <si>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</si>
  <si>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</si>
  <si>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</si>
  <si>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</si>
  <si>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</si>
  <si>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</si>
  <si>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</si>
  <si>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</si>
  <si>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</si>
  <si>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</si>
  <si>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</si>
  <si>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</si>
  <si>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</si>
  <si>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</si>
  <si>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</si>
  <si>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</si>
  <si>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</si>
  <si>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</si>
  <si>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</si>
  <si>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</si>
  <si>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</si>
  <si>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</si>
  <si>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</si>
  <si>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</si>
  <si>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</si>
  <si>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</si>
  <si>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</si>
  <si>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</si>
  <si>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</si>
  <si>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</si>
  <si>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</si>
  <si>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</si>
  <si>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</si>
  <si>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</si>
  <si>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</si>
  <si>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</si>
  <si>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</si>
  <si>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</si>
  <si>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</si>
  <si>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</si>
  <si>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</si>
  <si>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</si>
  <si>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</si>
  <si>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</si>
  <si>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</si>
  <si>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</si>
  <si>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</si>
  <si>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</si>
  <si>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</si>
  <si>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</si>
  <si>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</si>
  <si>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</si>
  <si>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</si>
  <si>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</si>
  <si>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</si>
  <si>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</si>
  <si>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</si>
  <si>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</si>
  <si>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</si>
  <si>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</si>
  <si>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</si>
  <si>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</si>
  <si>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</si>
  <si>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</si>
  <si>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</si>
  <si>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</si>
  <si>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4</t>
  </si>
  <si>
    <t>2076595860</t>
  </si>
  <si>
    <t>PP</t>
  </si>
  <si>
    <t>VV</t>
  </si>
  <si>
    <t>1376,30-98,33-5,6-83,4</t>
  </si>
  <si>
    <t>2015825179</t>
  </si>
  <si>
    <t>3</t>
  </si>
  <si>
    <t>-478311206</t>
  </si>
  <si>
    <t>5</t>
  </si>
  <si>
    <t>Komunikace pozemní</t>
  </si>
  <si>
    <t>-621275578</t>
  </si>
  <si>
    <t>1346073069</t>
  </si>
  <si>
    <t>m</t>
  </si>
  <si>
    <t>-1914108799</t>
  </si>
  <si>
    <t>1441629806</t>
  </si>
  <si>
    <t>8</t>
  </si>
  <si>
    <t>-2099776390</t>
  </si>
  <si>
    <t>233517706</t>
  </si>
  <si>
    <t>Poplatek za uložení stavebního odpadu na recyklační skládce (skládkovné) asfaltového bez obsahu dehtu zatříděného do Katalogu odpadů pod kódem 17 03 02</t>
  </si>
  <si>
    <t>-1262864187</t>
  </si>
  <si>
    <t>1024</t>
  </si>
  <si>
    <t>-1668495948</t>
  </si>
  <si>
    <t>58837274</t>
  </si>
  <si>
    <t>vyplnit</t>
  </si>
  <si>
    <t>S.05</t>
  </si>
  <si>
    <t>Obnova povrchu ul. Mostecká</t>
  </si>
  <si>
    <t>Odstranění podkladu živičných tl 50 mm při překopech ruční odstranění</t>
  </si>
  <si>
    <t>Odstranění živičného podkladu nebo krytu  s naložením na dopravní prostředek plochy včetně ručního odstranění  v okolí kolejiště, tloušťka vrstvy 50 mm</t>
  </si>
  <si>
    <t>113107041</t>
  </si>
  <si>
    <t>113154333</t>
  </si>
  <si>
    <r>
      <t>Frézování živičného krytu tl 50 mm pruh š 2 m pl do 10000 m</t>
    </r>
    <r>
      <rPr>
        <vertAlign val="superscript"/>
        <sz val="9"/>
        <rFont val="Arial CE"/>
        <charset val="238"/>
      </rPr>
      <t>2</t>
    </r>
    <r>
      <rPr>
        <sz val="9"/>
        <rFont val="Arial CE"/>
      </rPr>
      <t xml:space="preserve"> bez překážek v trase, včetně odvozu recyklátu do 3 km</t>
    </r>
  </si>
  <si>
    <t>Frézování živičného podkladu nebo krytu  s naložením na dopravní prostředek plochy do 10 000m2 s překážkami v trase pruhu šířky do 2 m, tloušťky vrstvy 50 mm</t>
  </si>
  <si>
    <t>113201112</t>
  </si>
  <si>
    <t>Vytrhání obrub silničních</t>
  </si>
  <si>
    <t xml:space="preserve">Vytrhání poškozených silničních obrub </t>
  </si>
  <si>
    <r>
      <t>m</t>
    </r>
    <r>
      <rPr>
        <vertAlign val="superscript"/>
        <sz val="9"/>
        <rFont val="Arial CE"/>
        <charset val="238"/>
      </rPr>
      <t>2</t>
    </r>
  </si>
  <si>
    <t>Vyspravení výtluků asfaltovýcm betonem ACO (AB) tl do 40 mm při vyspravované ploše do 10% na 1 km</t>
  </si>
  <si>
    <t>200/1000*10</t>
  </si>
  <si>
    <t>577143111</t>
  </si>
  <si>
    <t>Vyspravení výtluků asfaltovýcm betonem ACO 11 (AB)   tř. I tl do 40 mm při vyspravované ploše do 10% na 1 km</t>
  </si>
  <si>
    <t>Asfaltový beton vrstva obrusná ACO 8 (ABJ) tl 50 mm      š do 3 m z nemodifikovaného asfaltu</t>
  </si>
  <si>
    <t>Asfaltový beton vrstva obrusná ACO 8 (ABJ)  s rozprostřením a se zhutněním z nemodifikovaného asfaltu v pruhu šířky do 3 m tl 50 kk, po zhutnění tl. 50 mm</t>
  </si>
  <si>
    <t>899231111</t>
  </si>
  <si>
    <t>ks</t>
  </si>
  <si>
    <t>916231113</t>
  </si>
  <si>
    <t>vv</t>
  </si>
  <si>
    <t>Asfaltový beton vrstva obrusná ACO 11 (ABS) tř. I tl 40mm  š přes 3 m z nemodifikovaného asfaltu</t>
  </si>
  <si>
    <t xml:space="preserve">Asfaltový beton vrstva obrusná ACO 11 (ABS)  s rozprostřením a se zhutněním z nemodifikovaného asfaltu v pruhu šířky přes 3 m tř I tl 40 kk, </t>
  </si>
  <si>
    <t>Výšková úprava uličního vstupu nebo vpusti do             200 mm zvýšením mříže</t>
  </si>
  <si>
    <t>Výšková úprava uličního vstupu nebo vpusti do             200 mm zvýšením poklopu</t>
  </si>
  <si>
    <t>Výšková úprava vstupů a vpustí s mříží do 200mm</t>
  </si>
  <si>
    <t>Výšková úprava vstupů a vpustí s poklopy do 200mm</t>
  </si>
  <si>
    <t>Ostatní konstrukce  a práce, bourání</t>
  </si>
  <si>
    <t>Osazení choníkového obrubníku betonového ležatého s boční opěrou  do lože z prostého betonu</t>
  </si>
  <si>
    <t>Osazení choníkového obrubníku betonového ležatého s boční opěrou  do lože z prostého betonu.</t>
  </si>
  <si>
    <t>M</t>
  </si>
  <si>
    <t>BTB.24117</t>
  </si>
  <si>
    <t>obrubník betonový silniční nájezdový Standard 100x15x15cm</t>
  </si>
  <si>
    <t>10*1,2 (množstevní koeficient)</t>
  </si>
  <si>
    <t>916241213</t>
  </si>
  <si>
    <t>Osazení obrubníku kamenného stojatéhos boční opěrou do lože z prostého betonu</t>
  </si>
  <si>
    <t>58380203</t>
  </si>
  <si>
    <t>10*1,02 (množstevní koeficient)</t>
  </si>
  <si>
    <t>919122131</t>
  </si>
  <si>
    <t>krajník kamenný žulový silniční 180x200s300-800 mm</t>
  </si>
  <si>
    <t>Těsnění spár za tepla pro kůrky š. 20mm hl 30mm s těsnícím profilem</t>
  </si>
  <si>
    <t>919731121</t>
  </si>
  <si>
    <t>Zarovnání styčné plochy podkladu nebo krytu živičného tl do 50mmm</t>
  </si>
  <si>
    <t>919735111</t>
  </si>
  <si>
    <t>řezání stávajícího živičného krytu l do 50 mm</t>
  </si>
  <si>
    <t>919794441</t>
  </si>
  <si>
    <t>938909331</t>
  </si>
  <si>
    <t>Ruční čištění podkladu nebo krytu betonového či živičného</t>
  </si>
  <si>
    <t>330/3</t>
  </si>
  <si>
    <t>Přesun sutě</t>
  </si>
  <si>
    <t>Vodorovná doprava vybouraých hmot  do 1 km</t>
  </si>
  <si>
    <t>t</t>
  </si>
  <si>
    <t>příplatek ZKD 1 km u vodorovného dopravy vybouraných hmot</t>
  </si>
  <si>
    <t>20*33 (množstevní koeficient)</t>
  </si>
  <si>
    <t>Přesun hmot</t>
  </si>
  <si>
    <t>Přesun pro pozemní komunikace s kytem z kamene, monolitickýcm betonovým nebo živičným</t>
  </si>
  <si>
    <t>poplatek za uložení na skládce (skládkovné) odpadu asfaltového bez dehtu kód opdau 17 03 02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</si>
  <si>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</si>
  <si>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</si>
  <si>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</si>
  <si>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</si>
  <si>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</si>
  <si>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</si>
  <si>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</si>
  <si>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Provozní vlivy</t>
  </si>
  <si>
    <t>Zajištění DZ komunikace</t>
  </si>
  <si>
    <t>Zajištění DIO komunikace II. a III. třídy - jednoduché el. vedení</t>
  </si>
  <si>
    <t>072103011</t>
  </si>
  <si>
    <t>pp</t>
  </si>
  <si>
    <t xml:space="preserve">    998 - Vedlejší rozpočtové náklady</t>
  </si>
  <si>
    <t>Obnova vodorovného dorpavního značení komunikace</t>
  </si>
  <si>
    <t>915211111</t>
  </si>
  <si>
    <t>915211121</t>
  </si>
  <si>
    <t>Vodorovné dopravní značení dělící čáry souvislé š 125 mm bílý plast</t>
  </si>
  <si>
    <t>Vodorovné dopravní značení dělící čáry přerušované š 125 mm bílý plast</t>
  </si>
  <si>
    <t>Vodorovné dopravní značení přechody pro chodce, šipky, symboly bílý plast</t>
  </si>
  <si>
    <t>Obnova přerušované dělíci čáry</t>
  </si>
  <si>
    <t xml:space="preserve">    VRN7 - Provozní vlivy (pokud jsou ndoplnit si dle vlastního požadavku)</t>
  </si>
  <si>
    <t>VRN7</t>
  </si>
  <si>
    <t>obnova vodoroného dopravního zančení</t>
  </si>
  <si>
    <t>Cena s DPH 21%</t>
  </si>
  <si>
    <t>Cena s DPH 15%</t>
  </si>
  <si>
    <t>572241111</t>
  </si>
  <si>
    <t>899331111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</si>
</sst>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  <font>
      <vertAlign val="superscript"/>
      <sz val="9"/>
      <name val="Arial CE"/>
      <charset val="238"/>
    </font>
    <font>
      <sz val="9"/>
      <color theme="3"/>
      <name val="Arial CE"/>
    </font>
    <font>
      <sz val="10"/>
      <color theme="3" tint="-0.249977111117893"/>
      <name val="Arial CE"/>
      <family val="2"/>
    </font>
    <font>
      <sz val="10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4" fontId="6" fillId="4" borderId="20" xfId="0" applyNumberFormat="1" applyFont="1" applyFill="1" applyBorder="1" applyAlignment="1" applyProtection="1">
      <alignment vertical="center"/>
    </xf>
    <xf numFmtId="4" fontId="7" fillId="4" borderId="20" xfId="0" applyNumberFormat="1" applyFont="1" applyFill="1" applyBorder="1" applyAlignment="1" applyProtection="1">
      <alignment vertical="center"/>
    </xf>
    <xf numFmtId="4" fontId="18" fillId="4" borderId="22" xfId="0" applyNumberFormat="1" applyFont="1" applyFill="1" applyBorder="1" applyAlignment="1" applyProtection="1">
      <alignment vertical="center"/>
    </xf>
    <xf numFmtId="165" fontId="2" fillId="4" borderId="0" xfId="0" applyNumberFormat="1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18" fillId="0" borderId="0" xfId="0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</xf>
    <xf numFmtId="167" fontId="18" fillId="0" borderId="0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Border="1" applyAlignment="1" applyProtection="1">
      <alignment horizontal="left" vertical="center" wrapText="1"/>
    </xf>
    <xf numFmtId="4" fontId="18" fillId="5" borderId="0" xfId="0" applyNumberFormat="1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4" fontId="20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3" fillId="0" borderId="0" xfId="0" applyFont="1" applyBorder="1" applyAlignment="1" applyProtection="1">
      <alignment horizontal="center" vertical="center"/>
    </xf>
    <xf numFmtId="49" fontId="33" fillId="0" borderId="0" xfId="0" applyNumberFormat="1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0" fillId="0" borderId="23" xfId="0" applyFont="1" applyBorder="1" applyAlignment="1" applyProtection="1">
      <alignment vertical="center"/>
    </xf>
    <xf numFmtId="0" fontId="29" fillId="0" borderId="23" xfId="0" applyFont="1" applyBorder="1" applyAlignment="1" applyProtection="1">
      <alignment horizontal="left" vertical="center"/>
    </xf>
    <xf numFmtId="0" fontId="0" fillId="0" borderId="23" xfId="0" applyBorder="1" applyAlignment="1">
      <alignment vertical="center"/>
    </xf>
    <xf numFmtId="0" fontId="18" fillId="0" borderId="23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18" fillId="0" borderId="12" xfId="0" applyFont="1" applyBorder="1" applyAlignment="1" applyProtection="1">
      <alignment horizontal="center" vertical="center"/>
    </xf>
    <xf numFmtId="49" fontId="18" fillId="0" borderId="12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167" fontId="18" fillId="0" borderId="12" xfId="0" applyNumberFormat="1" applyFont="1" applyBorder="1" applyAlignment="1" applyProtection="1">
      <alignment vertical="center"/>
    </xf>
    <xf numFmtId="4" fontId="18" fillId="4" borderId="12" xfId="0" applyNumberFormat="1" applyFont="1" applyFill="1" applyBorder="1" applyAlignment="1" applyProtection="1">
      <alignment vertical="center"/>
    </xf>
    <xf numFmtId="4" fontId="18" fillId="0" borderId="12" xfId="0" applyNumberFormat="1" applyFont="1" applyBorder="1" applyAlignment="1" applyProtection="1">
      <alignment vertical="center"/>
    </xf>
    <xf numFmtId="0" fontId="8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vertical="center"/>
    </xf>
    <xf numFmtId="4" fontId="18" fillId="4" borderId="22" xfId="0" applyNumberFormat="1" applyFont="1" applyFill="1" applyBorder="1" applyAlignment="1">
      <alignment vertical="center"/>
    </xf>
    <xf numFmtId="4" fontId="1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4" fontId="35" fillId="4" borderId="0" xfId="0" applyNumberFormat="1" applyFont="1" applyFill="1" applyAlignment="1">
      <alignment vertical="center"/>
    </xf>
    <xf numFmtId="0" fontId="0" fillId="2" borderId="7" xfId="0" applyFont="1" applyFill="1" applyBorder="1" applyAlignment="1" applyProtection="1">
      <alignment vertical="center"/>
    </xf>
    <xf numFmtId="9" fontId="0" fillId="2" borderId="7" xfId="0" applyNumberFormat="1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0" xfId="0"/>
    <xf numFmtId="0" fontId="18" fillId="3" borderId="6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right" vertical="center"/>
    </xf>
    <xf numFmtId="0" fontId="18" fillId="3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4" borderId="0" xfId="0" applyNumberFormat="1" applyFont="1" applyFill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4" fontId="14" fillId="4" borderId="0" xfId="0" applyNumberFormat="1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3" fillId="4" borderId="5" xfId="0" applyNumberFormat="1" applyFont="1" applyFill="1" applyBorder="1" applyAlignment="1" applyProtection="1">
      <alignment vertical="center"/>
    </xf>
    <xf numFmtId="0" fontId="0" fillId="4" borderId="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4"/>
  <sheetViews>
    <sheetView showGridLines="0" topLeftCell="A87" workbookViewId="0">
      <selection activeCell="AI38" sqref="AI3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2:72" s="1" customFormat="1" ht="36.950000000000003" customHeight="1"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S1" s="15" t="s">
        <v>3</v>
      </c>
      <c r="BT1" s="15" t="s">
        <v>4</v>
      </c>
    </row>
    <row r="2" spans="2:72" s="1" customFormat="1" ht="6.9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8"/>
      <c r="BS2" s="15" t="s">
        <v>3</v>
      </c>
      <c r="BT2" s="15" t="s">
        <v>5</v>
      </c>
    </row>
    <row r="3" spans="2:72" s="1" customFormat="1" ht="24.95" customHeight="1">
      <c r="B3" s="19"/>
      <c r="C3" s="20"/>
      <c r="D3" s="21" t="s">
        <v>6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18"/>
      <c r="AS3" s="22" t="s">
        <v>7</v>
      </c>
      <c r="BS3" s="15" t="s">
        <v>8</v>
      </c>
    </row>
    <row r="4" spans="2:72" s="1" customFormat="1" ht="12" customHeight="1">
      <c r="B4" s="19"/>
      <c r="C4" s="20"/>
      <c r="D4" s="23" t="s">
        <v>9</v>
      </c>
      <c r="E4" s="20"/>
      <c r="F4" s="20"/>
      <c r="G4" s="20"/>
      <c r="H4" s="20"/>
      <c r="I4" s="20"/>
      <c r="J4" s="20"/>
      <c r="K4" s="306" t="s">
        <v>127</v>
      </c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20"/>
      <c r="AQ4" s="20"/>
      <c r="AR4" s="18"/>
      <c r="BS4" s="15" t="s">
        <v>3</v>
      </c>
    </row>
    <row r="5" spans="2:72" s="1" customFormat="1" ht="36.950000000000003" customHeight="1">
      <c r="B5" s="19"/>
      <c r="C5" s="20"/>
      <c r="D5" s="25" t="s">
        <v>10</v>
      </c>
      <c r="E5" s="20"/>
      <c r="F5" s="20"/>
      <c r="G5" s="20"/>
      <c r="H5" s="20"/>
      <c r="I5" s="20"/>
      <c r="J5" s="20"/>
      <c r="K5" s="308" t="s">
        <v>128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0"/>
      <c r="AQ5" s="20"/>
      <c r="AR5" s="18"/>
      <c r="BS5" s="15" t="s">
        <v>3</v>
      </c>
    </row>
    <row r="6" spans="2:72" s="1" customFormat="1" ht="12" customHeight="1">
      <c r="B6" s="19"/>
      <c r="C6" s="20"/>
      <c r="D6" s="26" t="s">
        <v>11</v>
      </c>
      <c r="E6" s="20"/>
      <c r="F6" s="20"/>
      <c r="G6" s="20"/>
      <c r="H6" s="20"/>
      <c r="I6" s="20"/>
      <c r="J6" s="20"/>
      <c r="K6" s="24" t="s">
        <v>0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6" t="s">
        <v>12</v>
      </c>
      <c r="AL6" s="20"/>
      <c r="AM6" s="20"/>
      <c r="AN6" s="24" t="s">
        <v>0</v>
      </c>
      <c r="AO6" s="20"/>
      <c r="AP6" s="20"/>
      <c r="AQ6" s="20"/>
      <c r="AR6" s="18"/>
      <c r="BS6" s="15" t="s">
        <v>3</v>
      </c>
    </row>
    <row r="7" spans="2:72" s="1" customFormat="1" ht="12" customHeight="1">
      <c r="B7" s="19"/>
      <c r="C7" s="20"/>
      <c r="D7" s="26" t="s">
        <v>13</v>
      </c>
      <c r="E7" s="20"/>
      <c r="F7" s="20"/>
      <c r="G7" s="20"/>
      <c r="H7" s="20"/>
      <c r="I7" s="20"/>
      <c r="J7" s="20"/>
      <c r="K7" s="24" t="s">
        <v>14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6" t="s">
        <v>15</v>
      </c>
      <c r="AL7" s="20"/>
      <c r="AM7" s="20"/>
      <c r="AN7" s="219" t="s">
        <v>126</v>
      </c>
      <c r="AO7" s="20"/>
      <c r="AP7" s="20"/>
      <c r="AQ7" s="20"/>
      <c r="AR7" s="18"/>
      <c r="BS7" s="15" t="s">
        <v>3</v>
      </c>
    </row>
    <row r="8" spans="2:72" s="1" customFormat="1" ht="14.45" customHeight="1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18"/>
      <c r="BS8" s="15" t="s">
        <v>3</v>
      </c>
    </row>
    <row r="9" spans="2:72" s="1" customFormat="1" ht="12" customHeight="1">
      <c r="B9" s="19"/>
      <c r="C9" s="20"/>
      <c r="D9" s="26" t="s">
        <v>16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6" t="s">
        <v>17</v>
      </c>
      <c r="AL9" s="20"/>
      <c r="AM9" s="20"/>
      <c r="AN9" s="24" t="s">
        <v>0</v>
      </c>
      <c r="AO9" s="20"/>
      <c r="AP9" s="20"/>
      <c r="AQ9" s="20"/>
      <c r="AR9" s="18"/>
      <c r="BS9" s="15" t="s">
        <v>3</v>
      </c>
    </row>
    <row r="10" spans="2:72" s="1" customFormat="1" ht="18.399999999999999" customHeight="1">
      <c r="B10" s="19"/>
      <c r="C10" s="20"/>
      <c r="D10" s="20"/>
      <c r="E10" s="24" t="s">
        <v>14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6" t="s">
        <v>18</v>
      </c>
      <c r="AL10" s="20"/>
      <c r="AM10" s="20"/>
      <c r="AN10" s="24" t="s">
        <v>0</v>
      </c>
      <c r="AO10" s="20"/>
      <c r="AP10" s="20"/>
      <c r="AQ10" s="20"/>
      <c r="AR10" s="18"/>
      <c r="BS10" s="15" t="s">
        <v>3</v>
      </c>
    </row>
    <row r="11" spans="2:72" s="1" customFormat="1" ht="6.95" customHeight="1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18"/>
      <c r="BS11" s="15" t="s">
        <v>3</v>
      </c>
    </row>
    <row r="12" spans="2:72" s="1" customFormat="1" ht="12" customHeight="1">
      <c r="B12" s="19"/>
      <c r="C12" s="20"/>
      <c r="D12" s="26" t="s">
        <v>19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6" t="s">
        <v>17</v>
      </c>
      <c r="AL12" s="20"/>
      <c r="AM12" s="20"/>
      <c r="AN12" s="24" t="s">
        <v>0</v>
      </c>
      <c r="AO12" s="20"/>
      <c r="AP12" s="20"/>
      <c r="AQ12" s="20"/>
      <c r="AR12" s="18"/>
      <c r="BS12" s="15" t="s">
        <v>3</v>
      </c>
    </row>
    <row r="13" spans="2:72" ht="12.75">
      <c r="B13" s="19"/>
      <c r="C13" s="20"/>
      <c r="D13" s="20"/>
      <c r="E13" s="24" t="s">
        <v>14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6" t="s">
        <v>18</v>
      </c>
      <c r="AL13" s="20"/>
      <c r="AM13" s="20"/>
      <c r="AN13" s="24" t="s">
        <v>0</v>
      </c>
      <c r="AO13" s="20"/>
      <c r="AP13" s="20"/>
      <c r="AQ13" s="20"/>
      <c r="AR13" s="18"/>
      <c r="BS13" s="15" t="s">
        <v>3</v>
      </c>
    </row>
    <row r="14" spans="2:72" s="1" customFormat="1" ht="6.95" customHeight="1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18"/>
      <c r="BS14" s="15" t="s">
        <v>1</v>
      </c>
    </row>
    <row r="15" spans="2:72" s="1" customFormat="1" ht="12" customHeight="1">
      <c r="B15" s="19"/>
      <c r="C15" s="20"/>
      <c r="D15" s="26" t="s">
        <v>20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6" t="s">
        <v>17</v>
      </c>
      <c r="AL15" s="20"/>
      <c r="AM15" s="20"/>
      <c r="AN15" s="24" t="s">
        <v>0</v>
      </c>
      <c r="AO15" s="20"/>
      <c r="AP15" s="20"/>
      <c r="AQ15" s="20"/>
      <c r="AR15" s="18"/>
      <c r="BS15" s="15" t="s">
        <v>1</v>
      </c>
    </row>
    <row r="16" spans="2:72" s="1" customFormat="1" ht="18.399999999999999" customHeight="1">
      <c r="B16" s="19"/>
      <c r="C16" s="20"/>
      <c r="D16" s="20"/>
      <c r="E16" s="24" t="s">
        <v>14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6" t="s">
        <v>18</v>
      </c>
      <c r="AL16" s="20"/>
      <c r="AM16" s="20"/>
      <c r="AN16" s="24" t="s">
        <v>0</v>
      </c>
      <c r="AO16" s="20"/>
      <c r="AP16" s="20"/>
      <c r="AQ16" s="20"/>
      <c r="AR16" s="18"/>
      <c r="BS16" s="15" t="s">
        <v>21</v>
      </c>
    </row>
    <row r="17" spans="1:71" s="1" customFormat="1" ht="6.95" customHeight="1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8"/>
      <c r="BS17" s="15" t="s">
        <v>3</v>
      </c>
    </row>
    <row r="18" spans="1:71" s="1" customFormat="1" ht="12" customHeight="1">
      <c r="B18" s="19"/>
      <c r="C18" s="20"/>
      <c r="D18" s="26" t="s">
        <v>22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6" t="s">
        <v>17</v>
      </c>
      <c r="AL18" s="20"/>
      <c r="AM18" s="20"/>
      <c r="AN18" s="24" t="s">
        <v>0</v>
      </c>
      <c r="AO18" s="20"/>
      <c r="AP18" s="20"/>
      <c r="AQ18" s="20"/>
      <c r="AR18" s="18"/>
      <c r="BS18" s="15" t="s">
        <v>3</v>
      </c>
    </row>
    <row r="19" spans="1:71" s="1" customFormat="1" ht="18.399999999999999" customHeight="1">
      <c r="B19" s="19"/>
      <c r="C19" s="20"/>
      <c r="D19" s="20"/>
      <c r="E19" s="24" t="s">
        <v>14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6" t="s">
        <v>18</v>
      </c>
      <c r="AL19" s="20"/>
      <c r="AM19" s="20"/>
      <c r="AN19" s="24" t="s">
        <v>0</v>
      </c>
      <c r="AO19" s="20"/>
      <c r="AP19" s="20"/>
      <c r="AQ19" s="20"/>
      <c r="AR19" s="18"/>
      <c r="BS19" s="15" t="s">
        <v>21</v>
      </c>
    </row>
    <row r="20" spans="1:71" s="1" customFormat="1" ht="6.95" customHeight="1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8"/>
    </row>
    <row r="21" spans="1:71" s="1" customFormat="1" ht="12" customHeight="1">
      <c r="B21" s="19"/>
      <c r="C21" s="20"/>
      <c r="D21" s="26" t="s">
        <v>23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</row>
    <row r="22" spans="1:71" s="1" customFormat="1" ht="16.5" customHeight="1">
      <c r="B22" s="19"/>
      <c r="C22" s="20"/>
      <c r="D22" s="20"/>
      <c r="E22" s="309" t="s">
        <v>0</v>
      </c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20"/>
      <c r="AP22" s="20"/>
      <c r="AQ22" s="20"/>
      <c r="AR22" s="18"/>
    </row>
    <row r="23" spans="1:71" s="1" customFormat="1" ht="6.95" customHeight="1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18"/>
    </row>
    <row r="24" spans="1:71" s="1" customFormat="1" ht="6.95" customHeight="1">
      <c r="B24" s="19"/>
      <c r="C24" s="20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0"/>
      <c r="AQ24" s="20"/>
      <c r="AR24" s="18"/>
    </row>
    <row r="25" spans="1:71" s="2" customFormat="1" ht="25.9" customHeight="1">
      <c r="A25" s="29"/>
      <c r="B25" s="30"/>
      <c r="C25" s="31"/>
      <c r="D25" s="32" t="s">
        <v>24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10">
        <f>W28</f>
        <v>0</v>
      </c>
      <c r="AL25" s="311"/>
      <c r="AM25" s="311"/>
      <c r="AN25" s="311"/>
      <c r="AO25" s="311"/>
      <c r="AP25" s="31"/>
      <c r="AQ25" s="31"/>
      <c r="AR25" s="34"/>
      <c r="BE25" s="29"/>
    </row>
    <row r="26" spans="1:71" s="2" customFormat="1" ht="6.95" customHeight="1">
      <c r="A26" s="29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4"/>
      <c r="BE26" s="29"/>
    </row>
    <row r="27" spans="1:71" s="2" customFormat="1" ht="12.75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2" t="s">
        <v>25</v>
      </c>
      <c r="M27" s="312"/>
      <c r="N27" s="312"/>
      <c r="O27" s="312"/>
      <c r="P27" s="312"/>
      <c r="Q27" s="31"/>
      <c r="R27" s="31"/>
      <c r="S27" s="31"/>
      <c r="T27" s="31"/>
      <c r="U27" s="31"/>
      <c r="V27" s="31"/>
      <c r="W27" s="312" t="s">
        <v>26</v>
      </c>
      <c r="X27" s="312"/>
      <c r="Y27" s="312"/>
      <c r="Z27" s="312"/>
      <c r="AA27" s="312"/>
      <c r="AB27" s="312"/>
      <c r="AC27" s="312"/>
      <c r="AD27" s="312"/>
      <c r="AE27" s="312"/>
      <c r="AF27" s="31"/>
      <c r="AG27" s="31"/>
      <c r="AH27" s="31"/>
      <c r="AI27" s="31"/>
      <c r="AJ27" s="31"/>
      <c r="AK27" s="312" t="s">
        <v>27</v>
      </c>
      <c r="AL27" s="312"/>
      <c r="AM27" s="312"/>
      <c r="AN27" s="312"/>
      <c r="AO27" s="312"/>
      <c r="AP27" s="31"/>
      <c r="AQ27" s="31"/>
      <c r="AR27" s="34"/>
      <c r="BE27" s="29"/>
    </row>
    <row r="28" spans="1:71" s="3" customFormat="1" ht="14.45" customHeight="1">
      <c r="B28" s="35"/>
      <c r="C28" s="36"/>
      <c r="D28" s="26" t="s">
        <v>28</v>
      </c>
      <c r="E28" s="36"/>
      <c r="F28" s="26" t="s">
        <v>29</v>
      </c>
      <c r="G28" s="36"/>
      <c r="H28" s="36"/>
      <c r="I28" s="36"/>
      <c r="J28" s="36"/>
      <c r="K28" s="36"/>
      <c r="L28" s="296">
        <v>0.21</v>
      </c>
      <c r="M28" s="295"/>
      <c r="N28" s="295"/>
      <c r="O28" s="295"/>
      <c r="P28" s="295"/>
      <c r="Q28" s="36"/>
      <c r="R28" s="36"/>
      <c r="S28" s="36"/>
      <c r="T28" s="36"/>
      <c r="U28" s="36"/>
      <c r="V28" s="36"/>
      <c r="W28" s="294">
        <f>ROUND(AZ91, 2)</f>
        <v>0</v>
      </c>
      <c r="X28" s="295"/>
      <c r="Y28" s="295"/>
      <c r="Z28" s="295"/>
      <c r="AA28" s="295"/>
      <c r="AB28" s="295"/>
      <c r="AC28" s="295"/>
      <c r="AD28" s="295"/>
      <c r="AE28" s="295"/>
      <c r="AF28" s="36"/>
      <c r="AG28" s="36"/>
      <c r="AH28" s="36"/>
      <c r="AI28" s="36"/>
      <c r="AJ28" s="36"/>
      <c r="AK28" s="304">
        <f>(W28+(W28/100*21)-W28)</f>
        <v>0</v>
      </c>
      <c r="AL28" s="305"/>
      <c r="AM28" s="305"/>
      <c r="AN28" s="305"/>
      <c r="AO28" s="305"/>
      <c r="AP28" s="36"/>
      <c r="AQ28" s="36"/>
      <c r="AR28" s="37"/>
    </row>
    <row r="29" spans="1:71" s="3" customFormat="1" ht="14.45" customHeight="1">
      <c r="B29" s="35"/>
      <c r="C29" s="36"/>
      <c r="D29" s="36"/>
      <c r="E29" s="36"/>
      <c r="F29" s="26" t="s">
        <v>30</v>
      </c>
      <c r="G29" s="36"/>
      <c r="H29" s="36"/>
      <c r="I29" s="36"/>
      <c r="J29" s="36"/>
      <c r="K29" s="36"/>
      <c r="L29" s="296">
        <v>0.15</v>
      </c>
      <c r="M29" s="295"/>
      <c r="N29" s="295"/>
      <c r="O29" s="295"/>
      <c r="P29" s="295"/>
      <c r="Q29" s="36"/>
      <c r="R29" s="36"/>
      <c r="S29" s="36"/>
      <c r="T29" s="36"/>
      <c r="U29" s="36"/>
      <c r="V29" s="36"/>
      <c r="W29" s="294">
        <f>AK25</f>
        <v>0</v>
      </c>
      <c r="X29" s="295"/>
      <c r="Y29" s="295"/>
      <c r="Z29" s="295"/>
      <c r="AA29" s="295"/>
      <c r="AB29" s="295"/>
      <c r="AC29" s="295"/>
      <c r="AD29" s="295"/>
      <c r="AE29" s="295"/>
      <c r="AF29" s="36"/>
      <c r="AG29" s="36"/>
      <c r="AH29" s="36"/>
      <c r="AI29" s="36"/>
      <c r="AJ29" s="36"/>
      <c r="AK29" s="304">
        <f>(W29+(W29/100*15)-W29)</f>
        <v>0</v>
      </c>
      <c r="AL29" s="305"/>
      <c r="AM29" s="305"/>
      <c r="AN29" s="305"/>
      <c r="AO29" s="305"/>
      <c r="AP29" s="36"/>
      <c r="AQ29" s="36"/>
      <c r="AR29" s="37"/>
    </row>
    <row r="30" spans="1:71" s="3" customFormat="1" ht="14.45" hidden="1" customHeight="1">
      <c r="B30" s="35"/>
      <c r="C30" s="36"/>
      <c r="D30" s="36"/>
      <c r="E30" s="36"/>
      <c r="F30" s="26" t="s">
        <v>31</v>
      </c>
      <c r="G30" s="36"/>
      <c r="H30" s="36"/>
      <c r="I30" s="36"/>
      <c r="J30" s="36"/>
      <c r="K30" s="36"/>
      <c r="L30" s="296">
        <v>0.21</v>
      </c>
      <c r="M30" s="295"/>
      <c r="N30" s="295"/>
      <c r="O30" s="295"/>
      <c r="P30" s="295"/>
      <c r="Q30" s="36"/>
      <c r="R30" s="36"/>
      <c r="S30" s="36"/>
      <c r="T30" s="36"/>
      <c r="U30" s="36"/>
      <c r="V30" s="36"/>
      <c r="W30" s="294">
        <f>ROUND(BB91, 2)</f>
        <v>0</v>
      </c>
      <c r="X30" s="295"/>
      <c r="Y30" s="295"/>
      <c r="Z30" s="295"/>
      <c r="AA30" s="295"/>
      <c r="AB30" s="295"/>
      <c r="AC30" s="295"/>
      <c r="AD30" s="295"/>
      <c r="AE30" s="295"/>
      <c r="AF30" s="36"/>
      <c r="AG30" s="36"/>
      <c r="AH30" s="36"/>
      <c r="AI30" s="36"/>
      <c r="AJ30" s="36"/>
      <c r="AK30" s="294">
        <v>0</v>
      </c>
      <c r="AL30" s="295"/>
      <c r="AM30" s="295"/>
      <c r="AN30" s="295"/>
      <c r="AO30" s="295"/>
      <c r="AP30" s="36"/>
      <c r="AQ30" s="36"/>
      <c r="AR30" s="37"/>
    </row>
    <row r="31" spans="1:71" s="3" customFormat="1" ht="14.45" hidden="1" customHeight="1">
      <c r="B31" s="35"/>
      <c r="C31" s="36"/>
      <c r="D31" s="36"/>
      <c r="E31" s="36"/>
      <c r="F31" s="26" t="s">
        <v>32</v>
      </c>
      <c r="G31" s="36"/>
      <c r="H31" s="36"/>
      <c r="I31" s="36"/>
      <c r="J31" s="36"/>
      <c r="K31" s="36"/>
      <c r="L31" s="296">
        <v>0.15</v>
      </c>
      <c r="M31" s="295"/>
      <c r="N31" s="295"/>
      <c r="O31" s="295"/>
      <c r="P31" s="295"/>
      <c r="Q31" s="36"/>
      <c r="R31" s="36"/>
      <c r="S31" s="36"/>
      <c r="T31" s="36"/>
      <c r="U31" s="36"/>
      <c r="V31" s="36"/>
      <c r="W31" s="294">
        <f>ROUND(BC91, 2)</f>
        <v>0</v>
      </c>
      <c r="X31" s="295"/>
      <c r="Y31" s="295"/>
      <c r="Z31" s="295"/>
      <c r="AA31" s="295"/>
      <c r="AB31" s="295"/>
      <c r="AC31" s="295"/>
      <c r="AD31" s="295"/>
      <c r="AE31" s="295"/>
      <c r="AF31" s="36"/>
      <c r="AG31" s="36"/>
      <c r="AH31" s="36"/>
      <c r="AI31" s="36"/>
      <c r="AJ31" s="36"/>
      <c r="AK31" s="294">
        <v>0</v>
      </c>
      <c r="AL31" s="295"/>
      <c r="AM31" s="295"/>
      <c r="AN31" s="295"/>
      <c r="AO31" s="295"/>
      <c r="AP31" s="36"/>
      <c r="AQ31" s="36"/>
      <c r="AR31" s="37"/>
    </row>
    <row r="32" spans="1:71" s="3" customFormat="1" ht="14.45" hidden="1" customHeight="1">
      <c r="B32" s="35"/>
      <c r="C32" s="36"/>
      <c r="D32" s="36"/>
      <c r="E32" s="36"/>
      <c r="F32" s="26" t="s">
        <v>33</v>
      </c>
      <c r="G32" s="36"/>
      <c r="H32" s="36"/>
      <c r="I32" s="36"/>
      <c r="J32" s="36"/>
      <c r="K32" s="36"/>
      <c r="L32" s="296">
        <v>0</v>
      </c>
      <c r="M32" s="295"/>
      <c r="N32" s="295"/>
      <c r="O32" s="295"/>
      <c r="P32" s="295"/>
      <c r="Q32" s="36"/>
      <c r="R32" s="36"/>
      <c r="S32" s="36"/>
      <c r="T32" s="36"/>
      <c r="U32" s="36"/>
      <c r="V32" s="36"/>
      <c r="W32" s="294">
        <f>ROUND(BD91, 2)</f>
        <v>0</v>
      </c>
      <c r="X32" s="295"/>
      <c r="Y32" s="295"/>
      <c r="Z32" s="295"/>
      <c r="AA32" s="295"/>
      <c r="AB32" s="295"/>
      <c r="AC32" s="295"/>
      <c r="AD32" s="295"/>
      <c r="AE32" s="295"/>
      <c r="AF32" s="36"/>
      <c r="AG32" s="36"/>
      <c r="AH32" s="36"/>
      <c r="AI32" s="36"/>
      <c r="AJ32" s="36"/>
      <c r="AK32" s="294">
        <v>0</v>
      </c>
      <c r="AL32" s="295"/>
      <c r="AM32" s="295"/>
      <c r="AN32" s="295"/>
      <c r="AO32" s="295"/>
      <c r="AP32" s="36"/>
      <c r="AQ32" s="36"/>
      <c r="AR32" s="37"/>
    </row>
    <row r="33" spans="1:57" s="2" customFormat="1" ht="6.95" customHeight="1">
      <c r="A33" s="29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4"/>
      <c r="BE33" s="29"/>
    </row>
    <row r="34" spans="1:57" s="2" customFormat="1" ht="25.9" customHeight="1">
      <c r="A34" s="29"/>
      <c r="B34" s="30"/>
      <c r="C34" s="38"/>
      <c r="D34" s="39" t="s">
        <v>208</v>
      </c>
      <c r="E34" s="40"/>
      <c r="F34" s="40"/>
      <c r="G34" s="40"/>
      <c r="H34" s="40"/>
      <c r="I34" s="40"/>
      <c r="J34" s="40"/>
      <c r="K34" s="40"/>
      <c r="L34" s="272"/>
      <c r="M34" s="40"/>
      <c r="N34" s="40"/>
      <c r="O34" s="40"/>
      <c r="P34" s="40"/>
      <c r="Q34" s="40"/>
      <c r="R34" s="40"/>
      <c r="S34" s="40"/>
      <c r="T34" s="41" t="s">
        <v>35</v>
      </c>
      <c r="U34" s="40"/>
      <c r="V34" s="40"/>
      <c r="W34" s="40"/>
      <c r="X34" s="273" t="s">
        <v>36</v>
      </c>
      <c r="Y34" s="274"/>
      <c r="Z34" s="274"/>
      <c r="AA34" s="274"/>
      <c r="AB34" s="274"/>
      <c r="AC34" s="40"/>
      <c r="AD34" s="40"/>
      <c r="AE34" s="40"/>
      <c r="AF34" s="40"/>
      <c r="AG34" s="40"/>
      <c r="AH34" s="40"/>
      <c r="AI34" s="40"/>
      <c r="AJ34" s="40"/>
      <c r="AK34" s="275">
        <f>AK25+AK28</f>
        <v>0</v>
      </c>
      <c r="AL34" s="274"/>
      <c r="AM34" s="274"/>
      <c r="AN34" s="274"/>
      <c r="AO34" s="276"/>
      <c r="AP34" s="38"/>
      <c r="AQ34" s="38"/>
      <c r="AR34" s="34"/>
      <c r="BE34" s="29"/>
    </row>
    <row r="35" spans="1:57" s="2" customFormat="1" ht="23.25" customHeight="1">
      <c r="A35" s="29"/>
      <c r="B35" s="30"/>
      <c r="C35" s="38"/>
      <c r="D35" s="39" t="s">
        <v>209</v>
      </c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41" t="s">
        <v>35</v>
      </c>
      <c r="U35" s="271"/>
      <c r="V35" s="271"/>
      <c r="W35" s="271"/>
      <c r="X35" s="273" t="s">
        <v>36</v>
      </c>
      <c r="Y35" s="274"/>
      <c r="Z35" s="274"/>
      <c r="AA35" s="274"/>
      <c r="AB35" s="274"/>
      <c r="AC35" s="271"/>
      <c r="AD35" s="271"/>
      <c r="AE35" s="271"/>
      <c r="AF35" s="271"/>
      <c r="AG35" s="271"/>
      <c r="AH35" s="271"/>
      <c r="AI35" s="271"/>
      <c r="AJ35" s="271"/>
      <c r="AK35" s="275">
        <f>AK25+AK29</f>
        <v>0</v>
      </c>
      <c r="AL35" s="274"/>
      <c r="AM35" s="274"/>
      <c r="AN35" s="274"/>
      <c r="AO35" s="276"/>
      <c r="AP35" s="38"/>
      <c r="AQ35" s="31"/>
      <c r="AR35" s="34"/>
      <c r="BE35" s="29"/>
    </row>
    <row r="36" spans="1:57" s="1" customFormat="1" ht="14.45" customHeight="1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18"/>
    </row>
    <row r="37" spans="1:57" s="1" customFormat="1" ht="14.45" customHeight="1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8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2" customFormat="1" ht="14.45" customHeight="1">
      <c r="B46" s="42"/>
      <c r="C46" s="43"/>
      <c r="D46" s="44" t="s">
        <v>37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4" t="s">
        <v>38</v>
      </c>
      <c r="AI46" s="45"/>
      <c r="AJ46" s="45"/>
      <c r="AK46" s="45"/>
      <c r="AL46" s="45"/>
      <c r="AM46" s="45"/>
      <c r="AN46" s="45"/>
      <c r="AO46" s="45"/>
      <c r="AP46" s="43"/>
      <c r="AQ46" s="43"/>
      <c r="AR46" s="46"/>
    </row>
    <row r="47" spans="1:57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18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s="2" customFormat="1" ht="12.75">
      <c r="A57" s="29"/>
      <c r="B57" s="30"/>
      <c r="C57" s="31"/>
      <c r="D57" s="47" t="s">
        <v>39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47" t="s">
        <v>40</v>
      </c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47" t="s">
        <v>39</v>
      </c>
      <c r="AI57" s="33"/>
      <c r="AJ57" s="33"/>
      <c r="AK57" s="33"/>
      <c r="AL57" s="33"/>
      <c r="AM57" s="47" t="s">
        <v>40</v>
      </c>
      <c r="AN57" s="33"/>
      <c r="AO57" s="33"/>
      <c r="AP57" s="31"/>
      <c r="AQ57" s="31"/>
      <c r="AR57" s="34"/>
      <c r="BE57" s="29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18"/>
    </row>
    <row r="61" spans="1:57" s="2" customFormat="1" ht="12.75">
      <c r="A61" s="29"/>
      <c r="B61" s="30"/>
      <c r="C61" s="31"/>
      <c r="D61" s="44" t="s">
        <v>41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4" t="s">
        <v>42</v>
      </c>
      <c r="AI61" s="48"/>
      <c r="AJ61" s="48"/>
      <c r="AK61" s="48"/>
      <c r="AL61" s="48"/>
      <c r="AM61" s="48"/>
      <c r="AN61" s="48"/>
      <c r="AO61" s="48"/>
      <c r="AP61" s="31"/>
      <c r="AQ61" s="31"/>
      <c r="AR61" s="34"/>
      <c r="BE61" s="29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18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s="2" customFormat="1" ht="12.75">
      <c r="A72" s="29"/>
      <c r="B72" s="30"/>
      <c r="C72" s="31"/>
      <c r="D72" s="47" t="s">
        <v>39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47" t="s">
        <v>40</v>
      </c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47" t="s">
        <v>39</v>
      </c>
      <c r="AI72" s="33"/>
      <c r="AJ72" s="33"/>
      <c r="AK72" s="33"/>
      <c r="AL72" s="33"/>
      <c r="AM72" s="47" t="s">
        <v>40</v>
      </c>
      <c r="AN72" s="33"/>
      <c r="AO72" s="33"/>
      <c r="AP72" s="31"/>
      <c r="AQ72" s="31"/>
      <c r="AR72" s="34"/>
      <c r="BE72" s="29"/>
    </row>
    <row r="73" spans="1:57" s="2" customFormat="1">
      <c r="A73" s="29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4"/>
      <c r="BE73" s="29"/>
    </row>
    <row r="74" spans="1:57" s="2" customFormat="1" ht="6.95" customHeight="1">
      <c r="A74" s="29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34"/>
      <c r="BE74" s="29"/>
    </row>
    <row r="78" spans="1:57" s="2" customFormat="1" ht="6.95" customHeight="1">
      <c r="A78" s="29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34"/>
      <c r="BE78" s="29"/>
    </row>
    <row r="79" spans="1:57" s="2" customFormat="1" ht="24.95" customHeight="1">
      <c r="A79" s="29"/>
      <c r="B79" s="30"/>
      <c r="C79" s="21" t="s">
        <v>43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4"/>
      <c r="BE79" s="29"/>
    </row>
    <row r="80" spans="1:57" s="2" customFormat="1" ht="6.95" customHeight="1">
      <c r="A80" s="29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4"/>
      <c r="BE80" s="29"/>
    </row>
    <row r="81" spans="1:90" s="4" customFormat="1" ht="12" customHeight="1">
      <c r="B81" s="53"/>
      <c r="C81" s="26" t="s">
        <v>9</v>
      </c>
      <c r="D81" s="54"/>
      <c r="E81" s="54"/>
      <c r="F81" s="54"/>
      <c r="G81" s="54"/>
      <c r="H81" s="54"/>
      <c r="I81" s="54"/>
      <c r="J81" s="54"/>
      <c r="K81" s="54"/>
      <c r="L81" s="54" t="str">
        <f>K4</f>
        <v>S.05</v>
      </c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5"/>
    </row>
    <row r="82" spans="1:90" s="5" customFormat="1" ht="36.950000000000003" customHeight="1">
      <c r="B82" s="56"/>
      <c r="C82" s="57" t="s">
        <v>10</v>
      </c>
      <c r="D82" s="58"/>
      <c r="E82" s="58"/>
      <c r="F82" s="58"/>
      <c r="G82" s="58"/>
      <c r="H82" s="58"/>
      <c r="I82" s="58"/>
      <c r="J82" s="58"/>
      <c r="K82" s="58"/>
      <c r="L82" s="283" t="str">
        <f>K5</f>
        <v>Obnova povrchu ul. Mostecká</v>
      </c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58"/>
      <c r="AQ82" s="58"/>
      <c r="AR82" s="59"/>
    </row>
    <row r="83" spans="1:90" s="2" customFormat="1" ht="6.95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4"/>
      <c r="BE83" s="29"/>
    </row>
    <row r="84" spans="1:90" s="2" customFormat="1" ht="12" customHeight="1">
      <c r="A84" s="29"/>
      <c r="B84" s="30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60" t="str">
        <f>IF(K7="","",K7)</f>
        <v xml:space="preserve"> </v>
      </c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26" t="s">
        <v>15</v>
      </c>
      <c r="AJ84" s="31"/>
      <c r="AK84" s="31"/>
      <c r="AL84" s="31"/>
      <c r="AM84" s="285" t="str">
        <f>IF(AN7= "","",AN7)</f>
        <v>vyplnit</v>
      </c>
      <c r="AN84" s="285"/>
      <c r="AO84" s="31"/>
      <c r="AP84" s="31"/>
      <c r="AQ84" s="31"/>
      <c r="AR84" s="34"/>
      <c r="BE84" s="29"/>
    </row>
    <row r="85" spans="1:90" s="2" customFormat="1" ht="6.95" customHeight="1">
      <c r="A85" s="29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4"/>
      <c r="BE85" s="29"/>
    </row>
    <row r="86" spans="1:90" s="2" customFormat="1" ht="15.2" customHeight="1">
      <c r="A86" s="29"/>
      <c r="B86" s="30"/>
      <c r="C86" s="26" t="s">
        <v>16</v>
      </c>
      <c r="D86" s="31"/>
      <c r="E86" s="31"/>
      <c r="F86" s="31"/>
      <c r="G86" s="31"/>
      <c r="H86" s="31"/>
      <c r="I86" s="31"/>
      <c r="J86" s="31"/>
      <c r="K86" s="31"/>
      <c r="L86" s="54" t="str">
        <f>IF(E10= "","",E10)</f>
        <v xml:space="preserve"> </v>
      </c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26" t="s">
        <v>20</v>
      </c>
      <c r="AJ86" s="31"/>
      <c r="AK86" s="31"/>
      <c r="AL86" s="31"/>
      <c r="AM86" s="286" t="str">
        <f>IF(E16="","",E16)</f>
        <v xml:space="preserve"> </v>
      </c>
      <c r="AN86" s="287"/>
      <c r="AO86" s="287"/>
      <c r="AP86" s="287"/>
      <c r="AQ86" s="31"/>
      <c r="AR86" s="34"/>
      <c r="AS86" s="288" t="s">
        <v>44</v>
      </c>
      <c r="AT86" s="289"/>
      <c r="AU86" s="62"/>
      <c r="AV86" s="62"/>
      <c r="AW86" s="62"/>
      <c r="AX86" s="62"/>
      <c r="AY86" s="62"/>
      <c r="AZ86" s="62"/>
      <c r="BA86" s="62"/>
      <c r="BB86" s="62"/>
      <c r="BC86" s="62"/>
      <c r="BD86" s="63"/>
      <c r="BE86" s="29"/>
    </row>
    <row r="87" spans="1:90" s="2" customFormat="1" ht="15.2" customHeight="1">
      <c r="A87" s="29"/>
      <c r="B87" s="30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54" t="str">
        <f>IF(E13="","",E13)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86" t="str">
        <f>IF(E19="","",E19)</f>
        <v xml:space="preserve"> </v>
      </c>
      <c r="AN87" s="287"/>
      <c r="AO87" s="287"/>
      <c r="AP87" s="287"/>
      <c r="AQ87" s="31"/>
      <c r="AR87" s="34"/>
      <c r="AS87" s="290"/>
      <c r="AT87" s="291"/>
      <c r="AU87" s="64"/>
      <c r="AV87" s="64"/>
      <c r="AW87" s="64"/>
      <c r="AX87" s="64"/>
      <c r="AY87" s="64"/>
      <c r="AZ87" s="64"/>
      <c r="BA87" s="64"/>
      <c r="BB87" s="64"/>
      <c r="BC87" s="64"/>
      <c r="BD87" s="65"/>
      <c r="BE87" s="29"/>
    </row>
    <row r="88" spans="1:90" s="2" customFormat="1" ht="10.9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4"/>
      <c r="AS88" s="292"/>
      <c r="AT88" s="293"/>
      <c r="AU88" s="66"/>
      <c r="AV88" s="66"/>
      <c r="AW88" s="66"/>
      <c r="AX88" s="66"/>
      <c r="AY88" s="66"/>
      <c r="AZ88" s="66"/>
      <c r="BA88" s="66"/>
      <c r="BB88" s="66"/>
      <c r="BC88" s="66"/>
      <c r="BD88" s="67"/>
      <c r="BE88" s="29"/>
    </row>
    <row r="89" spans="1:90" s="2" customFormat="1" ht="29.25" customHeight="1">
      <c r="A89" s="29"/>
      <c r="B89" s="30"/>
      <c r="C89" s="278" t="s">
        <v>45</v>
      </c>
      <c r="D89" s="279"/>
      <c r="E89" s="279"/>
      <c r="F89" s="279"/>
      <c r="G89" s="279"/>
      <c r="H89" s="68"/>
      <c r="I89" s="280" t="s">
        <v>46</v>
      </c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81" t="s">
        <v>47</v>
      </c>
      <c r="AH89" s="279"/>
      <c r="AI89" s="279"/>
      <c r="AJ89" s="279"/>
      <c r="AK89" s="279"/>
      <c r="AL89" s="279"/>
      <c r="AM89" s="279"/>
      <c r="AN89" s="280" t="s">
        <v>48</v>
      </c>
      <c r="AO89" s="279"/>
      <c r="AP89" s="282"/>
      <c r="AQ89" s="69" t="s">
        <v>49</v>
      </c>
      <c r="AR89" s="34"/>
      <c r="AS89" s="70" t="s">
        <v>50</v>
      </c>
      <c r="AT89" s="71" t="s">
        <v>51</v>
      </c>
      <c r="AU89" s="71" t="s">
        <v>52</v>
      </c>
      <c r="AV89" s="71" t="s">
        <v>53</v>
      </c>
      <c r="AW89" s="71" t="s">
        <v>54</v>
      </c>
      <c r="AX89" s="71" t="s">
        <v>55</v>
      </c>
      <c r="AY89" s="71" t="s">
        <v>56</v>
      </c>
      <c r="AZ89" s="71" t="s">
        <v>57</v>
      </c>
      <c r="BA89" s="71" t="s">
        <v>58</v>
      </c>
      <c r="BB89" s="71" t="s">
        <v>59</v>
      </c>
      <c r="BC89" s="71" t="s">
        <v>60</v>
      </c>
      <c r="BD89" s="72" t="s">
        <v>61</v>
      </c>
      <c r="BE89" s="29"/>
    </row>
    <row r="90" spans="1:90" s="2" customFormat="1" ht="10.9" customHeight="1">
      <c r="A90" s="29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4"/>
      <c r="AS90" s="73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29"/>
    </row>
    <row r="91" spans="1:90" s="6" customFormat="1" ht="32.450000000000003" customHeight="1">
      <c r="B91" s="76"/>
      <c r="C91" s="77" t="s">
        <v>62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302"/>
      <c r="AH91" s="302"/>
      <c r="AI91" s="302"/>
      <c r="AJ91" s="302"/>
      <c r="AK91" s="302"/>
      <c r="AL91" s="302"/>
      <c r="AM91" s="302"/>
      <c r="AN91" s="303">
        <f>SUM(AG91,AT91)</f>
        <v>0</v>
      </c>
      <c r="AO91" s="303"/>
      <c r="AP91" s="303"/>
      <c r="AQ91" s="80" t="s">
        <v>0</v>
      </c>
      <c r="AR91" s="81"/>
      <c r="AS91" s="82">
        <f>ROUND(AS92,2)</f>
        <v>0</v>
      </c>
      <c r="AT91" s="83">
        <f>ROUND(SUM(AV91:AW91),2)</f>
        <v>0</v>
      </c>
      <c r="AU91" s="84" t="e">
        <f>ROUND(AU92,5)</f>
        <v>#REF!</v>
      </c>
      <c r="AV91" s="83">
        <f>ROUND(AZ91*L28,2)</f>
        <v>0</v>
      </c>
      <c r="AW91" s="83">
        <f>ROUND(BA91*L29,2)</f>
        <v>0</v>
      </c>
      <c r="AX91" s="83">
        <f>ROUND(BB91*L28,2)</f>
        <v>0</v>
      </c>
      <c r="AY91" s="83">
        <f>ROUND(BC91*L29,2)</f>
        <v>0</v>
      </c>
      <c r="AZ91" s="83">
        <f>ROUND(AZ92,2)</f>
        <v>0</v>
      </c>
      <c r="BA91" s="83">
        <f>ROUND(BA92,2)</f>
        <v>0</v>
      </c>
      <c r="BB91" s="83">
        <f>ROUND(BB92,2)</f>
        <v>0</v>
      </c>
      <c r="BC91" s="83">
        <f>ROUND(BC92,2)</f>
        <v>0</v>
      </c>
      <c r="BD91" s="85">
        <f>ROUND(BD92,2)</f>
        <v>0</v>
      </c>
      <c r="BS91" s="86" t="s">
        <v>63</v>
      </c>
      <c r="BT91" s="86" t="s">
        <v>64</v>
      </c>
      <c r="BV91" s="86" t="s">
        <v>65</v>
      </c>
      <c r="BW91" s="86" t="s">
        <v>2</v>
      </c>
      <c r="BX91" s="86" t="s">
        <v>66</v>
      </c>
      <c r="CL91" s="86" t="s">
        <v>0</v>
      </c>
    </row>
    <row r="92" spans="1:90" s="7" customFormat="1" ht="24.75" customHeight="1">
      <c r="A92" s="87" t="s">
        <v>67</v>
      </c>
      <c r="B92" s="88"/>
      <c r="C92" s="89"/>
      <c r="D92" s="301" t="s">
        <v>127</v>
      </c>
      <c r="E92" s="301"/>
      <c r="F92" s="301"/>
      <c r="G92" s="301"/>
      <c r="H92" s="301"/>
      <c r="I92" s="90"/>
      <c r="J92" s="301" t="s">
        <v>128</v>
      </c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299">
        <f>'Obnova povrchu ul. Mostecká'!J27</f>
        <v>0</v>
      </c>
      <c r="AH92" s="300"/>
      <c r="AI92" s="300"/>
      <c r="AJ92" s="300"/>
      <c r="AK92" s="300"/>
      <c r="AL92" s="300"/>
      <c r="AM92" s="300"/>
      <c r="AN92" s="297">
        <f>SUM(AG92,AT92)</f>
        <v>0</v>
      </c>
      <c r="AO92" s="298"/>
      <c r="AP92" s="298"/>
      <c r="AQ92" s="91" t="s">
        <v>68</v>
      </c>
      <c r="AR92" s="92"/>
      <c r="AS92" s="93">
        <v>0</v>
      </c>
      <c r="AT92" s="94">
        <f>ROUND(SUM(AV92:AW92),2)</f>
        <v>0</v>
      </c>
      <c r="AU92" s="95" t="e">
        <f>'Obnova povrchu ul. Mostecká'!P120</f>
        <v>#REF!</v>
      </c>
      <c r="AV92" s="94" t="str">
        <f>'Obnova povrchu ul. Mostecká'!J30</f>
        <v>vyplnit</v>
      </c>
      <c r="AW92" s="94" t="str">
        <f>'Obnova povrchu ul. Mostecká'!J31</f>
        <v>vyplnit</v>
      </c>
      <c r="AX92" s="94">
        <f>'Obnova povrchu ul. Mostecká'!J32</f>
        <v>0</v>
      </c>
      <c r="AY92" s="94">
        <f>'Obnova povrchu ul. Mostecká'!J33</f>
        <v>0</v>
      </c>
      <c r="AZ92" s="94">
        <f>'Obnova povrchu ul. Mostecká'!F30</f>
        <v>0</v>
      </c>
      <c r="BA92" s="94">
        <f>'Obnova povrchu ul. Mostecká'!F31</f>
        <v>0</v>
      </c>
      <c r="BB92" s="94">
        <f>'Obnova povrchu ul. Mostecká'!F32</f>
        <v>0</v>
      </c>
      <c r="BC92" s="94">
        <f>'Obnova povrchu ul. Mostecká'!F33</f>
        <v>0</v>
      </c>
      <c r="BD92" s="96">
        <f>'Obnova povrchu ul. Mostecká'!F34</f>
        <v>0</v>
      </c>
      <c r="BT92" s="97" t="s">
        <v>69</v>
      </c>
      <c r="BU92" s="97" t="s">
        <v>70</v>
      </c>
      <c r="BV92" s="97" t="s">
        <v>65</v>
      </c>
      <c r="BW92" s="97" t="s">
        <v>2</v>
      </c>
      <c r="BX92" s="97" t="s">
        <v>66</v>
      </c>
      <c r="CL92" s="97" t="s">
        <v>0</v>
      </c>
    </row>
    <row r="93" spans="1:90" s="2" customFormat="1" ht="30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4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</row>
    <row r="94" spans="1:90" s="2" customFormat="1" ht="6.95" customHeight="1">
      <c r="A94" s="29"/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34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</row>
  </sheetData>
  <mergeCells count="42">
    <mergeCell ref="K4:AO4"/>
    <mergeCell ref="K5:AO5"/>
    <mergeCell ref="E22:AN22"/>
    <mergeCell ref="AK25:AO25"/>
    <mergeCell ref="L27:P27"/>
    <mergeCell ref="W27:AE27"/>
    <mergeCell ref="AK27:AO27"/>
    <mergeCell ref="W28:AE28"/>
    <mergeCell ref="AK28:AO28"/>
    <mergeCell ref="L28:P28"/>
    <mergeCell ref="W29:AE29"/>
    <mergeCell ref="AK29:AO29"/>
    <mergeCell ref="L29:P29"/>
    <mergeCell ref="AK34:AO34"/>
    <mergeCell ref="W30:AE30"/>
    <mergeCell ref="AN92:AP92"/>
    <mergeCell ref="AG92:AM92"/>
    <mergeCell ref="D92:H92"/>
    <mergeCell ref="J92:AF92"/>
    <mergeCell ref="AG91:AM91"/>
    <mergeCell ref="AN91:AP91"/>
    <mergeCell ref="AK30:AO30"/>
    <mergeCell ref="L30:P30"/>
    <mergeCell ref="W31:AE31"/>
    <mergeCell ref="AK31:AO31"/>
    <mergeCell ref="L31:P31"/>
    <mergeCell ref="X35:AB35"/>
    <mergeCell ref="AK35:AO35"/>
    <mergeCell ref="AR1:BE1"/>
    <mergeCell ref="C89:G89"/>
    <mergeCell ref="I89:AF89"/>
    <mergeCell ref="AG89:AM89"/>
    <mergeCell ref="AN89:AP89"/>
    <mergeCell ref="L82:AO82"/>
    <mergeCell ref="AM84:AN84"/>
    <mergeCell ref="AM86:AP86"/>
    <mergeCell ref="AS86:AT88"/>
    <mergeCell ref="AM87:AP87"/>
    <mergeCell ref="W32:AE32"/>
    <mergeCell ref="AK32:AO32"/>
    <mergeCell ref="L32:P32"/>
    <mergeCell ref="X34:AB34"/>
  </mergeCells>
  <hyperlinks>
    <hyperlink ref="A92" location="'20200825P - Oprava parko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1"/>
  <sheetViews>
    <sheetView showGridLines="0" tabSelected="1" topLeftCell="A125" workbookViewId="0">
      <selection activeCell="Z135" sqref="Z1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1" customFormat="1" ht="36.950000000000003" customHeight="1">
      <c r="A1" s="233"/>
      <c r="B1" s="233"/>
      <c r="C1" s="233"/>
      <c r="D1" s="233"/>
      <c r="E1" s="233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AT1" s="15" t="s">
        <v>2</v>
      </c>
    </row>
    <row r="2" spans="1:46" s="1" customFormat="1" ht="6.95" customHeight="1">
      <c r="B2" s="98"/>
      <c r="C2" s="99"/>
      <c r="D2" s="99"/>
      <c r="E2" s="99"/>
      <c r="F2" s="99"/>
      <c r="G2" s="99"/>
      <c r="H2" s="99"/>
      <c r="I2" s="99"/>
      <c r="J2" s="99"/>
      <c r="K2" s="99"/>
      <c r="L2" s="18"/>
      <c r="AT2" s="15" t="s">
        <v>71</v>
      </c>
    </row>
    <row r="3" spans="1:46" s="1" customFormat="1" ht="24.95" customHeight="1">
      <c r="B3" s="18"/>
      <c r="D3" s="100" t="s">
        <v>72</v>
      </c>
      <c r="L3" s="18"/>
      <c r="M3" s="101" t="s">
        <v>7</v>
      </c>
      <c r="AT3" s="15" t="s">
        <v>1</v>
      </c>
    </row>
    <row r="4" spans="1:46" s="1" customFormat="1" ht="6.95" customHeight="1">
      <c r="B4" s="18"/>
      <c r="L4" s="18"/>
    </row>
    <row r="5" spans="1:46" s="2" customFormat="1" ht="12" customHeight="1">
      <c r="A5" s="29"/>
      <c r="B5" s="34"/>
      <c r="C5" s="29"/>
      <c r="D5" s="102" t="s">
        <v>10</v>
      </c>
      <c r="E5" s="29"/>
      <c r="F5" s="29"/>
      <c r="G5" s="29"/>
      <c r="H5" s="29"/>
      <c r="I5" s="29"/>
      <c r="J5" s="29"/>
      <c r="K5" s="29"/>
      <c r="L5" s="46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46" s="2" customFormat="1" ht="16.5" customHeight="1">
      <c r="A6" s="29"/>
      <c r="B6" s="34"/>
      <c r="C6" s="29"/>
      <c r="D6" s="29"/>
      <c r="E6" s="314" t="s">
        <v>128</v>
      </c>
      <c r="F6" s="315"/>
      <c r="G6" s="315"/>
      <c r="H6" s="315"/>
      <c r="I6" s="29"/>
      <c r="J6" s="29"/>
      <c r="K6" s="29"/>
      <c r="L6" s="46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>
      <c r="A7" s="29"/>
      <c r="B7" s="34"/>
      <c r="C7" s="29"/>
      <c r="D7" s="29"/>
      <c r="E7" s="29"/>
      <c r="F7" s="29"/>
      <c r="G7" s="29"/>
      <c r="H7" s="29"/>
      <c r="I7" s="29"/>
      <c r="J7" s="29"/>
      <c r="K7" s="29"/>
      <c r="L7" s="46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2" customHeight="1">
      <c r="A8" s="29"/>
      <c r="B8" s="34"/>
      <c r="C8" s="29"/>
      <c r="D8" s="102" t="s">
        <v>11</v>
      </c>
      <c r="E8" s="29"/>
      <c r="F8" s="103" t="s">
        <v>0</v>
      </c>
      <c r="G8" s="29"/>
      <c r="H8" s="29"/>
      <c r="I8" s="102" t="s">
        <v>12</v>
      </c>
      <c r="J8" s="103" t="s">
        <v>0</v>
      </c>
      <c r="K8" s="29"/>
      <c r="L8" s="46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4"/>
      <c r="C9" s="29"/>
      <c r="D9" s="102" t="s">
        <v>13</v>
      </c>
      <c r="E9" s="29"/>
      <c r="F9" s="103" t="s">
        <v>14</v>
      </c>
      <c r="G9" s="29"/>
      <c r="H9" s="29"/>
      <c r="I9" s="102" t="s">
        <v>15</v>
      </c>
      <c r="J9" s="237" t="str">
        <f>'Rekapitulace stavby'!AN7</f>
        <v>vyplnit</v>
      </c>
      <c r="K9" s="29"/>
      <c r="L9" s="46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9" customHeight="1">
      <c r="A10" s="29"/>
      <c r="B10" s="34"/>
      <c r="C10" s="29"/>
      <c r="D10" s="29"/>
      <c r="E10" s="29"/>
      <c r="F10" s="29"/>
      <c r="G10" s="29"/>
      <c r="H10" s="29"/>
      <c r="I10" s="29"/>
      <c r="J10" s="29"/>
      <c r="K10" s="29"/>
      <c r="L10" s="46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4"/>
      <c r="C11" s="29"/>
      <c r="D11" s="102" t="s">
        <v>16</v>
      </c>
      <c r="E11" s="29"/>
      <c r="F11" s="29"/>
      <c r="G11" s="29"/>
      <c r="H11" s="29"/>
      <c r="I11" s="102" t="s">
        <v>17</v>
      </c>
      <c r="J11" s="103" t="str">
        <f>IF('Rekapitulace stavby'!AN9="","",'Rekapitulace stavby'!AN9)</f>
        <v/>
      </c>
      <c r="K11" s="29"/>
      <c r="L11" s="46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8" customHeight="1">
      <c r="A12" s="29"/>
      <c r="B12" s="34"/>
      <c r="C12" s="29"/>
      <c r="D12" s="29"/>
      <c r="E12" s="103" t="str">
        <f>IF('Rekapitulace stavby'!E10="","",'Rekapitulace stavby'!E10)</f>
        <v xml:space="preserve"> </v>
      </c>
      <c r="F12" s="29"/>
      <c r="G12" s="29"/>
      <c r="H12" s="29"/>
      <c r="I12" s="102" t="s">
        <v>18</v>
      </c>
      <c r="J12" s="103" t="str">
        <f>IF('Rekapitulace stavby'!AN10="","",'Rekapitulace stavby'!AN10)</f>
        <v/>
      </c>
      <c r="K12" s="29"/>
      <c r="L12" s="46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6.95" customHeight="1">
      <c r="A13" s="29"/>
      <c r="B13" s="34"/>
      <c r="C13" s="29"/>
      <c r="D13" s="29"/>
      <c r="E13" s="29"/>
      <c r="F13" s="29"/>
      <c r="G13" s="29"/>
      <c r="H13" s="29"/>
      <c r="I13" s="29"/>
      <c r="J13" s="29"/>
      <c r="K13" s="29"/>
      <c r="L13" s="46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4"/>
      <c r="C14" s="29"/>
      <c r="D14" s="102" t="s">
        <v>19</v>
      </c>
      <c r="E14" s="29"/>
      <c r="F14" s="29"/>
      <c r="G14" s="29"/>
      <c r="H14" s="29"/>
      <c r="I14" s="102" t="s">
        <v>17</v>
      </c>
      <c r="J14" s="103" t="str">
        <f>'Rekapitulace stavby'!AN12</f>
        <v/>
      </c>
      <c r="K14" s="29"/>
      <c r="L14" s="46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4"/>
      <c r="C15" s="29"/>
      <c r="D15" s="29"/>
      <c r="E15" s="316" t="str">
        <f>'Rekapitulace stavby'!E13</f>
        <v xml:space="preserve"> </v>
      </c>
      <c r="F15" s="316"/>
      <c r="G15" s="316"/>
      <c r="H15" s="316"/>
      <c r="I15" s="102" t="s">
        <v>18</v>
      </c>
      <c r="J15" s="103" t="str">
        <f>'Rekapitulace stavby'!AN13</f>
        <v/>
      </c>
      <c r="K15" s="29"/>
      <c r="L15" s="46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4"/>
      <c r="C16" s="29"/>
      <c r="D16" s="29"/>
      <c r="E16" s="29"/>
      <c r="F16" s="29"/>
      <c r="G16" s="29"/>
      <c r="H16" s="29"/>
      <c r="I16" s="29"/>
      <c r="J16" s="29"/>
      <c r="K16" s="29"/>
      <c r="L16" s="46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41" s="2" customFormat="1" ht="12" customHeight="1">
      <c r="A17" s="29"/>
      <c r="B17" s="34"/>
      <c r="C17" s="29"/>
      <c r="D17" s="102" t="s">
        <v>20</v>
      </c>
      <c r="E17" s="29"/>
      <c r="F17" s="29"/>
      <c r="G17" s="29"/>
      <c r="H17" s="29"/>
      <c r="I17" s="102" t="s">
        <v>17</v>
      </c>
      <c r="J17" s="103" t="str">
        <f>IF('Rekapitulace stavby'!AN15="","",'Rekapitulace stavby'!AN15)</f>
        <v/>
      </c>
      <c r="K17" s="29"/>
      <c r="L17" s="46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41" s="2" customFormat="1" ht="18" customHeight="1">
      <c r="A18" s="29"/>
      <c r="B18" s="34"/>
      <c r="C18" s="29"/>
      <c r="D18" s="29"/>
      <c r="E18" s="103" t="str">
        <f>IF('Rekapitulace stavby'!E16="","",'Rekapitulace stavby'!E16)</f>
        <v xml:space="preserve"> </v>
      </c>
      <c r="F18" s="29"/>
      <c r="G18" s="29"/>
      <c r="H18" s="29"/>
      <c r="I18" s="102" t="s">
        <v>18</v>
      </c>
      <c r="J18" s="103" t="str">
        <f>IF('Rekapitulace stavby'!AN16="","",'Rekapitulace stavby'!AN16)</f>
        <v/>
      </c>
      <c r="K18" s="29"/>
      <c r="L18" s="46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41" s="2" customFormat="1" ht="6.95" customHeight="1">
      <c r="A19" s="29"/>
      <c r="B19" s="34"/>
      <c r="C19" s="29"/>
      <c r="D19" s="29"/>
      <c r="E19" s="29"/>
      <c r="F19" s="29"/>
      <c r="G19" s="29"/>
      <c r="H19" s="29"/>
      <c r="I19" s="29"/>
      <c r="J19" s="29"/>
      <c r="K19" s="29"/>
      <c r="L19" s="46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41" s="2" customFormat="1" ht="12" customHeight="1">
      <c r="A20" s="29"/>
      <c r="B20" s="34"/>
      <c r="C20" s="29"/>
      <c r="D20" s="102" t="s">
        <v>22</v>
      </c>
      <c r="E20" s="29"/>
      <c r="F20" s="29"/>
      <c r="G20" s="29"/>
      <c r="H20" s="29"/>
      <c r="I20" s="102" t="s">
        <v>17</v>
      </c>
      <c r="J20" s="103" t="str">
        <f>IF('Rekapitulace stavby'!AN18="","",'Rekapitulace stavby'!AN18)</f>
        <v/>
      </c>
      <c r="K20" s="29"/>
      <c r="L20" s="46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41" s="2" customFormat="1" ht="18" customHeight="1">
      <c r="A21" s="29"/>
      <c r="B21" s="34"/>
      <c r="C21" s="29"/>
      <c r="D21" s="29"/>
      <c r="E21" s="103" t="str">
        <f>IF('Rekapitulace stavby'!E19="","",'Rekapitulace stavby'!E19)</f>
        <v xml:space="preserve"> </v>
      </c>
      <c r="F21" s="29"/>
      <c r="G21" s="29"/>
      <c r="H21" s="29"/>
      <c r="I21" s="102" t="s">
        <v>18</v>
      </c>
      <c r="J21" s="103" t="str">
        <f>IF('Rekapitulace stavby'!AN19="","",'Rekapitulace stavby'!AN19)</f>
        <v/>
      </c>
      <c r="K21" s="29"/>
      <c r="L21" s="46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41" s="2" customFormat="1" ht="6.95" customHeight="1">
      <c r="A22" s="29"/>
      <c r="B22" s="34"/>
      <c r="C22" s="29"/>
      <c r="D22" s="29"/>
      <c r="E22" s="29"/>
      <c r="F22" s="29"/>
      <c r="G22" s="29"/>
      <c r="H22" s="29"/>
      <c r="I22" s="29"/>
      <c r="J22" s="29"/>
      <c r="K22" s="29"/>
      <c r="L22" s="46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41" s="2" customFormat="1" ht="12" customHeight="1">
      <c r="A23" s="29"/>
      <c r="B23" s="34"/>
      <c r="C23" s="29"/>
      <c r="D23" s="102" t="s">
        <v>23</v>
      </c>
      <c r="E23" s="29"/>
      <c r="F23" s="29"/>
      <c r="G23" s="29"/>
      <c r="H23" s="29"/>
      <c r="I23" s="29"/>
      <c r="J23" s="29"/>
      <c r="K23" s="29"/>
      <c r="L23" s="46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41" s="8" customFormat="1" ht="16.5" customHeight="1">
      <c r="A24" s="104"/>
      <c r="B24" s="105"/>
      <c r="C24" s="104"/>
      <c r="D24" s="104"/>
      <c r="E24" s="317" t="s">
        <v>0</v>
      </c>
      <c r="F24" s="317"/>
      <c r="G24" s="317"/>
      <c r="H24" s="317"/>
      <c r="I24" s="104"/>
      <c r="J24" s="104"/>
      <c r="K24" s="104"/>
      <c r="L24" s="106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</row>
    <row r="25" spans="1:41" s="2" customFormat="1" ht="6.95" customHeight="1">
      <c r="A25" s="29"/>
      <c r="B25" s="34"/>
      <c r="C25" s="29"/>
      <c r="D25" s="29"/>
      <c r="E25" s="29"/>
      <c r="F25" s="29"/>
      <c r="G25" s="29"/>
      <c r="H25" s="29"/>
      <c r="I25" s="29"/>
      <c r="J25" s="29"/>
      <c r="K25" s="29"/>
      <c r="L25" s="46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K25" s="222">
        <v>0</v>
      </c>
      <c r="AL25" s="222"/>
      <c r="AM25" s="222"/>
      <c r="AN25" s="222"/>
      <c r="AO25" s="222"/>
    </row>
    <row r="26" spans="1:41" s="2" customFormat="1" ht="6.95" customHeight="1">
      <c r="A26" s="29"/>
      <c r="B26" s="34"/>
      <c r="C26" s="29"/>
      <c r="D26" s="107"/>
      <c r="E26" s="107"/>
      <c r="F26" s="107"/>
      <c r="G26" s="107"/>
      <c r="H26" s="107"/>
      <c r="I26" s="107"/>
      <c r="J26" s="107"/>
      <c r="K26" s="107"/>
      <c r="L26" s="46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41" s="2" customFormat="1" ht="25.35" customHeight="1">
      <c r="A27" s="29"/>
      <c r="B27" s="34"/>
      <c r="C27" s="29"/>
      <c r="D27" s="108" t="s">
        <v>24</v>
      </c>
      <c r="E27" s="29"/>
      <c r="F27" s="29"/>
      <c r="G27" s="29"/>
      <c r="H27" s="29"/>
      <c r="I27" s="29"/>
      <c r="J27" s="236">
        <f>J120</f>
        <v>0</v>
      </c>
      <c r="K27" s="29"/>
      <c r="L27" s="46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41" s="2" customFormat="1" ht="6.95" customHeight="1">
      <c r="A28" s="29"/>
      <c r="B28" s="34"/>
      <c r="C28" s="29"/>
      <c r="D28" s="107"/>
      <c r="E28" s="107"/>
      <c r="F28" s="107"/>
      <c r="G28" s="107"/>
      <c r="H28" s="107"/>
      <c r="I28" s="107"/>
      <c r="J28" s="107"/>
      <c r="K28" s="107"/>
      <c r="L28" s="46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K28" s="222"/>
      <c r="AL28" s="222"/>
      <c r="AM28" s="222"/>
      <c r="AN28" s="222"/>
      <c r="AO28" s="222"/>
    </row>
    <row r="29" spans="1:41" s="2" customFormat="1" ht="14.45" customHeight="1">
      <c r="A29" s="29"/>
      <c r="B29" s="34"/>
      <c r="C29" s="29"/>
      <c r="D29" s="29"/>
      <c r="E29" s="29"/>
      <c r="F29" s="109" t="s">
        <v>26</v>
      </c>
      <c r="G29" s="29"/>
      <c r="H29" s="29"/>
      <c r="I29" s="109" t="s">
        <v>25</v>
      </c>
      <c r="J29" s="109" t="s">
        <v>27</v>
      </c>
      <c r="K29" s="29"/>
      <c r="L29" s="46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K29" s="222"/>
      <c r="AL29" s="222"/>
      <c r="AM29" s="222"/>
      <c r="AN29" s="222"/>
      <c r="AO29" s="222"/>
    </row>
    <row r="30" spans="1:41" s="2" customFormat="1" ht="14.45" customHeight="1">
      <c r="A30" s="29"/>
      <c r="B30" s="34"/>
      <c r="C30" s="29"/>
      <c r="D30" s="110" t="s">
        <v>28</v>
      </c>
      <c r="E30" s="102" t="s">
        <v>29</v>
      </c>
      <c r="F30" s="111">
        <f>ROUND((SUM(BE120:BE158)),  2)</f>
        <v>0</v>
      </c>
      <c r="G30" s="29"/>
      <c r="H30" s="29"/>
      <c r="I30" s="112">
        <v>0.21</v>
      </c>
      <c r="J30" s="270" t="s">
        <v>126</v>
      </c>
      <c r="K30" s="29"/>
      <c r="L30" s="46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41" s="2" customFormat="1" ht="14.45" customHeight="1">
      <c r="A31" s="29"/>
      <c r="B31" s="34"/>
      <c r="C31" s="29"/>
      <c r="D31" s="29"/>
      <c r="E31" s="102" t="s">
        <v>30</v>
      </c>
      <c r="F31" s="111">
        <f>ROUND((SUM(BF120:BF158)),  2)</f>
        <v>0</v>
      </c>
      <c r="G31" s="29"/>
      <c r="H31" s="29"/>
      <c r="I31" s="112">
        <v>0.15</v>
      </c>
      <c r="J31" s="270" t="s">
        <v>126</v>
      </c>
      <c r="K31" s="29"/>
      <c r="L31" s="46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41" s="2" customFormat="1" ht="14.45" hidden="1" customHeight="1">
      <c r="A32" s="29"/>
      <c r="B32" s="34"/>
      <c r="C32" s="29"/>
      <c r="D32" s="29"/>
      <c r="E32" s="102" t="s">
        <v>31</v>
      </c>
      <c r="F32" s="111">
        <f>ROUND((SUM(BG120:BG158)),  2)</f>
        <v>0</v>
      </c>
      <c r="G32" s="29"/>
      <c r="H32" s="29"/>
      <c r="I32" s="112">
        <v>0.21</v>
      </c>
      <c r="J32" s="111">
        <f>0</f>
        <v>0</v>
      </c>
      <c r="K32" s="29"/>
      <c r="L32" s="46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4"/>
      <c r="C33" s="29"/>
      <c r="D33" s="29"/>
      <c r="E33" s="102" t="s">
        <v>32</v>
      </c>
      <c r="F33" s="111">
        <f>ROUND((SUM(BH120:BH158)),  2)</f>
        <v>0</v>
      </c>
      <c r="G33" s="29"/>
      <c r="H33" s="29"/>
      <c r="I33" s="112">
        <v>0.15</v>
      </c>
      <c r="J33" s="111">
        <f>0</f>
        <v>0</v>
      </c>
      <c r="K33" s="29"/>
      <c r="L33" s="46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4"/>
      <c r="C34" s="29"/>
      <c r="D34" s="29"/>
      <c r="E34" s="102" t="s">
        <v>33</v>
      </c>
      <c r="F34" s="111">
        <f>ROUND((SUM(BI120:BI158)),  2)</f>
        <v>0</v>
      </c>
      <c r="G34" s="29"/>
      <c r="H34" s="29"/>
      <c r="I34" s="112">
        <v>0</v>
      </c>
      <c r="J34" s="111">
        <f>0</f>
        <v>0</v>
      </c>
      <c r="K34" s="29"/>
      <c r="L34" s="4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4"/>
      <c r="C35" s="29"/>
      <c r="D35" s="29"/>
      <c r="E35" s="29"/>
      <c r="F35" s="29"/>
      <c r="G35" s="29"/>
      <c r="H35" s="29"/>
      <c r="I35" s="29"/>
      <c r="J35" s="29"/>
      <c r="K35" s="29"/>
      <c r="L35" s="46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25.35" customHeight="1">
      <c r="A36" s="29"/>
      <c r="B36" s="34"/>
      <c r="C36" s="113"/>
      <c r="D36" s="114" t="s">
        <v>34</v>
      </c>
      <c r="E36" s="115"/>
      <c r="F36" s="115"/>
      <c r="G36" s="116" t="s">
        <v>35</v>
      </c>
      <c r="H36" s="117" t="s">
        <v>36</v>
      </c>
      <c r="I36" s="115"/>
      <c r="J36" s="118">
        <f>SUM(J27:J31)</f>
        <v>0</v>
      </c>
      <c r="K36" s="119"/>
      <c r="L36" s="46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4"/>
      <c r="C37" s="29"/>
      <c r="D37" s="29"/>
      <c r="E37" s="29"/>
      <c r="F37" s="29"/>
      <c r="G37" s="29"/>
      <c r="H37" s="29"/>
      <c r="I37" s="29"/>
      <c r="J37" s="29"/>
      <c r="K37" s="29"/>
      <c r="L37" s="46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customHeight="1">
      <c r="B38" s="18"/>
      <c r="L38" s="18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2" customFormat="1" ht="14.45" customHeight="1">
      <c r="B49" s="46"/>
      <c r="D49" s="120" t="s">
        <v>37</v>
      </c>
      <c r="E49" s="121"/>
      <c r="F49" s="121"/>
      <c r="G49" s="120" t="s">
        <v>38</v>
      </c>
      <c r="H49" s="121"/>
      <c r="I49" s="121"/>
      <c r="J49" s="121"/>
      <c r="K49" s="121"/>
      <c r="L49" s="46"/>
    </row>
    <row r="50" spans="1:31">
      <c r="B50" s="18"/>
      <c r="L50" s="1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 s="2" customFormat="1" ht="12.75">
      <c r="A60" s="29"/>
      <c r="B60" s="34"/>
      <c r="C60" s="29"/>
      <c r="D60" s="122" t="s">
        <v>39</v>
      </c>
      <c r="E60" s="123"/>
      <c r="F60" s="124" t="s">
        <v>40</v>
      </c>
      <c r="G60" s="122" t="s">
        <v>39</v>
      </c>
      <c r="H60" s="123"/>
      <c r="I60" s="123"/>
      <c r="J60" s="125" t="s">
        <v>40</v>
      </c>
      <c r="K60" s="123"/>
      <c r="L60" s="46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</row>
    <row r="61" spans="1:31">
      <c r="B61" s="18"/>
      <c r="L61" s="18"/>
    </row>
    <row r="62" spans="1:31">
      <c r="B62" s="18"/>
      <c r="L62" s="18"/>
    </row>
    <row r="63" spans="1:31">
      <c r="B63" s="18"/>
      <c r="L63" s="18"/>
    </row>
    <row r="64" spans="1:31" s="2" customFormat="1" ht="12.75">
      <c r="A64" s="29"/>
      <c r="B64" s="34"/>
      <c r="C64" s="29"/>
      <c r="D64" s="120" t="s">
        <v>41</v>
      </c>
      <c r="E64" s="126"/>
      <c r="F64" s="126"/>
      <c r="G64" s="120" t="s">
        <v>42</v>
      </c>
      <c r="H64" s="126"/>
      <c r="I64" s="126"/>
      <c r="J64" s="126"/>
      <c r="K64" s="126"/>
      <c r="L64" s="46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</row>
    <row r="65" spans="1:31">
      <c r="B65" s="18"/>
      <c r="L65" s="18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 s="2" customFormat="1" ht="12.75">
      <c r="A75" s="29"/>
      <c r="B75" s="34"/>
      <c r="C75" s="29"/>
      <c r="D75" s="122" t="s">
        <v>39</v>
      </c>
      <c r="E75" s="123"/>
      <c r="F75" s="124" t="s">
        <v>40</v>
      </c>
      <c r="G75" s="122" t="s">
        <v>39</v>
      </c>
      <c r="H75" s="123"/>
      <c r="I75" s="123"/>
      <c r="J75" s="125" t="s">
        <v>40</v>
      </c>
      <c r="K75" s="123"/>
      <c r="L75" s="46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</row>
    <row r="76" spans="1:31" s="2" customFormat="1" ht="14.45" customHeight="1">
      <c r="A76" s="29"/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46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80" spans="1:31" s="2" customFormat="1" ht="6.95" customHeight="1">
      <c r="A80" s="29"/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46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47" s="2" customFormat="1" ht="24.95" customHeight="1">
      <c r="A81" s="29"/>
      <c r="B81" s="30"/>
      <c r="C81" s="21" t="s">
        <v>73</v>
      </c>
      <c r="D81" s="31"/>
      <c r="E81" s="31"/>
      <c r="F81" s="31"/>
      <c r="G81" s="31"/>
      <c r="H81" s="31"/>
      <c r="I81" s="31"/>
      <c r="J81" s="31"/>
      <c r="K81" s="31"/>
      <c r="L81" s="46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6.95" customHeight="1">
      <c r="A82" s="29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46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12" customHeight="1">
      <c r="A83" s="29"/>
      <c r="B83" s="30"/>
      <c r="C83" s="26" t="s">
        <v>10</v>
      </c>
      <c r="D83" s="31"/>
      <c r="E83" s="31"/>
      <c r="F83" s="31"/>
      <c r="G83" s="31"/>
      <c r="H83" s="31"/>
      <c r="I83" s="31"/>
      <c r="J83" s="31"/>
      <c r="K83" s="31"/>
      <c r="L83" s="46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6.5" customHeight="1">
      <c r="A84" s="29"/>
      <c r="B84" s="30"/>
      <c r="C84" s="31"/>
      <c r="D84" s="31"/>
      <c r="E84" s="314" t="s">
        <v>128</v>
      </c>
      <c r="F84" s="315"/>
      <c r="G84" s="315"/>
      <c r="H84" s="315"/>
      <c r="I84" s="31"/>
      <c r="J84" s="31"/>
      <c r="K84" s="31"/>
      <c r="L84" s="46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6.95" customHeight="1">
      <c r="A85" s="29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46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13</v>
      </c>
      <c r="D86" s="31"/>
      <c r="E86" s="31"/>
      <c r="F86" s="24" t="str">
        <f>F9</f>
        <v xml:space="preserve"> </v>
      </c>
      <c r="G86" s="31"/>
      <c r="H86" s="31"/>
      <c r="I86" s="26" t="s">
        <v>15</v>
      </c>
      <c r="J86" s="61" t="str">
        <f>IF(J9="","",J9)</f>
        <v>vyplnit</v>
      </c>
      <c r="K86" s="31"/>
      <c r="L86" s="46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M86" s="222"/>
      <c r="AN86" s="222"/>
    </row>
    <row r="87" spans="1:47" s="2" customFormat="1" ht="6.95" customHeight="1">
      <c r="A87" s="29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46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15.2" customHeight="1">
      <c r="A88" s="29"/>
      <c r="B88" s="30"/>
      <c r="C88" s="26" t="s">
        <v>16</v>
      </c>
      <c r="D88" s="31"/>
      <c r="E88" s="31"/>
      <c r="F88" s="24" t="str">
        <f>E12</f>
        <v xml:space="preserve"> </v>
      </c>
      <c r="G88" s="31"/>
      <c r="H88" s="31"/>
      <c r="I88" s="26" t="s">
        <v>20</v>
      </c>
      <c r="J88" s="27" t="str">
        <f>E18</f>
        <v xml:space="preserve"> </v>
      </c>
      <c r="K88" s="31"/>
      <c r="L88" s="46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6" t="s">
        <v>19</v>
      </c>
      <c r="D89" s="31"/>
      <c r="E89" s="31"/>
      <c r="F89" s="24" t="str">
        <f>IF(E15="","",E15)</f>
        <v xml:space="preserve"> </v>
      </c>
      <c r="G89" s="31"/>
      <c r="H89" s="31"/>
      <c r="I89" s="26" t="s">
        <v>22</v>
      </c>
      <c r="J89" s="27" t="str">
        <f>E21</f>
        <v xml:space="preserve"> </v>
      </c>
      <c r="K89" s="31"/>
      <c r="L89" s="46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0.35" customHeight="1">
      <c r="A90" s="29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46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9.25" customHeight="1">
      <c r="A91" s="29"/>
      <c r="B91" s="30"/>
      <c r="C91" s="131" t="s">
        <v>74</v>
      </c>
      <c r="D91" s="132"/>
      <c r="E91" s="132"/>
      <c r="F91" s="132"/>
      <c r="G91" s="132"/>
      <c r="H91" s="132"/>
      <c r="I91" s="132"/>
      <c r="J91" s="133" t="s">
        <v>75</v>
      </c>
      <c r="K91" s="132"/>
      <c r="L91" s="46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0.35" customHeight="1">
      <c r="A92" s="29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46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22.9" customHeight="1">
      <c r="A93" s="29"/>
      <c r="B93" s="30"/>
      <c r="C93" s="134" t="s">
        <v>76</v>
      </c>
      <c r="D93" s="31"/>
      <c r="E93" s="31"/>
      <c r="F93" s="31"/>
      <c r="G93" s="31"/>
      <c r="H93" s="31"/>
      <c r="I93" s="31"/>
      <c r="J93" s="79">
        <f>J120</f>
        <v>0</v>
      </c>
      <c r="K93" s="31"/>
      <c r="L93" s="46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U93" s="15" t="s">
        <v>77</v>
      </c>
    </row>
    <row r="94" spans="1:47" s="9" customFormat="1" ht="24.95" customHeight="1">
      <c r="B94" s="135"/>
      <c r="C94" s="136"/>
      <c r="D94" s="137" t="s">
        <v>78</v>
      </c>
      <c r="E94" s="138"/>
      <c r="F94" s="138"/>
      <c r="G94" s="138"/>
      <c r="H94" s="138"/>
      <c r="I94" s="138"/>
      <c r="J94" s="215">
        <f>SUM(J95:J99)</f>
        <v>0</v>
      </c>
      <c r="K94" s="136"/>
      <c r="L94" s="139"/>
      <c r="AF94" s="238"/>
      <c r="AG94" s="238"/>
      <c r="AH94" s="238"/>
      <c r="AI94" s="238"/>
      <c r="AJ94" s="238"/>
      <c r="AK94" s="238"/>
      <c r="AL94" s="238"/>
      <c r="AM94" s="238"/>
      <c r="AN94" s="238"/>
    </row>
    <row r="95" spans="1:47" s="10" customFormat="1" ht="19.899999999999999" customHeight="1">
      <c r="B95" s="140"/>
      <c r="C95" s="141"/>
      <c r="D95" s="142" t="s">
        <v>79</v>
      </c>
      <c r="E95" s="143"/>
      <c r="F95" s="143"/>
      <c r="G95" s="143"/>
      <c r="H95" s="143"/>
      <c r="I95" s="143"/>
      <c r="J95" s="216">
        <f>SUM(J123,J126,J128)</f>
        <v>0</v>
      </c>
      <c r="K95" s="141"/>
      <c r="L95" s="144"/>
      <c r="AF95" s="239"/>
      <c r="AG95" s="239"/>
      <c r="AH95" s="239"/>
      <c r="AI95" s="239"/>
      <c r="AJ95" s="239"/>
      <c r="AK95" s="239"/>
      <c r="AL95" s="239"/>
      <c r="AM95" s="239"/>
      <c r="AN95" s="239"/>
    </row>
    <row r="96" spans="1:47" s="10" customFormat="1" ht="19.899999999999999" customHeight="1">
      <c r="B96" s="140"/>
      <c r="C96" s="141"/>
      <c r="D96" s="142" t="s">
        <v>80</v>
      </c>
      <c r="E96" s="143"/>
      <c r="F96" s="143"/>
      <c r="G96" s="143"/>
      <c r="H96" s="143"/>
      <c r="I96" s="143"/>
      <c r="J96" s="216">
        <f>SUM(J132,J135,J138,J142,J145)</f>
        <v>0</v>
      </c>
      <c r="K96" s="141"/>
      <c r="L96" s="144"/>
    </row>
    <row r="97" spans="1:31" s="10" customFormat="1" ht="19.899999999999999" customHeight="1">
      <c r="B97" s="140"/>
      <c r="C97" s="141"/>
      <c r="D97" s="142" t="s">
        <v>81</v>
      </c>
      <c r="E97" s="143"/>
      <c r="F97" s="143"/>
      <c r="G97" s="143"/>
      <c r="H97" s="143"/>
      <c r="I97" s="143"/>
      <c r="J97" s="216">
        <f>SUM(J149,J151,J154,J157,J160,J163,J166,J169,J172)</f>
        <v>0</v>
      </c>
      <c r="K97" s="141"/>
      <c r="L97" s="144"/>
    </row>
    <row r="98" spans="1:31" s="10" customFormat="1" ht="19.899999999999999" customHeight="1">
      <c r="B98" s="140"/>
      <c r="C98" s="141"/>
      <c r="D98" s="142" t="s">
        <v>82</v>
      </c>
      <c r="E98" s="143"/>
      <c r="F98" s="143"/>
      <c r="G98" s="143"/>
      <c r="H98" s="143"/>
      <c r="I98" s="143"/>
      <c r="J98" s="216">
        <f>SUM(I176,J177,J179)</f>
        <v>0</v>
      </c>
      <c r="K98" s="141"/>
      <c r="L98" s="144"/>
    </row>
    <row r="99" spans="1:31" s="10" customFormat="1" ht="19.899999999999999" customHeight="1">
      <c r="B99" s="140"/>
      <c r="C99" s="141"/>
      <c r="D99" s="142" t="s">
        <v>197</v>
      </c>
      <c r="F99" s="143"/>
      <c r="G99" s="143"/>
      <c r="H99" s="143"/>
      <c r="I99" s="143"/>
      <c r="J99" s="216">
        <f>SUM(J182,J183)</f>
        <v>0</v>
      </c>
      <c r="K99" s="141"/>
      <c r="L99" s="144"/>
    </row>
    <row r="100" spans="1:31" s="9" customFormat="1" ht="24.95" customHeight="1">
      <c r="B100" s="135"/>
      <c r="C100" s="136"/>
      <c r="D100" s="137" t="s">
        <v>83</v>
      </c>
      <c r="E100" s="138"/>
      <c r="F100" s="138"/>
      <c r="G100" s="138"/>
      <c r="H100" s="138"/>
      <c r="I100" s="138"/>
      <c r="J100" s="215">
        <f>SUM(J101:J102)</f>
        <v>0</v>
      </c>
      <c r="K100" s="136"/>
      <c r="L100" s="139"/>
    </row>
    <row r="101" spans="1:31" s="10" customFormat="1" ht="19.899999999999999" customHeight="1">
      <c r="B101" s="140"/>
      <c r="C101" s="141"/>
      <c r="D101" s="142" t="s">
        <v>84</v>
      </c>
      <c r="E101" s="143"/>
      <c r="F101" s="143"/>
      <c r="G101" s="143"/>
      <c r="H101" s="143"/>
      <c r="I101" s="143"/>
      <c r="J101" s="216">
        <f>SUM(J187,J190,J192,J196)</f>
        <v>0</v>
      </c>
      <c r="K101" s="141"/>
      <c r="L101" s="144"/>
    </row>
    <row r="102" spans="1:31" s="10" customFormat="1" ht="19.899999999999999" customHeight="1">
      <c r="B102" s="140"/>
      <c r="C102" s="141"/>
      <c r="D102" s="142" t="s">
        <v>205</v>
      </c>
      <c r="E102" s="143"/>
      <c r="F102" s="143"/>
      <c r="G102" s="143"/>
      <c r="H102" s="143"/>
      <c r="I102" s="143"/>
      <c r="J102" s="216">
        <f>J199</f>
        <v>0</v>
      </c>
      <c r="K102" s="141"/>
      <c r="L102" s="144"/>
    </row>
    <row r="103" spans="1:31" s="2" customFormat="1" ht="21.75" customHeight="1">
      <c r="A103" s="29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46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6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6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21" t="s">
        <v>85</v>
      </c>
      <c r="D109" s="31"/>
      <c r="E109" s="31"/>
      <c r="F109" s="31"/>
      <c r="G109" s="31"/>
      <c r="H109" s="31"/>
      <c r="I109" s="31"/>
      <c r="J109" s="31"/>
      <c r="K109" s="31"/>
      <c r="L109" s="46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46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10</v>
      </c>
      <c r="D111" s="31"/>
      <c r="E111" s="31"/>
      <c r="F111" s="31"/>
      <c r="G111" s="31"/>
      <c r="H111" s="31"/>
      <c r="I111" s="31"/>
      <c r="J111" s="31"/>
      <c r="K111" s="31"/>
      <c r="L111" s="46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31"/>
      <c r="D112" s="31"/>
      <c r="E112" s="283" t="str">
        <f>E6</f>
        <v>Obnova povrchu ul. Mostecká</v>
      </c>
      <c r="F112" s="313"/>
      <c r="G112" s="313"/>
      <c r="H112" s="313"/>
      <c r="I112" s="31"/>
      <c r="J112" s="31"/>
      <c r="K112" s="31"/>
      <c r="L112" s="46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46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13</v>
      </c>
      <c r="D114" s="31"/>
      <c r="E114" s="31"/>
      <c r="F114" s="24" t="str">
        <f>F9</f>
        <v xml:space="preserve"> </v>
      </c>
      <c r="G114" s="31"/>
      <c r="H114" s="31"/>
      <c r="I114" s="26" t="s">
        <v>15</v>
      </c>
      <c r="J114" s="218"/>
      <c r="K114" s="31"/>
      <c r="L114" s="46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46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6" t="s">
        <v>16</v>
      </c>
      <c r="D116" s="31"/>
      <c r="E116" s="31"/>
      <c r="F116" s="24" t="str">
        <f>E12</f>
        <v xml:space="preserve"> </v>
      </c>
      <c r="G116" s="31"/>
      <c r="H116" s="31"/>
      <c r="I116" s="26" t="s">
        <v>20</v>
      </c>
      <c r="J116" s="27" t="str">
        <f>E18</f>
        <v xml:space="preserve"> </v>
      </c>
      <c r="K116" s="31"/>
      <c r="L116" s="46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6" t="s">
        <v>19</v>
      </c>
      <c r="D117" s="31"/>
      <c r="E117" s="31"/>
      <c r="F117" s="24" t="str">
        <f>IF(E15="","",E15)</f>
        <v xml:space="preserve"> </v>
      </c>
      <c r="G117" s="31"/>
      <c r="H117" s="31"/>
      <c r="I117" s="26" t="s">
        <v>22</v>
      </c>
      <c r="J117" s="27" t="str">
        <f>E21</f>
        <v xml:space="preserve"> </v>
      </c>
      <c r="K117" s="31"/>
      <c r="L117" s="46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46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45"/>
      <c r="B119" s="146"/>
      <c r="C119" s="147" t="s">
        <v>86</v>
      </c>
      <c r="D119" s="148" t="s">
        <v>49</v>
      </c>
      <c r="E119" s="148" t="s">
        <v>45</v>
      </c>
      <c r="F119" s="148" t="s">
        <v>46</v>
      </c>
      <c r="G119" s="148" t="s">
        <v>87</v>
      </c>
      <c r="H119" s="148" t="s">
        <v>88</v>
      </c>
      <c r="I119" s="148" t="s">
        <v>89</v>
      </c>
      <c r="J119" s="149" t="s">
        <v>75</v>
      </c>
      <c r="K119" s="150" t="s">
        <v>90</v>
      </c>
      <c r="L119" s="151"/>
      <c r="M119" s="70" t="s">
        <v>0</v>
      </c>
      <c r="N119" s="71" t="s">
        <v>28</v>
      </c>
      <c r="O119" s="71" t="s">
        <v>91</v>
      </c>
      <c r="P119" s="71" t="s">
        <v>92</v>
      </c>
      <c r="Q119" s="71" t="s">
        <v>93</v>
      </c>
      <c r="R119" s="71" t="s">
        <v>94</v>
      </c>
      <c r="S119" s="71" t="s">
        <v>95</v>
      </c>
      <c r="T119" s="72" t="s">
        <v>96</v>
      </c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</row>
    <row r="120" spans="1:65" s="2" customFormat="1" ht="22.9" customHeight="1">
      <c r="A120" s="29"/>
      <c r="B120" s="30"/>
      <c r="C120" s="77" t="s">
        <v>97</v>
      </c>
      <c r="D120" s="31"/>
      <c r="E120" s="31"/>
      <c r="F120" s="31"/>
      <c r="G120" s="31"/>
      <c r="H120" s="31"/>
      <c r="I120" s="31"/>
      <c r="J120" s="152">
        <f>SUM(I123,I126,I128,I132,I135,I138,I142,I145,I149,I151,I154,I157,I160,I163,I166,I172,I176,I177,I182,I183,I187,I190,I192,I194,I196)</f>
        <v>0</v>
      </c>
      <c r="K120" s="31"/>
      <c r="L120" s="34"/>
      <c r="M120" s="73"/>
      <c r="N120" s="153"/>
      <c r="O120" s="74"/>
      <c r="P120" s="154" t="e">
        <f>P121+#REF!</f>
        <v>#REF!</v>
      </c>
      <c r="Q120" s="74"/>
      <c r="R120" s="154" t="e">
        <f>R121+#REF!</f>
        <v>#REF!</v>
      </c>
      <c r="S120" s="74"/>
      <c r="T120" s="155" t="e">
        <f>T121+#REF!</f>
        <v>#REF!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5" t="s">
        <v>63</v>
      </c>
      <c r="AU120" s="15" t="s">
        <v>77</v>
      </c>
      <c r="BK120" s="156" t="e">
        <f>BK121+#REF!</f>
        <v>#REF!</v>
      </c>
    </row>
    <row r="121" spans="1:65" s="12" customFormat="1" ht="25.9" customHeight="1">
      <c r="B121" s="157"/>
      <c r="C121" s="158"/>
      <c r="D121" s="159" t="s">
        <v>63</v>
      </c>
      <c r="E121" s="160" t="s">
        <v>98</v>
      </c>
      <c r="F121" s="160" t="s">
        <v>99</v>
      </c>
      <c r="G121" s="158"/>
      <c r="H121" s="158"/>
      <c r="I121" s="158"/>
      <c r="J121" s="161"/>
      <c r="K121" s="158"/>
      <c r="L121" s="162"/>
      <c r="M121" s="163"/>
      <c r="N121" s="164"/>
      <c r="O121" s="164"/>
      <c r="P121" s="165" t="e">
        <f>P122+P131+#REF!+P141</f>
        <v>#REF!</v>
      </c>
      <c r="Q121" s="164"/>
      <c r="R121" s="165" t="e">
        <f>R122+R131+#REF!+R141</f>
        <v>#REF!</v>
      </c>
      <c r="S121" s="164"/>
      <c r="T121" s="166" t="e">
        <f>T122+T131+#REF!+T141</f>
        <v>#REF!</v>
      </c>
      <c r="AR121" s="167" t="s">
        <v>69</v>
      </c>
      <c r="AT121" s="168" t="s">
        <v>63</v>
      </c>
      <c r="AU121" s="168" t="s">
        <v>64</v>
      </c>
      <c r="AY121" s="167" t="s">
        <v>100</v>
      </c>
      <c r="BK121" s="169" t="e">
        <f>BK122+BK131+#REF!+BK141</f>
        <v>#REF!</v>
      </c>
    </row>
    <row r="122" spans="1:65" s="12" customFormat="1" ht="22.9" customHeight="1">
      <c r="B122" s="157"/>
      <c r="C122" s="158"/>
      <c r="D122" s="159" t="s">
        <v>63</v>
      </c>
      <c r="E122" s="170" t="s">
        <v>69</v>
      </c>
      <c r="F122" s="170" t="s">
        <v>101</v>
      </c>
      <c r="G122" s="158"/>
      <c r="H122" s="158"/>
      <c r="I122" s="158"/>
      <c r="J122" s="171">
        <f>BK122</f>
        <v>0</v>
      </c>
      <c r="K122" s="158"/>
      <c r="L122" s="162"/>
      <c r="M122" s="163"/>
      <c r="N122" s="164"/>
      <c r="O122" s="164"/>
      <c r="P122" s="165">
        <f>SUM(P123:P130)</f>
        <v>88.800000000000011</v>
      </c>
      <c r="Q122" s="164"/>
      <c r="R122" s="165">
        <f>SUM(R123:R130)</f>
        <v>0.37280000000000002</v>
      </c>
      <c r="S122" s="164"/>
      <c r="T122" s="166">
        <f>SUM(T123:T130)</f>
        <v>714.28</v>
      </c>
      <c r="AR122" s="167" t="s">
        <v>69</v>
      </c>
      <c r="AT122" s="168" t="s">
        <v>63</v>
      </c>
      <c r="AU122" s="168" t="s">
        <v>69</v>
      </c>
      <c r="AY122" s="167" t="s">
        <v>100</v>
      </c>
      <c r="BK122" s="169">
        <f>SUM(BK123:BK130)</f>
        <v>0</v>
      </c>
    </row>
    <row r="123" spans="1:65" s="2" customFormat="1" ht="24.2" customHeight="1">
      <c r="A123" s="29"/>
      <c r="B123" s="30"/>
      <c r="C123" s="172" t="s">
        <v>69</v>
      </c>
      <c r="D123" s="172" t="s">
        <v>102</v>
      </c>
      <c r="E123" s="173" t="s">
        <v>131</v>
      </c>
      <c r="F123" s="174" t="s">
        <v>129</v>
      </c>
      <c r="G123" s="175" t="s">
        <v>138</v>
      </c>
      <c r="H123" s="176">
        <v>200</v>
      </c>
      <c r="I123" s="217">
        <v>0</v>
      </c>
      <c r="J123" s="177">
        <f>ROUND(I123*H123,2)</f>
        <v>0</v>
      </c>
      <c r="K123" s="178"/>
      <c r="L123" s="34"/>
      <c r="M123" s="179" t="s">
        <v>0</v>
      </c>
      <c r="N123" s="180" t="s">
        <v>29</v>
      </c>
      <c r="O123" s="181">
        <v>2.1999999999999999E-2</v>
      </c>
      <c r="P123" s="181">
        <f>O123*H123</f>
        <v>4.3999999999999995</v>
      </c>
      <c r="Q123" s="181">
        <v>6.0000000000000002E-5</v>
      </c>
      <c r="R123" s="181">
        <f>Q123*H123</f>
        <v>1.2E-2</v>
      </c>
      <c r="S123" s="181">
        <v>0.115</v>
      </c>
      <c r="T123" s="182">
        <f>S123*H123</f>
        <v>23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83" t="s">
        <v>103</v>
      </c>
      <c r="AT123" s="183" t="s">
        <v>102</v>
      </c>
      <c r="AU123" s="183" t="s">
        <v>71</v>
      </c>
      <c r="AY123" s="15" t="s">
        <v>100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5" t="s">
        <v>69</v>
      </c>
      <c r="BK123" s="184">
        <f>ROUND(I123*H123,2)</f>
        <v>0</v>
      </c>
      <c r="BL123" s="15" t="s">
        <v>103</v>
      </c>
      <c r="BM123" s="183" t="s">
        <v>104</v>
      </c>
    </row>
    <row r="124" spans="1:65" s="2" customFormat="1" ht="29.25">
      <c r="A124" s="29"/>
      <c r="B124" s="30"/>
      <c r="C124" s="31"/>
      <c r="D124" s="185" t="s">
        <v>105</v>
      </c>
      <c r="E124" s="31"/>
      <c r="F124" s="186" t="s">
        <v>130</v>
      </c>
      <c r="G124" s="31"/>
      <c r="H124" s="31"/>
      <c r="I124" s="31"/>
      <c r="J124" s="31"/>
      <c r="K124" s="31"/>
      <c r="L124" s="34"/>
      <c r="M124" s="187"/>
      <c r="N124" s="188"/>
      <c r="O124" s="66"/>
      <c r="P124" s="66"/>
      <c r="Q124" s="66"/>
      <c r="R124" s="66"/>
      <c r="S124" s="66"/>
      <c r="T124" s="6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5" t="s">
        <v>105</v>
      </c>
      <c r="AU124" s="15" t="s">
        <v>71</v>
      </c>
    </row>
    <row r="125" spans="1:65" s="13" customFormat="1">
      <c r="B125" s="189"/>
      <c r="C125" s="190"/>
      <c r="D125" s="185" t="s">
        <v>106</v>
      </c>
      <c r="E125" s="191" t="s">
        <v>0</v>
      </c>
      <c r="F125" s="192" t="s">
        <v>107</v>
      </c>
      <c r="G125" s="190"/>
      <c r="H125" s="193">
        <v>1188.97</v>
      </c>
      <c r="I125" s="190"/>
      <c r="J125" s="190"/>
      <c r="K125" s="190"/>
      <c r="L125" s="194"/>
      <c r="M125" s="195"/>
      <c r="N125" s="196"/>
      <c r="O125" s="196"/>
      <c r="P125" s="196"/>
      <c r="Q125" s="196"/>
      <c r="R125" s="196"/>
      <c r="S125" s="196"/>
      <c r="T125" s="197"/>
      <c r="AT125" s="198" t="s">
        <v>106</v>
      </c>
      <c r="AU125" s="198" t="s">
        <v>71</v>
      </c>
      <c r="AV125" s="13" t="s">
        <v>71</v>
      </c>
      <c r="AW125" s="13" t="s">
        <v>21</v>
      </c>
      <c r="AX125" s="13" t="s">
        <v>69</v>
      </c>
      <c r="AY125" s="198" t="s">
        <v>100</v>
      </c>
    </row>
    <row r="126" spans="1:65" s="2" customFormat="1" ht="42" customHeight="1">
      <c r="A126" s="29"/>
      <c r="B126" s="30"/>
      <c r="C126" s="172" t="s">
        <v>71</v>
      </c>
      <c r="D126" s="172" t="s">
        <v>102</v>
      </c>
      <c r="E126" s="173" t="s">
        <v>132</v>
      </c>
      <c r="F126" s="174" t="s">
        <v>133</v>
      </c>
      <c r="G126" s="175" t="s">
        <v>138</v>
      </c>
      <c r="H126" s="176">
        <v>3000</v>
      </c>
      <c r="I126" s="217">
        <v>0</v>
      </c>
      <c r="J126" s="177">
        <f>ROUND(I126*H126,2)</f>
        <v>0</v>
      </c>
      <c r="K126" s="178"/>
      <c r="L126" s="34"/>
      <c r="M126" s="179" t="s">
        <v>0</v>
      </c>
      <c r="N126" s="180" t="s">
        <v>29</v>
      </c>
      <c r="O126" s="181">
        <v>2.8000000000000001E-2</v>
      </c>
      <c r="P126" s="181">
        <f>O126*H126</f>
        <v>84</v>
      </c>
      <c r="Q126" s="181">
        <v>1.2E-4</v>
      </c>
      <c r="R126" s="181">
        <f>Q126*H126</f>
        <v>0.36</v>
      </c>
      <c r="S126" s="181">
        <v>0.23</v>
      </c>
      <c r="T126" s="182">
        <f>S126*H126</f>
        <v>690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83" t="s">
        <v>103</v>
      </c>
      <c r="AT126" s="183" t="s">
        <v>102</v>
      </c>
      <c r="AU126" s="183" t="s">
        <v>71</v>
      </c>
      <c r="AY126" s="15" t="s">
        <v>100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5" t="s">
        <v>69</v>
      </c>
      <c r="BK126" s="184">
        <f>ROUND(I126*H126,2)</f>
        <v>0</v>
      </c>
      <c r="BL126" s="15" t="s">
        <v>103</v>
      </c>
      <c r="BM126" s="183" t="s">
        <v>108</v>
      </c>
    </row>
    <row r="127" spans="1:65" s="2" customFormat="1" ht="29.25">
      <c r="A127" s="29"/>
      <c r="B127" s="30"/>
      <c r="C127" s="31"/>
      <c r="D127" s="185" t="s">
        <v>105</v>
      </c>
      <c r="E127" s="31"/>
      <c r="F127" s="186" t="s">
        <v>134</v>
      </c>
      <c r="G127" s="31"/>
      <c r="H127" s="31"/>
      <c r="I127" s="31"/>
      <c r="J127" s="31"/>
      <c r="K127" s="31"/>
      <c r="L127" s="34"/>
      <c r="M127" s="187"/>
      <c r="N127" s="188"/>
      <c r="O127" s="66"/>
      <c r="P127" s="66"/>
      <c r="Q127" s="66"/>
      <c r="R127" s="66"/>
      <c r="S127" s="66"/>
      <c r="T127" s="67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5" t="s">
        <v>105</v>
      </c>
      <c r="AU127" s="15" t="s">
        <v>71</v>
      </c>
    </row>
    <row r="128" spans="1:65" s="2" customFormat="1" ht="24.2" customHeight="1">
      <c r="A128" s="29"/>
      <c r="B128" s="30"/>
      <c r="C128" s="172" t="s">
        <v>109</v>
      </c>
      <c r="D128" s="172" t="s">
        <v>102</v>
      </c>
      <c r="E128" s="173" t="s">
        <v>135</v>
      </c>
      <c r="F128" s="174" t="s">
        <v>136</v>
      </c>
      <c r="G128" s="175" t="s">
        <v>115</v>
      </c>
      <c r="H128" s="176">
        <v>10</v>
      </c>
      <c r="I128" s="217">
        <v>0</v>
      </c>
      <c r="J128" s="177">
        <f>ROUND(I128*H128,2)</f>
        <v>0</v>
      </c>
      <c r="K128" s="178"/>
      <c r="L128" s="34"/>
      <c r="M128" s="179" t="s">
        <v>0</v>
      </c>
      <c r="N128" s="180" t="s">
        <v>29</v>
      </c>
      <c r="O128" s="181">
        <v>0.04</v>
      </c>
      <c r="P128" s="181">
        <f>O128*H128</f>
        <v>0.4</v>
      </c>
      <c r="Q128" s="181">
        <v>8.0000000000000007E-5</v>
      </c>
      <c r="R128" s="181">
        <f>Q128*H128</f>
        <v>8.0000000000000004E-4</v>
      </c>
      <c r="S128" s="181">
        <v>0.128</v>
      </c>
      <c r="T128" s="182">
        <f>S128*H128</f>
        <v>1.28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83" t="s">
        <v>103</v>
      </c>
      <c r="AT128" s="183" t="s">
        <v>102</v>
      </c>
      <c r="AU128" s="183" t="s">
        <v>71</v>
      </c>
      <c r="AY128" s="15" t="s">
        <v>100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5" t="s">
        <v>69</v>
      </c>
      <c r="BK128" s="184">
        <f>ROUND(I128*H128,2)</f>
        <v>0</v>
      </c>
      <c r="BL128" s="15" t="s">
        <v>103</v>
      </c>
      <c r="BM128" s="183" t="s">
        <v>110</v>
      </c>
    </row>
    <row r="129" spans="1:65" s="2" customFormat="1">
      <c r="A129" s="29"/>
      <c r="B129" s="30"/>
      <c r="C129" s="31"/>
      <c r="D129" s="185" t="s">
        <v>105</v>
      </c>
      <c r="E129" s="31"/>
      <c r="F129" s="186" t="s">
        <v>137</v>
      </c>
      <c r="G129" s="31"/>
      <c r="H129" s="31"/>
      <c r="I129" s="31"/>
      <c r="J129" s="31"/>
      <c r="K129" s="31"/>
      <c r="L129" s="34"/>
      <c r="M129" s="187"/>
      <c r="N129" s="188"/>
      <c r="O129" s="66"/>
      <c r="P129" s="66"/>
      <c r="Q129" s="66"/>
      <c r="R129" s="66"/>
      <c r="S129" s="66"/>
      <c r="T129" s="67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5" t="s">
        <v>105</v>
      </c>
      <c r="AU129" s="15" t="s">
        <v>71</v>
      </c>
    </row>
    <row r="130" spans="1:65" s="13" customFormat="1">
      <c r="B130" s="189"/>
      <c r="C130" s="190"/>
      <c r="D130" s="185" t="s">
        <v>106</v>
      </c>
      <c r="E130" s="191" t="s">
        <v>0</v>
      </c>
      <c r="F130" s="192">
        <v>10</v>
      </c>
      <c r="G130" s="190"/>
      <c r="H130" s="193">
        <v>10</v>
      </c>
      <c r="I130" s="190"/>
      <c r="J130" s="190"/>
      <c r="K130" s="190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106</v>
      </c>
      <c r="AU130" s="198" t="s">
        <v>71</v>
      </c>
      <c r="AV130" s="13" t="s">
        <v>71</v>
      </c>
      <c r="AW130" s="13" t="s">
        <v>21</v>
      </c>
      <c r="AX130" s="13" t="s">
        <v>69</v>
      </c>
      <c r="AY130" s="198" t="s">
        <v>100</v>
      </c>
    </row>
    <row r="131" spans="1:65" s="12" customFormat="1" ht="24.75" customHeight="1">
      <c r="B131" s="157"/>
      <c r="C131" s="158"/>
      <c r="D131" s="159" t="s">
        <v>63</v>
      </c>
      <c r="E131" s="170" t="s">
        <v>111</v>
      </c>
      <c r="F131" s="170" t="s">
        <v>112</v>
      </c>
      <c r="G131" s="158"/>
      <c r="H131" s="158"/>
      <c r="I131" s="158"/>
      <c r="J131" s="171">
        <f>BK131</f>
        <v>0</v>
      </c>
      <c r="K131" s="158"/>
      <c r="L131" s="162"/>
      <c r="M131" s="163"/>
      <c r="N131" s="164"/>
      <c r="O131" s="164"/>
      <c r="P131" s="165">
        <f>SUM(P132:P137)</f>
        <v>213.39999999999998</v>
      </c>
      <c r="Q131" s="164"/>
      <c r="R131" s="165">
        <f>SUM(R132:R137)</f>
        <v>0</v>
      </c>
      <c r="S131" s="164"/>
      <c r="T131" s="166">
        <f>SUM(T132:T137)</f>
        <v>0</v>
      </c>
      <c r="AR131" s="167" t="s">
        <v>69</v>
      </c>
      <c r="AT131" s="168" t="s">
        <v>63</v>
      </c>
      <c r="AU131" s="168" t="s">
        <v>69</v>
      </c>
      <c r="AY131" s="167" t="s">
        <v>100</v>
      </c>
      <c r="BK131" s="169">
        <f>SUM(BK132:BK137)</f>
        <v>0</v>
      </c>
    </row>
    <row r="132" spans="1:65" s="2" customFormat="1" ht="24.2" customHeight="1">
      <c r="A132" s="29"/>
      <c r="B132" s="30"/>
      <c r="C132" s="172">
        <v>4</v>
      </c>
      <c r="D132" s="172" t="s">
        <v>102</v>
      </c>
      <c r="E132" s="173" t="s">
        <v>210</v>
      </c>
      <c r="F132" s="174" t="s">
        <v>142</v>
      </c>
      <c r="G132" s="175" t="s">
        <v>138</v>
      </c>
      <c r="H132" s="176">
        <v>200</v>
      </c>
      <c r="I132" s="217">
        <v>0</v>
      </c>
      <c r="J132" s="177">
        <f>ROUND(I132*H132,2)</f>
        <v>0</v>
      </c>
      <c r="K132" s="178"/>
      <c r="L132" s="34"/>
      <c r="M132" s="179" t="s">
        <v>0</v>
      </c>
      <c r="N132" s="180" t="s">
        <v>29</v>
      </c>
      <c r="O132" s="181">
        <v>2E-3</v>
      </c>
      <c r="P132" s="181">
        <f>O132*H132</f>
        <v>0.4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83" t="s">
        <v>103</v>
      </c>
      <c r="AT132" s="183" t="s">
        <v>102</v>
      </c>
      <c r="AU132" s="183" t="s">
        <v>71</v>
      </c>
      <c r="AY132" s="15" t="s">
        <v>100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5" t="s">
        <v>69</v>
      </c>
      <c r="BK132" s="184">
        <f>ROUND(I132*H132,2)</f>
        <v>0</v>
      </c>
      <c r="BL132" s="15" t="s">
        <v>103</v>
      </c>
      <c r="BM132" s="183" t="s">
        <v>113</v>
      </c>
    </row>
    <row r="133" spans="1:65" s="2" customFormat="1" ht="19.5">
      <c r="A133" s="29"/>
      <c r="B133" s="30"/>
      <c r="C133" s="31"/>
      <c r="D133" s="185" t="s">
        <v>105</v>
      </c>
      <c r="E133" s="31"/>
      <c r="F133" s="186" t="s">
        <v>139</v>
      </c>
      <c r="G133" s="31"/>
      <c r="H133" s="31"/>
      <c r="I133" s="31"/>
      <c r="J133" s="31"/>
      <c r="K133" s="31"/>
      <c r="L133" s="34"/>
      <c r="M133" s="187"/>
      <c r="N133" s="188"/>
      <c r="O133" s="66"/>
      <c r="P133" s="66"/>
      <c r="Q133" s="66"/>
      <c r="R133" s="66"/>
      <c r="S133" s="66"/>
      <c r="T133" s="67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5" t="s">
        <v>105</v>
      </c>
      <c r="AU133" s="15" t="s">
        <v>71</v>
      </c>
    </row>
    <row r="134" spans="1:65" s="14" customFormat="1">
      <c r="B134" s="199"/>
      <c r="C134" s="200"/>
      <c r="D134" s="185" t="s">
        <v>106</v>
      </c>
      <c r="E134" s="201" t="s">
        <v>0</v>
      </c>
      <c r="F134" s="202" t="s">
        <v>140</v>
      </c>
      <c r="G134" s="200"/>
      <c r="H134" s="203">
        <v>200</v>
      </c>
      <c r="I134" s="200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106</v>
      </c>
      <c r="AU134" s="208" t="s">
        <v>71</v>
      </c>
      <c r="AV134" s="14" t="s">
        <v>103</v>
      </c>
      <c r="AW134" s="14" t="s">
        <v>21</v>
      </c>
      <c r="AX134" s="14" t="s">
        <v>69</v>
      </c>
      <c r="AY134" s="208" t="s">
        <v>100</v>
      </c>
    </row>
    <row r="135" spans="1:65" s="2" customFormat="1" ht="24.2" customHeight="1">
      <c r="A135" s="29"/>
      <c r="B135" s="30"/>
      <c r="C135" s="172">
        <v>5</v>
      </c>
      <c r="D135" s="172" t="s">
        <v>102</v>
      </c>
      <c r="E135" s="173" t="s">
        <v>141</v>
      </c>
      <c r="F135" s="174" t="s">
        <v>149</v>
      </c>
      <c r="G135" s="175" t="s">
        <v>138</v>
      </c>
      <c r="H135" s="176">
        <v>3000</v>
      </c>
      <c r="I135" s="217">
        <v>0</v>
      </c>
      <c r="J135" s="177">
        <f>ROUND(I135*H135,2)</f>
        <v>0</v>
      </c>
      <c r="K135" s="178"/>
      <c r="L135" s="34"/>
      <c r="M135" s="179" t="s">
        <v>0</v>
      </c>
      <c r="N135" s="180" t="s">
        <v>29</v>
      </c>
      <c r="O135" s="181">
        <v>7.0999999999999994E-2</v>
      </c>
      <c r="P135" s="181">
        <f>O135*H135</f>
        <v>212.99999999999997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83" t="s">
        <v>103</v>
      </c>
      <c r="AT135" s="183" t="s">
        <v>102</v>
      </c>
      <c r="AU135" s="183" t="s">
        <v>71</v>
      </c>
      <c r="AY135" s="15" t="s">
        <v>100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5" t="s">
        <v>69</v>
      </c>
      <c r="BK135" s="184">
        <f>ROUND(I135*H135,2)</f>
        <v>0</v>
      </c>
      <c r="BL135" s="15" t="s">
        <v>103</v>
      </c>
      <c r="BM135" s="183" t="s">
        <v>114</v>
      </c>
    </row>
    <row r="136" spans="1:65" s="2" customFormat="1" ht="29.25">
      <c r="A136" s="29"/>
      <c r="B136" s="30"/>
      <c r="C136" s="31"/>
      <c r="D136" s="185" t="s">
        <v>105</v>
      </c>
      <c r="E136" s="31"/>
      <c r="F136" s="186" t="s">
        <v>150</v>
      </c>
      <c r="G136" s="31"/>
      <c r="H136" s="31"/>
      <c r="I136" s="31"/>
      <c r="J136" s="31"/>
      <c r="K136" s="31"/>
      <c r="L136" s="34"/>
      <c r="M136" s="187"/>
      <c r="N136" s="188"/>
      <c r="O136" s="66"/>
      <c r="P136" s="66"/>
      <c r="Q136" s="66"/>
      <c r="R136" s="66"/>
      <c r="S136" s="66"/>
      <c r="T136" s="67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5" t="s">
        <v>105</v>
      </c>
      <c r="AU136" s="15" t="s">
        <v>71</v>
      </c>
    </row>
    <row r="137" spans="1:65" s="13" customFormat="1">
      <c r="B137" s="189"/>
      <c r="C137" s="190"/>
      <c r="D137" s="185" t="s">
        <v>106</v>
      </c>
      <c r="E137" s="191" t="s">
        <v>0</v>
      </c>
      <c r="F137" s="192">
        <v>3000</v>
      </c>
      <c r="G137" s="190"/>
      <c r="H137" s="193">
        <v>3000</v>
      </c>
      <c r="I137" s="190"/>
      <c r="J137" s="190"/>
      <c r="K137" s="190"/>
      <c r="L137" s="194"/>
      <c r="M137" s="195"/>
      <c r="N137" s="196"/>
      <c r="O137" s="196"/>
      <c r="P137" s="196"/>
      <c r="Q137" s="196"/>
      <c r="R137" s="196"/>
      <c r="S137" s="196"/>
      <c r="T137" s="197"/>
      <c r="AT137" s="198" t="s">
        <v>106</v>
      </c>
      <c r="AU137" s="198" t="s">
        <v>71</v>
      </c>
      <c r="AV137" s="13" t="s">
        <v>71</v>
      </c>
      <c r="AW137" s="13" t="s">
        <v>21</v>
      </c>
      <c r="AX137" s="13" t="s">
        <v>64</v>
      </c>
      <c r="AY137" s="198" t="s">
        <v>100</v>
      </c>
    </row>
    <row r="138" spans="1:65" s="2" customFormat="1" ht="28.5" customHeight="1">
      <c r="A138" s="29"/>
      <c r="B138" s="30"/>
      <c r="C138" s="172">
        <v>6</v>
      </c>
      <c r="D138" s="172" t="s">
        <v>102</v>
      </c>
      <c r="E138" s="173" t="s">
        <v>141</v>
      </c>
      <c r="F138" s="174" t="s">
        <v>143</v>
      </c>
      <c r="G138" s="175" t="s">
        <v>138</v>
      </c>
      <c r="H138" s="176">
        <v>400</v>
      </c>
      <c r="I138" s="217">
        <v>0</v>
      </c>
      <c r="J138" s="177">
        <f>ROUND(I138*H138,2)</f>
        <v>0</v>
      </c>
      <c r="K138" s="178"/>
      <c r="L138" s="34"/>
      <c r="M138" s="179" t="s">
        <v>0</v>
      </c>
      <c r="N138" s="180" t="s">
        <v>29</v>
      </c>
      <c r="O138" s="181">
        <v>0.155</v>
      </c>
      <c r="P138" s="181">
        <f>O138*H138</f>
        <v>62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83" t="s">
        <v>103</v>
      </c>
      <c r="AT138" s="183" t="s">
        <v>102</v>
      </c>
      <c r="AU138" s="183" t="s">
        <v>71</v>
      </c>
      <c r="AY138" s="15" t="s">
        <v>100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5" t="s">
        <v>69</v>
      </c>
      <c r="BK138" s="184">
        <f>ROUND(I138*H138,2)</f>
        <v>0</v>
      </c>
      <c r="BL138" s="15" t="s">
        <v>103</v>
      </c>
      <c r="BM138" s="183" t="s">
        <v>116</v>
      </c>
    </row>
    <row r="139" spans="1:65" s="2" customFormat="1" ht="29.25">
      <c r="A139" s="29"/>
      <c r="B139" s="30"/>
      <c r="C139" s="31"/>
      <c r="D139" s="185" t="s">
        <v>105</v>
      </c>
      <c r="E139" s="31"/>
      <c r="F139" s="186" t="s">
        <v>144</v>
      </c>
      <c r="G139" s="31"/>
      <c r="H139" s="31"/>
      <c r="I139" s="31"/>
      <c r="J139" s="31"/>
      <c r="K139" s="31"/>
      <c r="L139" s="34"/>
      <c r="M139" s="187"/>
      <c r="N139" s="188"/>
      <c r="O139" s="66"/>
      <c r="P139" s="66"/>
      <c r="Q139" s="66"/>
      <c r="R139" s="66"/>
      <c r="S139" s="66"/>
      <c r="T139" s="67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5" t="s">
        <v>105</v>
      </c>
      <c r="AU139" s="15" t="s">
        <v>71</v>
      </c>
    </row>
    <row r="140" spans="1:65" s="13" customFormat="1">
      <c r="B140" s="189"/>
      <c r="C140" s="190"/>
      <c r="D140" s="185" t="s">
        <v>106</v>
      </c>
      <c r="E140" s="191" t="s">
        <v>0</v>
      </c>
      <c r="F140" s="192">
        <v>400</v>
      </c>
      <c r="G140" s="190"/>
      <c r="H140" s="193">
        <v>400</v>
      </c>
      <c r="I140" s="190"/>
      <c r="J140" s="190"/>
      <c r="K140" s="190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106</v>
      </c>
      <c r="AU140" s="198" t="s">
        <v>71</v>
      </c>
      <c r="AV140" s="13" t="s">
        <v>71</v>
      </c>
      <c r="AW140" s="13" t="s">
        <v>21</v>
      </c>
      <c r="AX140" s="13" t="s">
        <v>69</v>
      </c>
      <c r="AY140" s="198" t="s">
        <v>100</v>
      </c>
    </row>
    <row r="141" spans="1:65" s="12" customFormat="1" ht="13.5" customHeight="1">
      <c r="B141" s="157"/>
      <c r="C141" s="158"/>
      <c r="D141" s="159"/>
      <c r="E141" s="170"/>
      <c r="F141" s="170"/>
      <c r="G141" s="158"/>
      <c r="H141" s="158"/>
      <c r="I141" s="158"/>
      <c r="J141" s="171">
        <f>BK141</f>
        <v>0</v>
      </c>
      <c r="K141" s="158"/>
      <c r="L141" s="162"/>
      <c r="M141" s="163"/>
      <c r="N141" s="164"/>
      <c r="O141" s="164"/>
      <c r="P141" s="165">
        <f>SUM(P142:P153)</f>
        <v>0.192</v>
      </c>
      <c r="Q141" s="164"/>
      <c r="R141" s="165">
        <f>SUM(R142:R153)</f>
        <v>0</v>
      </c>
      <c r="S141" s="164"/>
      <c r="T141" s="166">
        <f>SUM(T142:T153)</f>
        <v>0</v>
      </c>
      <c r="AR141" s="167" t="s">
        <v>69</v>
      </c>
      <c r="AT141" s="168" t="s">
        <v>63</v>
      </c>
      <c r="AU141" s="168" t="s">
        <v>69</v>
      </c>
      <c r="AY141" s="167" t="s">
        <v>100</v>
      </c>
      <c r="BK141" s="169">
        <f>SUM(BK142:BK153)</f>
        <v>0</v>
      </c>
    </row>
    <row r="142" spans="1:65" s="2" customFormat="1" ht="29.25" customHeight="1">
      <c r="A142" s="29"/>
      <c r="B142" s="30"/>
      <c r="C142" s="172">
        <v>7</v>
      </c>
      <c r="D142" s="172" t="s">
        <v>102</v>
      </c>
      <c r="E142" s="173" t="s">
        <v>145</v>
      </c>
      <c r="F142" s="174" t="s">
        <v>151</v>
      </c>
      <c r="G142" s="175" t="s">
        <v>146</v>
      </c>
      <c r="H142" s="176">
        <v>6</v>
      </c>
      <c r="I142" s="217">
        <v>0</v>
      </c>
      <c r="J142" s="177">
        <f>ROUND(I142*H142,2)</f>
        <v>0</v>
      </c>
      <c r="K142" s="178"/>
      <c r="L142" s="34"/>
      <c r="M142" s="179" t="s">
        <v>0</v>
      </c>
      <c r="N142" s="180" t="s">
        <v>29</v>
      </c>
      <c r="O142" s="181">
        <v>0.03</v>
      </c>
      <c r="P142" s="181">
        <f>O142*H142</f>
        <v>0.18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83" t="s">
        <v>103</v>
      </c>
      <c r="AT142" s="183" t="s">
        <v>102</v>
      </c>
      <c r="AU142" s="183" t="s">
        <v>71</v>
      </c>
      <c r="AY142" s="15" t="s">
        <v>100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5" t="s">
        <v>69</v>
      </c>
      <c r="BK142" s="184">
        <f>ROUND(I142*H142,2)</f>
        <v>0</v>
      </c>
      <c r="BL142" s="15" t="s">
        <v>103</v>
      </c>
      <c r="BM142" s="183" t="s">
        <v>117</v>
      </c>
    </row>
    <row r="143" spans="1:65" s="2" customFormat="1" ht="15" customHeight="1">
      <c r="A143" s="213"/>
      <c r="B143" s="30"/>
      <c r="C143" s="223"/>
      <c r="D143" s="185" t="s">
        <v>105</v>
      </c>
      <c r="E143" s="224"/>
      <c r="F143" s="186" t="s">
        <v>153</v>
      </c>
      <c r="G143" s="225"/>
      <c r="H143" s="226"/>
      <c r="I143" s="232"/>
      <c r="J143" s="227"/>
      <c r="K143" s="66"/>
      <c r="L143" s="34"/>
      <c r="M143" s="179"/>
      <c r="N143" s="180"/>
      <c r="O143" s="181"/>
      <c r="P143" s="181"/>
      <c r="Q143" s="181"/>
      <c r="R143" s="181"/>
      <c r="S143" s="181"/>
      <c r="T143" s="182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R143" s="183"/>
      <c r="AT143" s="183"/>
      <c r="AU143" s="183"/>
      <c r="AY143" s="15"/>
      <c r="BE143" s="184"/>
      <c r="BF143" s="184"/>
      <c r="BG143" s="184"/>
      <c r="BH143" s="184"/>
      <c r="BI143" s="184"/>
      <c r="BJ143" s="15"/>
      <c r="BK143" s="184"/>
      <c r="BL143" s="15"/>
      <c r="BM143" s="183"/>
    </row>
    <row r="144" spans="1:65" s="2" customFormat="1" ht="23.25" customHeight="1">
      <c r="A144" s="29"/>
      <c r="B144" s="30"/>
      <c r="C144" s="31"/>
      <c r="D144" s="185" t="s">
        <v>148</v>
      </c>
      <c r="E144" s="31"/>
      <c r="F144" s="192">
        <v>6</v>
      </c>
      <c r="G144" s="31"/>
      <c r="H144" s="31"/>
      <c r="I144" s="31"/>
      <c r="J144" s="31"/>
      <c r="K144" s="31"/>
      <c r="L144" s="34"/>
      <c r="M144" s="187"/>
      <c r="N144" s="188"/>
      <c r="O144" s="66"/>
      <c r="P144" s="66"/>
      <c r="Q144" s="66"/>
      <c r="R144" s="66"/>
      <c r="S144" s="66"/>
      <c r="T144" s="67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5" t="s">
        <v>105</v>
      </c>
      <c r="AU144" s="15" t="s">
        <v>71</v>
      </c>
    </row>
    <row r="145" spans="1:65" s="2" customFormat="1" ht="24.2" customHeight="1">
      <c r="A145" s="29"/>
      <c r="B145" s="30"/>
      <c r="C145" s="172" t="s">
        <v>118</v>
      </c>
      <c r="D145" s="172" t="s">
        <v>102</v>
      </c>
      <c r="E145" s="173" t="s">
        <v>211</v>
      </c>
      <c r="F145" s="174" t="s">
        <v>152</v>
      </c>
      <c r="G145" s="175" t="s">
        <v>146</v>
      </c>
      <c r="H145" s="176">
        <v>6</v>
      </c>
      <c r="I145" s="217">
        <v>0</v>
      </c>
      <c r="J145" s="177">
        <f>ROUND(I145*H145,2)</f>
        <v>0</v>
      </c>
      <c r="K145" s="178"/>
      <c r="L145" s="34"/>
      <c r="M145" s="179" t="s">
        <v>0</v>
      </c>
      <c r="N145" s="180" t="s">
        <v>29</v>
      </c>
      <c r="O145" s="181">
        <v>2E-3</v>
      </c>
      <c r="P145" s="181">
        <f>O145*H145</f>
        <v>1.2E-2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83" t="s">
        <v>103</v>
      </c>
      <c r="AT145" s="183" t="s">
        <v>102</v>
      </c>
      <c r="AU145" s="183" t="s">
        <v>71</v>
      </c>
      <c r="AY145" s="15" t="s">
        <v>100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5" t="s">
        <v>69</v>
      </c>
      <c r="BK145" s="184">
        <f>ROUND(I145*H145,2)</f>
        <v>0</v>
      </c>
      <c r="BL145" s="15" t="s">
        <v>103</v>
      </c>
      <c r="BM145" s="183" t="s">
        <v>119</v>
      </c>
    </row>
    <row r="146" spans="1:65" s="2" customFormat="1" ht="24.2" customHeight="1">
      <c r="A146" s="213"/>
      <c r="B146" s="30"/>
      <c r="C146" s="223"/>
      <c r="D146" s="185" t="s">
        <v>105</v>
      </c>
      <c r="E146" s="214"/>
      <c r="F146" s="186" t="s">
        <v>154</v>
      </c>
      <c r="G146" s="225"/>
      <c r="H146" s="226"/>
      <c r="I146" s="232"/>
      <c r="J146" s="227"/>
      <c r="K146" s="66"/>
      <c r="L146" s="34"/>
      <c r="M146" s="179"/>
      <c r="N146" s="180"/>
      <c r="O146" s="181"/>
      <c r="P146" s="181"/>
      <c r="Q146" s="181"/>
      <c r="R146" s="181"/>
      <c r="S146" s="181"/>
      <c r="T146" s="182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R146" s="183"/>
      <c r="AT146" s="183"/>
      <c r="AU146" s="183"/>
      <c r="AY146" s="15"/>
      <c r="BE146" s="184"/>
      <c r="BF146" s="184"/>
      <c r="BG146" s="184"/>
      <c r="BH146" s="184"/>
      <c r="BI146" s="184"/>
      <c r="BJ146" s="15"/>
      <c r="BK146" s="184"/>
      <c r="BL146" s="15"/>
      <c r="BM146" s="183"/>
    </row>
    <row r="147" spans="1:65" s="2" customFormat="1" ht="13.5" customHeight="1">
      <c r="A147" s="213"/>
      <c r="B147" s="30"/>
      <c r="C147" s="223"/>
      <c r="D147" s="185" t="s">
        <v>106</v>
      </c>
      <c r="E147" s="31"/>
      <c r="F147" s="186">
        <v>6</v>
      </c>
      <c r="G147" s="31">
        <v>6</v>
      </c>
      <c r="H147" s="226"/>
      <c r="I147" s="232"/>
      <c r="J147" s="227"/>
      <c r="K147" s="66"/>
      <c r="L147" s="34"/>
      <c r="M147" s="179"/>
      <c r="N147" s="180"/>
      <c r="O147" s="181"/>
      <c r="P147" s="181"/>
      <c r="Q147" s="181"/>
      <c r="R147" s="181"/>
      <c r="S147" s="181"/>
      <c r="T147" s="182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R147" s="183"/>
      <c r="AT147" s="183"/>
      <c r="AU147" s="183"/>
      <c r="AY147" s="15"/>
      <c r="BE147" s="184"/>
      <c r="BF147" s="184"/>
      <c r="BG147" s="184"/>
      <c r="BH147" s="184"/>
      <c r="BI147" s="184"/>
      <c r="BJ147" s="15"/>
      <c r="BK147" s="184"/>
      <c r="BL147" s="15"/>
      <c r="BM147" s="183"/>
    </row>
    <row r="148" spans="1:65" s="2" customFormat="1" ht="18" customHeight="1">
      <c r="A148" s="29"/>
      <c r="B148" s="30"/>
      <c r="C148" s="251" t="s">
        <v>63</v>
      </c>
      <c r="D148" s="252">
        <v>9</v>
      </c>
      <c r="E148" s="252"/>
      <c r="F148" s="252" t="s">
        <v>155</v>
      </c>
      <c r="H148" s="31"/>
      <c r="I148" s="31"/>
      <c r="J148" s="31"/>
      <c r="K148" s="31"/>
      <c r="L148" s="34"/>
      <c r="M148" s="187"/>
      <c r="N148" s="188"/>
      <c r="O148" s="66"/>
      <c r="P148" s="66"/>
      <c r="Q148" s="66"/>
      <c r="R148" s="66"/>
      <c r="S148" s="66"/>
      <c r="T148" s="67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5" t="s">
        <v>105</v>
      </c>
      <c r="AU148" s="15" t="s">
        <v>71</v>
      </c>
    </row>
    <row r="149" spans="1:65" s="2" customFormat="1" ht="37.9" customHeight="1">
      <c r="A149" s="29"/>
      <c r="B149" s="30"/>
      <c r="C149" s="172">
        <v>9</v>
      </c>
      <c r="D149" s="172" t="s">
        <v>102</v>
      </c>
      <c r="E149" s="173" t="s">
        <v>147</v>
      </c>
      <c r="F149" s="174" t="s">
        <v>156</v>
      </c>
      <c r="G149" s="175" t="s">
        <v>115</v>
      </c>
      <c r="H149" s="176">
        <v>10</v>
      </c>
      <c r="I149" s="217">
        <v>0</v>
      </c>
      <c r="J149" s="177">
        <f>ROUND(I149*H149,2)</f>
        <v>0</v>
      </c>
      <c r="K149" s="178"/>
      <c r="L149" s="34"/>
      <c r="M149" s="179" t="s">
        <v>0</v>
      </c>
      <c r="N149" s="180" t="s">
        <v>29</v>
      </c>
      <c r="O149" s="181">
        <v>0</v>
      </c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83" t="s">
        <v>103</v>
      </c>
      <c r="AT149" s="183" t="s">
        <v>102</v>
      </c>
      <c r="AU149" s="183" t="s">
        <v>71</v>
      </c>
      <c r="AY149" s="15" t="s">
        <v>100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5" t="s">
        <v>69</v>
      </c>
      <c r="BK149" s="184">
        <f>ROUND(I149*H149,2)</f>
        <v>0</v>
      </c>
      <c r="BL149" s="15" t="s">
        <v>103</v>
      </c>
      <c r="BM149" s="183" t="s">
        <v>120</v>
      </c>
    </row>
    <row r="150" spans="1:65" s="2" customFormat="1" ht="19.5">
      <c r="A150" s="29"/>
      <c r="B150" s="30"/>
      <c r="C150" s="31"/>
      <c r="D150" s="185" t="s">
        <v>105</v>
      </c>
      <c r="E150" s="31"/>
      <c r="F150" s="186" t="s">
        <v>157</v>
      </c>
      <c r="G150" s="31"/>
      <c r="H150" s="31"/>
      <c r="I150" s="31"/>
      <c r="J150" s="31"/>
      <c r="K150" s="31"/>
      <c r="L150" s="34"/>
      <c r="M150" s="187"/>
      <c r="N150" s="188"/>
      <c r="O150" s="66"/>
      <c r="P150" s="66"/>
      <c r="Q150" s="66"/>
      <c r="R150" s="66"/>
      <c r="S150" s="66"/>
      <c r="T150" s="67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5" t="s">
        <v>105</v>
      </c>
      <c r="AU150" s="15" t="s">
        <v>71</v>
      </c>
    </row>
    <row r="151" spans="1:65" s="2" customFormat="1" ht="37.9" customHeight="1">
      <c r="A151" s="29"/>
      <c r="B151" s="30"/>
      <c r="C151" s="172">
        <v>10</v>
      </c>
      <c r="D151" s="172" t="s">
        <v>158</v>
      </c>
      <c r="E151" s="173" t="s">
        <v>159</v>
      </c>
      <c r="F151" s="174" t="s">
        <v>160</v>
      </c>
      <c r="G151" s="175" t="s">
        <v>115</v>
      </c>
      <c r="H151" s="176">
        <v>10.199999999999999</v>
      </c>
      <c r="I151" s="217">
        <v>0</v>
      </c>
      <c r="J151" s="177">
        <f>ROUND(I151*H151,2)</f>
        <v>0</v>
      </c>
      <c r="K151" s="178"/>
      <c r="L151" s="34"/>
      <c r="M151" s="179" t="s">
        <v>0</v>
      </c>
      <c r="N151" s="180" t="s">
        <v>29</v>
      </c>
      <c r="O151" s="181">
        <v>0</v>
      </c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83" t="s">
        <v>103</v>
      </c>
      <c r="AT151" s="183" t="s">
        <v>102</v>
      </c>
      <c r="AU151" s="183" t="s">
        <v>71</v>
      </c>
      <c r="AY151" s="15" t="s">
        <v>100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5" t="s">
        <v>69</v>
      </c>
      <c r="BK151" s="184">
        <f>ROUND(I151*H151,2)</f>
        <v>0</v>
      </c>
      <c r="BL151" s="15" t="s">
        <v>103</v>
      </c>
      <c r="BM151" s="183" t="s">
        <v>122</v>
      </c>
    </row>
    <row r="152" spans="1:65" s="2" customFormat="1" ht="29.25">
      <c r="A152" s="29"/>
      <c r="B152" s="30"/>
      <c r="C152" s="31"/>
      <c r="D152" s="185" t="s">
        <v>105</v>
      </c>
      <c r="E152" s="31"/>
      <c r="F152" s="186" t="s">
        <v>121</v>
      </c>
      <c r="G152" s="31"/>
      <c r="H152" s="31"/>
      <c r="I152" s="31"/>
      <c r="J152" s="31"/>
      <c r="K152" s="31"/>
      <c r="L152" s="34"/>
      <c r="M152" s="187"/>
      <c r="N152" s="188"/>
      <c r="O152" s="66"/>
      <c r="P152" s="66"/>
      <c r="Q152" s="66"/>
      <c r="R152" s="66"/>
      <c r="S152" s="66"/>
      <c r="T152" s="67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5" t="s">
        <v>105</v>
      </c>
      <c r="AU152" s="15" t="s">
        <v>71</v>
      </c>
    </row>
    <row r="153" spans="1:65" s="13" customFormat="1">
      <c r="B153" s="189"/>
      <c r="C153" s="190"/>
      <c r="D153" s="185" t="s">
        <v>106</v>
      </c>
      <c r="E153" s="191" t="s">
        <v>0</v>
      </c>
      <c r="F153" s="192" t="s">
        <v>161</v>
      </c>
      <c r="G153" s="190"/>
      <c r="H153" s="193">
        <v>10.199999999999999</v>
      </c>
      <c r="I153" s="190"/>
      <c r="J153" s="190"/>
      <c r="K153" s="190"/>
      <c r="L153" s="194"/>
      <c r="M153" s="195"/>
      <c r="N153" s="196"/>
      <c r="O153" s="196"/>
      <c r="P153" s="196"/>
      <c r="Q153" s="196"/>
      <c r="R153" s="196"/>
      <c r="S153" s="196"/>
      <c r="T153" s="197"/>
      <c r="AT153" s="198" t="s">
        <v>106</v>
      </c>
      <c r="AU153" s="198" t="s">
        <v>71</v>
      </c>
      <c r="AV153" s="13" t="s">
        <v>71</v>
      </c>
      <c r="AW153" s="13" t="s">
        <v>21</v>
      </c>
      <c r="AX153" s="13" t="s">
        <v>64</v>
      </c>
      <c r="AY153" s="198" t="s">
        <v>100</v>
      </c>
    </row>
    <row r="154" spans="1:65" s="2" customFormat="1" ht="25.5" customHeight="1">
      <c r="A154" s="29"/>
      <c r="B154" s="30"/>
      <c r="C154" s="172">
        <v>11</v>
      </c>
      <c r="D154" s="172" t="s">
        <v>102</v>
      </c>
      <c r="E154" s="173" t="s">
        <v>162</v>
      </c>
      <c r="F154" s="174" t="s">
        <v>163</v>
      </c>
      <c r="G154" s="175" t="s">
        <v>115</v>
      </c>
      <c r="H154" s="176">
        <v>10</v>
      </c>
      <c r="I154" s="217">
        <v>0</v>
      </c>
      <c r="J154" s="177">
        <f>ROUND(I154*H154,2)</f>
        <v>0</v>
      </c>
      <c r="K154" s="178"/>
      <c r="L154" s="34"/>
      <c r="M154" s="179" t="s">
        <v>0</v>
      </c>
      <c r="N154" s="180" t="s">
        <v>29</v>
      </c>
      <c r="O154" s="181">
        <v>0</v>
      </c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83" t="s">
        <v>123</v>
      </c>
      <c r="AT154" s="183" t="s">
        <v>102</v>
      </c>
      <c r="AU154" s="183" t="s">
        <v>71</v>
      </c>
      <c r="AY154" s="15" t="s">
        <v>100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5" t="s">
        <v>69</v>
      </c>
      <c r="BK154" s="184">
        <f>ROUND(I154*H154,2)</f>
        <v>0</v>
      </c>
      <c r="BL154" s="15" t="s">
        <v>123</v>
      </c>
      <c r="BM154" s="183" t="s">
        <v>124</v>
      </c>
    </row>
    <row r="155" spans="1:65" s="2" customFormat="1" ht="25.5" customHeight="1">
      <c r="A155" s="213"/>
      <c r="B155" s="30"/>
      <c r="C155" s="223"/>
      <c r="D155" s="185" t="s">
        <v>105</v>
      </c>
      <c r="E155" s="31"/>
      <c r="F155" s="186" t="s">
        <v>163</v>
      </c>
      <c r="G155" s="225"/>
      <c r="H155" s="226"/>
      <c r="I155" s="232"/>
      <c r="J155" s="227"/>
      <c r="K155" s="66"/>
      <c r="L155" s="34"/>
      <c r="M155" s="179"/>
      <c r="N155" s="180"/>
      <c r="O155" s="181"/>
      <c r="P155" s="181"/>
      <c r="Q155" s="181"/>
      <c r="R155" s="181"/>
      <c r="S155" s="181"/>
      <c r="T155" s="182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R155" s="183"/>
      <c r="AT155" s="183"/>
      <c r="AU155" s="183"/>
      <c r="AY155" s="15"/>
      <c r="BE155" s="184"/>
      <c r="BF155" s="184"/>
      <c r="BG155" s="184"/>
      <c r="BH155" s="184"/>
      <c r="BI155" s="184"/>
      <c r="BJ155" s="15"/>
      <c r="BK155" s="184"/>
      <c r="BL155" s="15"/>
      <c r="BM155" s="183"/>
    </row>
    <row r="156" spans="1:65" s="2" customFormat="1">
      <c r="A156" s="29"/>
      <c r="B156" s="30"/>
      <c r="C156" s="31"/>
      <c r="D156" s="185" t="s">
        <v>106</v>
      </c>
      <c r="F156" s="230">
        <v>10</v>
      </c>
      <c r="G156" s="31"/>
      <c r="H156" s="31"/>
      <c r="I156" s="31"/>
      <c r="J156" s="31"/>
      <c r="K156" s="31"/>
      <c r="L156" s="34"/>
      <c r="M156" s="187"/>
      <c r="N156" s="188"/>
      <c r="O156" s="66"/>
      <c r="P156" s="66"/>
      <c r="Q156" s="66"/>
      <c r="R156" s="66"/>
      <c r="S156" s="66"/>
      <c r="T156" s="67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5" t="s">
        <v>105</v>
      </c>
      <c r="AU156" s="15" t="s">
        <v>71</v>
      </c>
    </row>
    <row r="157" spans="1:65" s="2" customFormat="1" ht="14.45" customHeight="1">
      <c r="A157" s="29"/>
      <c r="B157" s="30"/>
      <c r="C157" s="172">
        <v>12</v>
      </c>
      <c r="D157" s="172" t="s">
        <v>158</v>
      </c>
      <c r="E157" s="173" t="s">
        <v>164</v>
      </c>
      <c r="F157" s="174" t="s">
        <v>167</v>
      </c>
      <c r="G157" s="175" t="s">
        <v>115</v>
      </c>
      <c r="H157" s="176">
        <v>10.199999999999999</v>
      </c>
      <c r="I157" s="217">
        <v>0</v>
      </c>
      <c r="J157" s="177">
        <f>ROUND(I157*H157,2)</f>
        <v>0</v>
      </c>
      <c r="K157" s="178"/>
      <c r="L157" s="34"/>
      <c r="M157" s="179" t="s">
        <v>0</v>
      </c>
      <c r="N157" s="180" t="s">
        <v>29</v>
      </c>
      <c r="O157" s="181">
        <v>0</v>
      </c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83" t="s">
        <v>123</v>
      </c>
      <c r="AT157" s="183" t="s">
        <v>102</v>
      </c>
      <c r="AU157" s="183" t="s">
        <v>71</v>
      </c>
      <c r="AY157" s="15" t="s">
        <v>100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5" t="s">
        <v>69</v>
      </c>
      <c r="BK157" s="184">
        <f>ROUND(I157*H157,2)</f>
        <v>0</v>
      </c>
      <c r="BL157" s="15" t="s">
        <v>123</v>
      </c>
      <c r="BM157" s="183" t="s">
        <v>125</v>
      </c>
    </row>
    <row r="158" spans="1:65" s="2" customFormat="1">
      <c r="A158" s="29"/>
      <c r="B158" s="30"/>
      <c r="C158" s="31"/>
      <c r="D158" s="185" t="s">
        <v>105</v>
      </c>
      <c r="E158" s="31"/>
      <c r="F158" s="186" t="s">
        <v>165</v>
      </c>
      <c r="G158" s="31"/>
      <c r="H158" s="31"/>
      <c r="I158" s="31"/>
      <c r="J158" s="31"/>
      <c r="K158" s="31"/>
      <c r="L158" s="34"/>
      <c r="M158" s="209"/>
      <c r="N158" s="210"/>
      <c r="O158" s="211"/>
      <c r="P158" s="211"/>
      <c r="Q158" s="211"/>
      <c r="R158" s="211"/>
      <c r="S158" s="211"/>
      <c r="T158" s="212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5" t="s">
        <v>105</v>
      </c>
      <c r="AU158" s="15" t="s">
        <v>71</v>
      </c>
    </row>
    <row r="159" spans="1:65" s="2" customFormat="1">
      <c r="A159" s="213"/>
      <c r="B159" s="30"/>
      <c r="C159" s="214"/>
      <c r="D159" s="185"/>
      <c r="E159" s="214"/>
      <c r="F159" s="186"/>
      <c r="G159" s="214"/>
      <c r="H159" s="214"/>
      <c r="I159" s="214"/>
      <c r="J159" s="214"/>
      <c r="K159" s="214"/>
      <c r="L159" s="34"/>
      <c r="M159" s="66"/>
      <c r="N159" s="188"/>
      <c r="O159" s="66"/>
      <c r="P159" s="66"/>
      <c r="Q159" s="66"/>
      <c r="R159" s="66"/>
      <c r="S159" s="66"/>
      <c r="T159" s="66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T159" s="15"/>
      <c r="AU159" s="15"/>
    </row>
    <row r="160" spans="1:65" s="2" customFormat="1" ht="24">
      <c r="A160" s="213"/>
      <c r="B160" s="30"/>
      <c r="C160" s="172">
        <v>13</v>
      </c>
      <c r="D160" s="172" t="s">
        <v>102</v>
      </c>
      <c r="E160" s="173" t="s">
        <v>166</v>
      </c>
      <c r="F160" s="174" t="s">
        <v>168</v>
      </c>
      <c r="G160" s="175" t="s">
        <v>115</v>
      </c>
      <c r="H160" s="176">
        <v>25</v>
      </c>
      <c r="I160" s="217">
        <v>0</v>
      </c>
      <c r="J160" s="177">
        <f>ROUND(I160*H160,2)</f>
        <v>0</v>
      </c>
      <c r="K160" s="214"/>
      <c r="L160" s="34"/>
      <c r="M160" s="66"/>
      <c r="N160" s="188"/>
      <c r="O160" s="66"/>
      <c r="P160" s="66"/>
      <c r="Q160" s="66"/>
      <c r="R160" s="66"/>
      <c r="S160" s="66"/>
      <c r="T160" s="66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T160" s="15"/>
      <c r="AU160" s="15"/>
    </row>
    <row r="161" spans="1:47" s="2" customFormat="1">
      <c r="A161" s="213"/>
      <c r="B161" s="30"/>
      <c r="C161" s="214"/>
      <c r="D161" s="185" t="s">
        <v>106</v>
      </c>
      <c r="F161" s="230">
        <v>25</v>
      </c>
      <c r="G161" s="214"/>
      <c r="H161" s="214"/>
      <c r="I161" s="214"/>
      <c r="J161" s="214"/>
      <c r="K161" s="214"/>
      <c r="L161" s="34"/>
      <c r="M161" s="66"/>
      <c r="N161" s="188"/>
      <c r="O161" s="66"/>
      <c r="P161" s="66"/>
      <c r="Q161" s="66"/>
      <c r="R161" s="66"/>
      <c r="S161" s="66"/>
      <c r="T161" s="66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T161" s="15"/>
      <c r="AU161" s="15"/>
    </row>
    <row r="162" spans="1:47" s="2" customFormat="1">
      <c r="A162" s="213"/>
      <c r="B162" s="30"/>
      <c r="C162" s="214"/>
      <c r="D162" s="185"/>
      <c r="E162" s="214"/>
      <c r="F162" s="186"/>
      <c r="G162" s="214"/>
      <c r="H162" s="214"/>
      <c r="I162" s="214"/>
      <c r="J162" s="214"/>
      <c r="K162" s="214"/>
      <c r="L162" s="34"/>
      <c r="M162" s="66"/>
      <c r="N162" s="188"/>
      <c r="O162" s="66"/>
      <c r="P162" s="66"/>
      <c r="Q162" s="66"/>
      <c r="R162" s="66"/>
      <c r="S162" s="66"/>
      <c r="T162" s="66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T162" s="15"/>
      <c r="AU162" s="15"/>
    </row>
    <row r="163" spans="1:47" s="2" customFormat="1" ht="24">
      <c r="A163" s="213"/>
      <c r="B163" s="30"/>
      <c r="C163" s="172">
        <v>14</v>
      </c>
      <c r="D163" s="172" t="s">
        <v>102</v>
      </c>
      <c r="E163" s="173" t="s">
        <v>169</v>
      </c>
      <c r="F163" s="174" t="s">
        <v>170</v>
      </c>
      <c r="G163" s="175" t="s">
        <v>115</v>
      </c>
      <c r="H163" s="176">
        <v>25</v>
      </c>
      <c r="I163" s="217">
        <v>0</v>
      </c>
      <c r="J163" s="177">
        <f>ROUND(I163*H163,2)</f>
        <v>0</v>
      </c>
      <c r="K163" s="214"/>
      <c r="L163" s="34"/>
      <c r="M163" s="66"/>
      <c r="N163" s="188"/>
      <c r="O163" s="66"/>
      <c r="P163" s="66"/>
      <c r="Q163" s="66"/>
      <c r="R163" s="66"/>
      <c r="S163" s="66"/>
      <c r="T163" s="66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T163" s="15"/>
      <c r="AU163" s="15"/>
    </row>
    <row r="164" spans="1:47" s="2" customFormat="1">
      <c r="A164" s="213"/>
      <c r="B164" s="30"/>
      <c r="C164" s="214"/>
      <c r="D164" s="185" t="s">
        <v>105</v>
      </c>
      <c r="F164" s="186">
        <v>25</v>
      </c>
      <c r="G164" s="214"/>
      <c r="H164" s="214"/>
      <c r="I164" s="214"/>
      <c r="J164" s="214"/>
      <c r="K164" s="214"/>
      <c r="L164" s="34"/>
      <c r="M164" s="66"/>
      <c r="N164" s="188"/>
      <c r="O164" s="66"/>
      <c r="P164" s="66"/>
      <c r="Q164" s="66"/>
      <c r="R164" s="66"/>
      <c r="S164" s="66"/>
      <c r="T164" s="66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T164" s="15"/>
      <c r="AU164" s="15"/>
    </row>
    <row r="165" spans="1:47" s="2" customFormat="1">
      <c r="A165" s="213"/>
      <c r="B165" s="30"/>
      <c r="C165" s="214"/>
      <c r="D165" s="185"/>
      <c r="E165" s="214"/>
      <c r="F165" s="186"/>
      <c r="G165" s="214"/>
      <c r="H165" s="214"/>
      <c r="I165" s="214"/>
      <c r="J165" s="214"/>
      <c r="K165" s="214"/>
      <c r="L165" s="34"/>
      <c r="M165" s="66"/>
      <c r="N165" s="188"/>
      <c r="O165" s="66"/>
      <c r="P165" s="66"/>
      <c r="Q165" s="66"/>
      <c r="R165" s="66"/>
      <c r="S165" s="66"/>
      <c r="T165" s="66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T165" s="15"/>
      <c r="AU165" s="15"/>
    </row>
    <row r="166" spans="1:47" s="2" customFormat="1" ht="12">
      <c r="A166" s="213"/>
      <c r="B166" s="30"/>
      <c r="C166" s="172">
        <v>15</v>
      </c>
      <c r="D166" s="172" t="s">
        <v>102</v>
      </c>
      <c r="E166" s="173" t="s">
        <v>171</v>
      </c>
      <c r="F166" s="174" t="s">
        <v>172</v>
      </c>
      <c r="G166" s="175" t="s">
        <v>115</v>
      </c>
      <c r="H166" s="176">
        <v>25</v>
      </c>
      <c r="I166" s="217">
        <v>0</v>
      </c>
      <c r="J166" s="177">
        <f>ROUND(I166*H166,2)</f>
        <v>0</v>
      </c>
      <c r="K166" s="214"/>
      <c r="L166" s="34"/>
      <c r="M166" s="66"/>
      <c r="N166" s="188"/>
      <c r="O166" s="66"/>
      <c r="P166" s="66"/>
      <c r="Q166" s="66"/>
      <c r="R166" s="66"/>
      <c r="S166" s="66"/>
      <c r="T166" s="66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T166" s="15"/>
      <c r="AU166" s="15"/>
    </row>
    <row r="167" spans="1:47" s="2" customFormat="1">
      <c r="A167" s="213"/>
      <c r="B167" s="30"/>
      <c r="C167" s="220"/>
      <c r="D167" s="185" t="s">
        <v>106</v>
      </c>
      <c r="F167" s="230">
        <v>25</v>
      </c>
      <c r="G167" s="220"/>
      <c r="H167" s="220"/>
      <c r="I167" s="220"/>
      <c r="J167" s="220"/>
      <c r="K167" s="214"/>
      <c r="L167" s="34"/>
      <c r="M167" s="66"/>
      <c r="N167" s="188"/>
      <c r="O167" s="66"/>
      <c r="P167" s="66"/>
      <c r="Q167" s="66"/>
      <c r="R167" s="66"/>
      <c r="S167" s="66"/>
      <c r="T167" s="66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T167" s="15"/>
      <c r="AU167" s="15"/>
    </row>
    <row r="168" spans="1:47" s="2" customFormat="1">
      <c r="A168" s="213"/>
      <c r="B168" s="30"/>
      <c r="C168" s="220"/>
      <c r="D168" s="185"/>
      <c r="E168" s="220"/>
      <c r="F168" s="186"/>
      <c r="G168" s="220"/>
      <c r="H168" s="220"/>
      <c r="I168" s="220"/>
      <c r="J168" s="220"/>
      <c r="K168" s="214"/>
      <c r="L168" s="34"/>
      <c r="M168" s="66"/>
      <c r="N168" s="188"/>
      <c r="O168" s="66"/>
      <c r="P168" s="66"/>
      <c r="Q168" s="66"/>
      <c r="R168" s="66"/>
      <c r="S168" s="66"/>
      <c r="T168" s="66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T168" s="15"/>
      <c r="AU168" s="15"/>
    </row>
    <row r="169" spans="1:47" s="2" customFormat="1" ht="12">
      <c r="A169" s="213"/>
      <c r="B169" s="30"/>
      <c r="C169" s="172">
        <v>16</v>
      </c>
      <c r="D169" s="172" t="s">
        <v>102</v>
      </c>
      <c r="E169" s="173" t="s">
        <v>173</v>
      </c>
      <c r="F169" s="174" t="s">
        <v>172</v>
      </c>
      <c r="G169" s="175" t="s">
        <v>146</v>
      </c>
      <c r="H169" s="176">
        <v>12</v>
      </c>
      <c r="I169" s="217">
        <v>0</v>
      </c>
      <c r="J169" s="177">
        <f>ROUND(I169*H169,2)</f>
        <v>0</v>
      </c>
      <c r="K169" s="214"/>
      <c r="L169" s="34"/>
      <c r="M169" s="66"/>
      <c r="N169" s="188"/>
      <c r="O169" s="66"/>
      <c r="P169" s="66"/>
      <c r="Q169" s="66"/>
      <c r="R169" s="66"/>
      <c r="S169" s="66"/>
      <c r="T169" s="66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T169" s="15"/>
      <c r="AU169" s="15"/>
    </row>
    <row r="170" spans="1:47" s="2" customFormat="1">
      <c r="A170" s="213"/>
      <c r="B170" s="30"/>
      <c r="C170" s="220"/>
      <c r="D170" s="185" t="s">
        <v>106</v>
      </c>
      <c r="F170" s="230">
        <v>12</v>
      </c>
      <c r="G170" s="220"/>
      <c r="H170" s="220"/>
      <c r="I170" s="220"/>
      <c r="J170" s="220"/>
      <c r="K170" s="214"/>
      <c r="L170" s="34"/>
      <c r="M170" s="66"/>
      <c r="N170" s="188"/>
      <c r="O170" s="66"/>
      <c r="P170" s="66"/>
      <c r="Q170" s="66"/>
      <c r="R170" s="66"/>
      <c r="S170" s="66"/>
      <c r="T170" s="66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T170" s="15"/>
      <c r="AU170" s="15"/>
    </row>
    <row r="171" spans="1:47" s="2" customFormat="1">
      <c r="A171" s="213"/>
      <c r="B171" s="30"/>
      <c r="C171" s="214"/>
      <c r="D171" s="185"/>
      <c r="E171" s="214"/>
      <c r="F171" s="186"/>
      <c r="G171" s="214"/>
      <c r="H171" s="214"/>
      <c r="I171" s="214"/>
      <c r="J171" s="214"/>
      <c r="K171" s="214"/>
      <c r="L171" s="34"/>
      <c r="M171" s="66"/>
      <c r="N171" s="188"/>
      <c r="O171" s="66"/>
      <c r="P171" s="66"/>
      <c r="Q171" s="66"/>
      <c r="R171" s="66"/>
      <c r="S171" s="66"/>
      <c r="T171" s="66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T171" s="15"/>
      <c r="AU171" s="15"/>
    </row>
    <row r="172" spans="1:47" s="2" customFormat="1" ht="24">
      <c r="A172" s="213"/>
      <c r="B172" s="30"/>
      <c r="C172" s="172">
        <v>17</v>
      </c>
      <c r="D172" s="172" t="s">
        <v>102</v>
      </c>
      <c r="E172" s="173" t="s">
        <v>174</v>
      </c>
      <c r="F172" s="174" t="s">
        <v>175</v>
      </c>
      <c r="G172" s="175" t="s">
        <v>115</v>
      </c>
      <c r="H172" s="176">
        <v>100</v>
      </c>
      <c r="I172" s="217">
        <v>0</v>
      </c>
      <c r="J172" s="177">
        <f>ROUND(I172*H172,2)</f>
        <v>0</v>
      </c>
      <c r="K172" s="214"/>
      <c r="L172" s="34"/>
      <c r="M172" s="66"/>
      <c r="N172" s="188"/>
      <c r="O172" s="66"/>
      <c r="P172" s="66"/>
      <c r="Q172" s="66"/>
      <c r="R172" s="66"/>
      <c r="S172" s="66"/>
      <c r="T172" s="66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T172" s="15"/>
      <c r="AU172" s="15"/>
    </row>
    <row r="173" spans="1:47" s="2" customFormat="1">
      <c r="A173" s="213"/>
      <c r="B173" s="30"/>
      <c r="C173" s="220"/>
      <c r="D173" s="185" t="s">
        <v>106</v>
      </c>
      <c r="F173" s="230" t="s">
        <v>176</v>
      </c>
      <c r="G173" s="220"/>
      <c r="H173" s="220"/>
      <c r="I173" s="220"/>
      <c r="J173" s="220"/>
      <c r="K173" s="214"/>
      <c r="L173" s="34"/>
      <c r="M173" s="66"/>
      <c r="N173" s="188"/>
      <c r="O173" s="66"/>
      <c r="P173" s="66"/>
      <c r="Q173" s="66"/>
      <c r="R173" s="66"/>
      <c r="S173" s="66"/>
      <c r="T173" s="66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T173" s="15"/>
      <c r="AU173" s="15"/>
    </row>
    <row r="174" spans="1:47" s="2" customFormat="1">
      <c r="A174" s="213"/>
      <c r="B174" s="30"/>
      <c r="C174" s="214"/>
      <c r="D174" s="185"/>
      <c r="E174" s="214"/>
      <c r="F174" s="186"/>
      <c r="G174" s="214"/>
      <c r="H174" s="214"/>
      <c r="I174" s="214"/>
      <c r="J174" s="214"/>
      <c r="K174" s="214"/>
      <c r="L174" s="34"/>
      <c r="M174" s="66"/>
      <c r="N174" s="188"/>
      <c r="O174" s="66"/>
      <c r="P174" s="66"/>
      <c r="Q174" s="66"/>
      <c r="R174" s="66"/>
      <c r="S174" s="66"/>
      <c r="T174" s="66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T174" s="15"/>
      <c r="AU174" s="15"/>
    </row>
    <row r="175" spans="1:47" s="2" customFormat="1" ht="12.75">
      <c r="A175" s="213"/>
      <c r="B175" s="30"/>
      <c r="C175" s="214"/>
      <c r="D175" s="159" t="s">
        <v>63</v>
      </c>
      <c r="E175" s="170">
        <v>997</v>
      </c>
      <c r="F175" s="170" t="s">
        <v>177</v>
      </c>
      <c r="H175" s="214"/>
      <c r="I175" s="214"/>
      <c r="J175" s="214"/>
      <c r="K175" s="214"/>
      <c r="L175" s="34"/>
      <c r="M175" s="66"/>
      <c r="N175" s="188"/>
      <c r="O175" s="66"/>
      <c r="P175" s="66"/>
      <c r="Q175" s="66"/>
      <c r="R175" s="66"/>
      <c r="S175" s="66"/>
      <c r="T175" s="66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T175" s="15"/>
      <c r="AU175" s="15"/>
    </row>
    <row r="176" spans="1:47" s="2" customFormat="1" ht="12">
      <c r="A176" s="213"/>
      <c r="B176" s="30"/>
      <c r="C176" s="172">
        <v>18</v>
      </c>
      <c r="D176" s="172" t="s">
        <v>102</v>
      </c>
      <c r="E176" s="173"/>
      <c r="F176" s="174" t="s">
        <v>178</v>
      </c>
      <c r="G176" s="175" t="s">
        <v>179</v>
      </c>
      <c r="H176" s="176">
        <v>250</v>
      </c>
      <c r="I176" s="217">
        <v>0</v>
      </c>
      <c r="J176" s="177">
        <f>ROUND(I176*H176,2)</f>
        <v>0</v>
      </c>
      <c r="K176" s="214"/>
      <c r="L176" s="34"/>
      <c r="M176" s="66"/>
      <c r="N176" s="188"/>
      <c r="O176" s="66"/>
      <c r="P176" s="66"/>
      <c r="Q176" s="66"/>
      <c r="R176" s="66"/>
      <c r="S176" s="66"/>
      <c r="T176" s="66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T176" s="15"/>
      <c r="AU176" s="15"/>
    </row>
    <row r="177" spans="1:47" s="2" customFormat="1" ht="24">
      <c r="A177" s="213"/>
      <c r="B177" s="30"/>
      <c r="C177" s="172">
        <v>19</v>
      </c>
      <c r="D177" s="172" t="s">
        <v>102</v>
      </c>
      <c r="E177" s="173"/>
      <c r="F177" s="174" t="s">
        <v>180</v>
      </c>
      <c r="G177" s="175" t="s">
        <v>179</v>
      </c>
      <c r="H177" s="176">
        <v>750</v>
      </c>
      <c r="I177" s="217">
        <v>0</v>
      </c>
      <c r="J177" s="177">
        <f t="shared" ref="J177" si="0">ROUND(I177*H177,2)</f>
        <v>0</v>
      </c>
      <c r="K177" s="214"/>
      <c r="L177" s="34"/>
      <c r="M177" s="66"/>
      <c r="N177" s="188"/>
      <c r="O177" s="66"/>
      <c r="P177" s="66"/>
      <c r="Q177" s="66"/>
      <c r="R177" s="66"/>
      <c r="S177" s="66"/>
      <c r="T177" s="66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T177" s="15"/>
      <c r="AU177" s="15"/>
    </row>
    <row r="178" spans="1:47" s="2" customFormat="1">
      <c r="A178" s="213"/>
      <c r="B178" s="30"/>
      <c r="C178" s="220"/>
      <c r="D178" s="185" t="s">
        <v>106</v>
      </c>
      <c r="F178" s="230" t="s">
        <v>181</v>
      </c>
      <c r="G178" s="220"/>
      <c r="H178" s="220"/>
      <c r="I178" s="220"/>
      <c r="J178" s="220"/>
      <c r="K178" s="214"/>
      <c r="L178" s="34"/>
      <c r="M178" s="66"/>
      <c r="N178" s="188"/>
      <c r="O178" s="66"/>
      <c r="P178" s="66"/>
      <c r="Q178" s="66"/>
      <c r="R178" s="66"/>
      <c r="S178" s="66"/>
      <c r="T178" s="66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T178" s="15"/>
      <c r="AU178" s="15"/>
    </row>
    <row r="179" spans="1:47" s="2" customFormat="1" ht="24">
      <c r="A179" s="221"/>
      <c r="B179" s="30"/>
      <c r="C179" s="172">
        <v>20</v>
      </c>
      <c r="D179" s="172" t="s">
        <v>102</v>
      </c>
      <c r="E179" s="173"/>
      <c r="F179" s="174" t="s">
        <v>184</v>
      </c>
      <c r="G179" s="175" t="s">
        <v>179</v>
      </c>
      <c r="H179" s="176">
        <v>250</v>
      </c>
      <c r="I179" s="217">
        <v>0</v>
      </c>
      <c r="J179" s="177">
        <f>ROUND(I179*H179,2)</f>
        <v>0</v>
      </c>
      <c r="K179" s="220"/>
      <c r="L179" s="34"/>
      <c r="M179" s="66"/>
      <c r="N179" s="188"/>
      <c r="O179" s="66"/>
      <c r="P179" s="66"/>
      <c r="Q179" s="66"/>
      <c r="R179" s="66"/>
      <c r="S179" s="66"/>
      <c r="T179" s="66"/>
      <c r="U179" s="221"/>
      <c r="V179" s="221"/>
      <c r="W179" s="221"/>
      <c r="X179" s="221"/>
      <c r="Y179" s="221"/>
      <c r="Z179" s="221"/>
      <c r="AA179" s="221"/>
      <c r="AB179" s="221"/>
      <c r="AC179" s="221"/>
      <c r="AD179" s="221"/>
      <c r="AE179" s="221"/>
      <c r="AT179" s="15"/>
      <c r="AU179" s="15"/>
    </row>
    <row r="180" spans="1:47" s="2" customFormat="1" ht="12">
      <c r="A180" s="221"/>
      <c r="B180" s="30"/>
      <c r="C180" s="223"/>
      <c r="D180" s="223"/>
      <c r="E180" s="224"/>
      <c r="F180" s="231"/>
      <c r="G180" s="225"/>
      <c r="H180" s="226"/>
      <c r="I180" s="232"/>
      <c r="J180" s="227"/>
      <c r="K180" s="220"/>
      <c r="L180" s="34"/>
      <c r="M180" s="66"/>
      <c r="N180" s="188"/>
      <c r="O180" s="66"/>
      <c r="P180" s="66"/>
      <c r="Q180" s="66"/>
      <c r="R180" s="66"/>
      <c r="S180" s="66"/>
      <c r="T180" s="66"/>
      <c r="U180" s="221"/>
      <c r="V180" s="221"/>
      <c r="W180" s="221"/>
      <c r="X180" s="221"/>
      <c r="Y180" s="221"/>
      <c r="Z180" s="221"/>
      <c r="AA180" s="221"/>
      <c r="AB180" s="221"/>
      <c r="AC180" s="221"/>
      <c r="AD180" s="221"/>
      <c r="AE180" s="221"/>
      <c r="AT180" s="15"/>
      <c r="AU180" s="15"/>
    </row>
    <row r="181" spans="1:47" s="2" customFormat="1" ht="12.75">
      <c r="A181" s="213"/>
      <c r="B181" s="30"/>
      <c r="C181" s="220"/>
      <c r="D181" s="159" t="s">
        <v>63</v>
      </c>
      <c r="E181" s="170">
        <v>998</v>
      </c>
      <c r="F181" s="170" t="s">
        <v>182</v>
      </c>
      <c r="H181" s="220"/>
      <c r="I181" s="220"/>
      <c r="J181" s="220"/>
      <c r="K181" s="214"/>
      <c r="L181" s="34"/>
      <c r="M181" s="66"/>
      <c r="N181" s="188"/>
      <c r="O181" s="66"/>
      <c r="P181" s="66"/>
      <c r="Q181" s="66"/>
      <c r="R181" s="66"/>
      <c r="S181" s="66"/>
      <c r="T181" s="66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T181" s="15"/>
      <c r="AU181" s="15"/>
    </row>
    <row r="182" spans="1:47" s="2" customFormat="1" ht="24">
      <c r="A182" s="213"/>
      <c r="B182" s="30"/>
      <c r="C182" s="172">
        <v>20</v>
      </c>
      <c r="D182" s="172" t="s">
        <v>102</v>
      </c>
      <c r="E182" s="173"/>
      <c r="F182" s="174" t="s">
        <v>183</v>
      </c>
      <c r="G182" s="175" t="s">
        <v>179</v>
      </c>
      <c r="H182" s="176">
        <v>51.54</v>
      </c>
      <c r="I182" s="217">
        <v>0</v>
      </c>
      <c r="J182" s="177">
        <f>ROUND(I182*H182,2)</f>
        <v>0</v>
      </c>
      <c r="K182" s="214"/>
      <c r="L182" s="34"/>
      <c r="M182" s="66"/>
      <c r="N182" s="188"/>
      <c r="O182" s="66"/>
      <c r="P182" s="66"/>
      <c r="Q182" s="66"/>
      <c r="R182" s="66"/>
      <c r="S182" s="66"/>
      <c r="T182" s="66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T182" s="15"/>
      <c r="AU182" s="15"/>
    </row>
    <row r="183" spans="1:47" s="2" customFormat="1" ht="18.75" customHeight="1">
      <c r="A183" s="213"/>
      <c r="B183" s="30"/>
      <c r="C183" s="172">
        <v>21</v>
      </c>
      <c r="D183" s="172" t="s">
        <v>102</v>
      </c>
      <c r="E183" s="173"/>
      <c r="F183" s="174" t="s">
        <v>178</v>
      </c>
      <c r="G183" s="175" t="s">
        <v>179</v>
      </c>
      <c r="H183" s="176">
        <v>51.54</v>
      </c>
      <c r="I183" s="217">
        <v>0</v>
      </c>
      <c r="J183" s="177">
        <f>ROUND(I183*H183,2)</f>
        <v>0</v>
      </c>
      <c r="K183" s="214"/>
      <c r="L183" s="34"/>
      <c r="M183" s="66"/>
      <c r="N183" s="188"/>
      <c r="O183" s="66"/>
      <c r="P183" s="66"/>
      <c r="Q183" s="66"/>
      <c r="R183" s="66"/>
      <c r="S183" s="66"/>
      <c r="T183" s="66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T183" s="15"/>
      <c r="AU183" s="15"/>
    </row>
    <row r="184" spans="1:47" s="2" customFormat="1" ht="18.75" customHeight="1">
      <c r="A184" s="229"/>
      <c r="B184" s="30"/>
      <c r="C184" s="223"/>
      <c r="D184" s="223"/>
      <c r="E184" s="224"/>
      <c r="F184" s="231"/>
      <c r="G184" s="225"/>
      <c r="H184" s="226"/>
      <c r="I184" s="232"/>
      <c r="J184" s="227"/>
      <c r="K184" s="228"/>
      <c r="L184" s="34"/>
      <c r="M184" s="66"/>
      <c r="N184" s="188"/>
      <c r="O184" s="66"/>
      <c r="P184" s="66"/>
      <c r="Q184" s="66"/>
      <c r="R184" s="66"/>
      <c r="S184" s="66"/>
      <c r="T184" s="66"/>
      <c r="U184" s="229"/>
      <c r="V184" s="229"/>
      <c r="W184" s="229"/>
      <c r="X184" s="229"/>
      <c r="Y184" s="229"/>
      <c r="Z184" s="229"/>
      <c r="AA184" s="229"/>
      <c r="AB184" s="229"/>
      <c r="AC184" s="229"/>
      <c r="AD184" s="229"/>
      <c r="AE184" s="229"/>
      <c r="AT184" s="15"/>
      <c r="AU184" s="15"/>
    </row>
    <row r="185" spans="1:47" s="2" customFormat="1" ht="18.75" customHeight="1">
      <c r="A185" s="229"/>
      <c r="B185" s="30"/>
      <c r="C185" s="223"/>
      <c r="D185" s="240" t="s">
        <v>63</v>
      </c>
      <c r="E185" s="241" t="s">
        <v>185</v>
      </c>
      <c r="F185" s="242" t="s">
        <v>186</v>
      </c>
      <c r="G185" s="225"/>
      <c r="H185" s="226"/>
      <c r="I185" s="232"/>
      <c r="J185" s="227">
        <v>0</v>
      </c>
      <c r="K185" s="228"/>
      <c r="L185" s="34"/>
      <c r="M185" s="66"/>
      <c r="N185" s="188"/>
      <c r="O185" s="66"/>
      <c r="P185" s="66"/>
      <c r="Q185" s="66"/>
      <c r="R185" s="66"/>
      <c r="S185" s="66"/>
      <c r="T185" s="66"/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  <c r="AE185" s="229"/>
      <c r="AT185" s="15"/>
      <c r="AU185" s="15"/>
    </row>
    <row r="186" spans="1:47" s="2" customFormat="1" ht="18.75" customHeight="1">
      <c r="A186" s="229"/>
      <c r="B186" s="30"/>
      <c r="C186" s="223"/>
      <c r="D186" s="240" t="s">
        <v>63</v>
      </c>
      <c r="E186" s="241" t="s">
        <v>187</v>
      </c>
      <c r="F186" s="242" t="s">
        <v>188</v>
      </c>
      <c r="G186" s="225"/>
      <c r="H186" s="226"/>
      <c r="I186" s="232"/>
      <c r="J186" s="227">
        <v>0</v>
      </c>
      <c r="K186" s="228"/>
      <c r="L186" s="34"/>
      <c r="M186" s="66"/>
      <c r="N186" s="188"/>
      <c r="O186" s="66"/>
      <c r="P186" s="66"/>
      <c r="Q186" s="66"/>
      <c r="R186" s="66"/>
      <c r="S186" s="66"/>
      <c r="T186" s="66"/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  <c r="AT186" s="15"/>
      <c r="AU186" s="15"/>
    </row>
    <row r="187" spans="1:47" s="2" customFormat="1" ht="18.75" customHeight="1">
      <c r="A187" s="229"/>
      <c r="B187" s="30"/>
      <c r="C187" s="172">
        <v>22</v>
      </c>
      <c r="D187" s="172" t="s">
        <v>102</v>
      </c>
      <c r="E187" s="173" t="s">
        <v>189</v>
      </c>
      <c r="F187" s="173" t="s">
        <v>190</v>
      </c>
      <c r="G187" s="175" t="s">
        <v>191</v>
      </c>
      <c r="H187" s="176">
        <v>1</v>
      </c>
      <c r="I187" s="217">
        <v>0</v>
      </c>
      <c r="J187" s="177">
        <f t="shared" ref="J187" si="1">ROUND(I187*H187,2)</f>
        <v>0</v>
      </c>
      <c r="K187" s="228"/>
      <c r="L187" s="34"/>
      <c r="M187" s="66"/>
      <c r="N187" s="188"/>
      <c r="O187" s="66"/>
      <c r="P187" s="66"/>
      <c r="Q187" s="66"/>
      <c r="R187" s="66"/>
      <c r="S187" s="66"/>
      <c r="T187" s="66"/>
      <c r="U187" s="229"/>
      <c r="V187" s="229"/>
      <c r="W187" s="229"/>
      <c r="X187" s="229"/>
      <c r="Y187" s="229"/>
      <c r="Z187" s="229"/>
      <c r="AA187" s="229"/>
      <c r="AB187" s="229"/>
      <c r="AC187" s="229"/>
      <c r="AD187" s="229"/>
      <c r="AE187" s="229"/>
      <c r="AT187" s="15"/>
      <c r="AU187" s="15"/>
    </row>
    <row r="188" spans="1:47" s="2" customFormat="1" ht="18.75" customHeight="1">
      <c r="A188" s="229"/>
      <c r="B188" s="30"/>
      <c r="C188" s="228"/>
      <c r="D188" s="185" t="s">
        <v>106</v>
      </c>
      <c r="F188" s="231" t="s">
        <v>190</v>
      </c>
      <c r="G188" s="228"/>
      <c r="H188" s="228">
        <v>1</v>
      </c>
      <c r="I188" s="228"/>
      <c r="J188" s="228"/>
      <c r="K188" s="228"/>
      <c r="L188" s="34"/>
      <c r="M188" s="66"/>
      <c r="N188" s="188"/>
      <c r="O188" s="66"/>
      <c r="P188" s="66"/>
      <c r="Q188" s="66"/>
      <c r="R188" s="66"/>
      <c r="S188" s="66"/>
      <c r="T188" s="66"/>
      <c r="U188" s="229"/>
      <c r="V188" s="229"/>
      <c r="W188" s="229"/>
      <c r="X188" s="229"/>
      <c r="Y188" s="229"/>
      <c r="Z188" s="229"/>
      <c r="AA188" s="229"/>
      <c r="AB188" s="229"/>
      <c r="AC188" s="229"/>
      <c r="AD188" s="229"/>
      <c r="AE188" s="229"/>
      <c r="AT188" s="15"/>
      <c r="AU188" s="15"/>
    </row>
    <row r="189" spans="1:47" s="2" customFormat="1" ht="18.75" customHeight="1">
      <c r="A189" s="229"/>
      <c r="B189" s="30"/>
      <c r="C189" s="223"/>
      <c r="D189" s="240"/>
      <c r="E189" s="241"/>
      <c r="F189" s="231" t="s">
        <v>192</v>
      </c>
      <c r="G189" s="225"/>
      <c r="H189" s="226">
        <v>1</v>
      </c>
      <c r="I189" s="232"/>
      <c r="J189" s="227"/>
      <c r="K189" s="228"/>
      <c r="L189" s="34"/>
      <c r="M189" s="66"/>
      <c r="N189" s="188"/>
      <c r="O189" s="66"/>
      <c r="P189" s="66"/>
      <c r="Q189" s="66"/>
      <c r="R189" s="66"/>
      <c r="S189" s="66"/>
      <c r="T189" s="66"/>
      <c r="U189" s="229"/>
      <c r="V189" s="229"/>
      <c r="W189" s="229"/>
      <c r="X189" s="229"/>
      <c r="Y189" s="229"/>
      <c r="Z189" s="229"/>
      <c r="AA189" s="229"/>
      <c r="AB189" s="229"/>
      <c r="AC189" s="229"/>
      <c r="AD189" s="229"/>
      <c r="AE189" s="229"/>
      <c r="AT189" s="15"/>
      <c r="AU189" s="15"/>
    </row>
    <row r="190" spans="1:47" s="2" customFormat="1" ht="18.75" customHeight="1">
      <c r="A190" s="229"/>
      <c r="B190" s="30"/>
      <c r="C190" s="172">
        <v>22</v>
      </c>
      <c r="D190" s="172" t="s">
        <v>102</v>
      </c>
      <c r="E190" s="173" t="s">
        <v>195</v>
      </c>
      <c r="F190" s="173" t="s">
        <v>193</v>
      </c>
      <c r="G190" s="175" t="s">
        <v>191</v>
      </c>
      <c r="H190" s="176">
        <v>1</v>
      </c>
      <c r="I190" s="217">
        <v>0</v>
      </c>
      <c r="J190" s="177">
        <f t="shared" ref="J190" si="2">ROUND(I190*H190,2)</f>
        <v>0</v>
      </c>
      <c r="K190" s="228"/>
      <c r="L190" s="34"/>
      <c r="M190" s="66"/>
      <c r="N190" s="188"/>
      <c r="O190" s="66"/>
      <c r="P190" s="66"/>
      <c r="Q190" s="66"/>
      <c r="R190" s="66"/>
      <c r="S190" s="66"/>
      <c r="T190" s="66"/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29"/>
      <c r="AT190" s="15"/>
      <c r="AU190" s="15"/>
    </row>
    <row r="191" spans="1:47" s="2" customFormat="1" ht="30.75" customHeight="1">
      <c r="A191" s="229"/>
      <c r="B191" s="30"/>
      <c r="C191" s="228"/>
      <c r="D191" s="185" t="s">
        <v>196</v>
      </c>
      <c r="F191" s="231" t="s">
        <v>194</v>
      </c>
      <c r="G191" s="228"/>
      <c r="H191" s="228">
        <v>1</v>
      </c>
      <c r="I191" s="228"/>
      <c r="J191" s="228"/>
      <c r="K191" s="228"/>
      <c r="L191" s="34"/>
      <c r="M191" s="66"/>
      <c r="N191" s="188"/>
      <c r="O191" s="66"/>
      <c r="P191" s="66"/>
      <c r="Q191" s="66"/>
      <c r="R191" s="66"/>
      <c r="S191" s="66"/>
      <c r="T191" s="66"/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  <c r="AE191" s="229"/>
      <c r="AT191" s="15"/>
      <c r="AU191" s="15"/>
    </row>
    <row r="192" spans="1:47" s="2" customFormat="1" ht="24" customHeight="1">
      <c r="A192" s="235"/>
      <c r="B192" s="30"/>
      <c r="C192" s="172">
        <v>23</v>
      </c>
      <c r="D192" s="172" t="s">
        <v>102</v>
      </c>
      <c r="E192" s="243" t="s">
        <v>199</v>
      </c>
      <c r="F192" s="244" t="s">
        <v>201</v>
      </c>
      <c r="G192" s="175" t="s">
        <v>138</v>
      </c>
      <c r="H192" s="176">
        <v>66.5</v>
      </c>
      <c r="I192" s="217">
        <v>0</v>
      </c>
      <c r="J192" s="177">
        <f t="shared" ref="J192" si="3">ROUND(I192*H192,2)</f>
        <v>0</v>
      </c>
      <c r="K192" s="234"/>
      <c r="L192" s="34"/>
      <c r="M192" s="66"/>
      <c r="N192" s="188"/>
      <c r="O192" s="66"/>
      <c r="P192" s="66"/>
      <c r="Q192" s="66"/>
      <c r="R192" s="66"/>
      <c r="S192" s="66"/>
      <c r="T192" s="66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T192" s="15"/>
      <c r="AU192" s="15"/>
    </row>
    <row r="193" spans="1:47" s="2" customFormat="1" ht="22.5" customHeight="1">
      <c r="A193" s="221"/>
      <c r="B193" s="30"/>
      <c r="C193" s="234"/>
      <c r="D193" s="185" t="s">
        <v>196</v>
      </c>
      <c r="F193" s="231" t="s">
        <v>198</v>
      </c>
      <c r="G193" s="234"/>
      <c r="H193" s="234"/>
      <c r="I193" s="234"/>
      <c r="J193" s="234"/>
      <c r="K193" s="220"/>
      <c r="L193" s="34"/>
      <c r="M193" s="66"/>
      <c r="N193" s="188"/>
      <c r="O193" s="66"/>
      <c r="P193" s="66"/>
      <c r="Q193" s="66"/>
      <c r="R193" s="66"/>
      <c r="S193" s="66"/>
      <c r="T193" s="66"/>
      <c r="U193" s="221"/>
      <c r="V193" s="221"/>
      <c r="W193" s="221"/>
      <c r="X193" s="221"/>
      <c r="Y193" s="221"/>
      <c r="Z193" s="221"/>
      <c r="AA193" s="221"/>
      <c r="AB193" s="221"/>
      <c r="AC193" s="221"/>
      <c r="AD193" s="221"/>
      <c r="AE193" s="221"/>
      <c r="AT193" s="15"/>
      <c r="AU193" s="15"/>
    </row>
    <row r="194" spans="1:47" s="2" customFormat="1" ht="28.5" customHeight="1">
      <c r="A194" s="235"/>
      <c r="B194" s="30"/>
      <c r="C194" s="172">
        <v>23</v>
      </c>
      <c r="D194" s="172" t="s">
        <v>102</v>
      </c>
      <c r="E194" s="243" t="s">
        <v>200</v>
      </c>
      <c r="F194" s="244" t="s">
        <v>202</v>
      </c>
      <c r="G194" s="175" t="s">
        <v>138</v>
      </c>
      <c r="H194" s="176">
        <v>283.75</v>
      </c>
      <c r="I194" s="217">
        <v>0</v>
      </c>
      <c r="J194" s="177">
        <f t="shared" ref="J194" si="4">ROUND(I194*H194,2)</f>
        <v>0</v>
      </c>
      <c r="K194" s="234"/>
      <c r="L194" s="34"/>
      <c r="M194" s="66"/>
      <c r="N194" s="188"/>
      <c r="O194" s="66"/>
      <c r="P194" s="66"/>
      <c r="Q194" s="66"/>
      <c r="R194" s="66"/>
      <c r="S194" s="66"/>
      <c r="T194" s="66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T194" s="15"/>
      <c r="AU194" s="15"/>
    </row>
    <row r="195" spans="1:47" s="2" customFormat="1" ht="34.5" customHeight="1">
      <c r="A195" s="235"/>
      <c r="B195" s="30"/>
      <c r="C195" s="234"/>
      <c r="D195" s="185" t="s">
        <v>196</v>
      </c>
      <c r="F195" s="231" t="s">
        <v>204</v>
      </c>
      <c r="G195" s="234"/>
      <c r="H195" s="234"/>
      <c r="I195" s="234"/>
      <c r="J195" s="234"/>
      <c r="K195" s="234"/>
      <c r="L195" s="34"/>
      <c r="M195" s="66"/>
      <c r="N195" s="188"/>
      <c r="O195" s="66"/>
      <c r="P195" s="66"/>
      <c r="Q195" s="66"/>
      <c r="R195" s="66"/>
      <c r="S195" s="66"/>
      <c r="T195" s="66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T195" s="15"/>
      <c r="AU195" s="15"/>
    </row>
    <row r="196" spans="1:47" s="2" customFormat="1" ht="34.5" customHeight="1">
      <c r="A196" s="235"/>
      <c r="B196" s="30"/>
      <c r="C196" s="172">
        <v>23</v>
      </c>
      <c r="D196" s="172" t="s">
        <v>102</v>
      </c>
      <c r="E196" s="243" t="s">
        <v>200</v>
      </c>
      <c r="F196" s="244" t="s">
        <v>203</v>
      </c>
      <c r="G196" s="175" t="s">
        <v>138</v>
      </c>
      <c r="H196" s="176">
        <v>59</v>
      </c>
      <c r="I196" s="217">
        <v>0</v>
      </c>
      <c r="J196" s="177">
        <f t="shared" ref="J196" si="5">ROUND(I196*H196,2)</f>
        <v>0</v>
      </c>
      <c r="K196" s="234"/>
      <c r="L196" s="34"/>
      <c r="M196" s="66"/>
      <c r="N196" s="188"/>
      <c r="O196" s="66"/>
      <c r="P196" s="66"/>
      <c r="Q196" s="66"/>
      <c r="R196" s="66"/>
      <c r="S196" s="66"/>
      <c r="T196" s="66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T196" s="15"/>
      <c r="AU196" s="15"/>
    </row>
    <row r="197" spans="1:47" s="2" customFormat="1" ht="24" customHeight="1">
      <c r="A197" s="250"/>
      <c r="B197" s="30"/>
      <c r="C197" s="253"/>
      <c r="D197" s="185" t="s">
        <v>196</v>
      </c>
      <c r="E197" s="254"/>
      <c r="F197" s="255" t="s">
        <v>207</v>
      </c>
      <c r="G197" s="256"/>
      <c r="H197" s="257"/>
      <c r="I197" s="258"/>
      <c r="J197" s="259"/>
      <c r="K197" s="249"/>
      <c r="L197" s="34"/>
      <c r="M197" s="66"/>
      <c r="N197" s="188"/>
      <c r="O197" s="66"/>
      <c r="P197" s="66"/>
      <c r="Q197" s="66"/>
      <c r="R197" s="66"/>
      <c r="S197" s="66"/>
      <c r="T197" s="66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/>
      <c r="AT197" s="15"/>
      <c r="AU197" s="15"/>
    </row>
    <row r="198" spans="1:47" s="2" customFormat="1" ht="34.5" customHeight="1">
      <c r="A198" s="250"/>
      <c r="B198" s="30"/>
      <c r="C198" s="260"/>
      <c r="D198" s="167" t="s">
        <v>63</v>
      </c>
      <c r="E198" s="261" t="s">
        <v>206</v>
      </c>
      <c r="F198" s="261" t="s">
        <v>192</v>
      </c>
      <c r="G198" s="260"/>
      <c r="H198" s="260"/>
      <c r="I198" s="260"/>
      <c r="J198" s="262">
        <f>BK198</f>
        <v>0</v>
      </c>
      <c r="K198" s="249"/>
      <c r="L198" s="34"/>
      <c r="M198" s="66"/>
      <c r="N198" s="188"/>
      <c r="O198" s="66"/>
      <c r="P198" s="66"/>
      <c r="Q198" s="66"/>
      <c r="R198" s="66"/>
      <c r="S198" s="66"/>
      <c r="T198" s="66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T198" s="15"/>
      <c r="AU198" s="15"/>
    </row>
    <row r="199" spans="1:47" s="2" customFormat="1" ht="34.5" customHeight="1">
      <c r="A199" s="250"/>
      <c r="B199" s="30"/>
      <c r="C199" s="263">
        <v>24</v>
      </c>
      <c r="D199" s="263" t="s">
        <v>102</v>
      </c>
      <c r="E199" s="243" t="s">
        <v>195</v>
      </c>
      <c r="F199" s="244" t="s">
        <v>193</v>
      </c>
      <c r="G199" s="264" t="s">
        <v>191</v>
      </c>
      <c r="H199" s="265">
        <v>1</v>
      </c>
      <c r="I199" s="266">
        <v>0</v>
      </c>
      <c r="J199" s="267">
        <f>ROUND(I199*H199,2)</f>
        <v>0</v>
      </c>
      <c r="K199" s="249"/>
      <c r="L199" s="34"/>
      <c r="M199" s="66"/>
      <c r="N199" s="188"/>
      <c r="O199" s="66"/>
      <c r="P199" s="66"/>
      <c r="Q199" s="66"/>
      <c r="R199" s="66"/>
      <c r="S199" s="66"/>
      <c r="T199" s="66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T199" s="15"/>
      <c r="AU199" s="15"/>
    </row>
    <row r="200" spans="1:47" s="2" customFormat="1" ht="34.5" customHeight="1">
      <c r="A200" s="250"/>
      <c r="B200" s="30"/>
      <c r="D200" s="268" t="s">
        <v>105</v>
      </c>
      <c r="F200" s="269" t="s">
        <v>194</v>
      </c>
      <c r="K200" s="249"/>
      <c r="L200" s="34"/>
      <c r="M200" s="66"/>
      <c r="N200" s="188"/>
      <c r="O200" s="66"/>
      <c r="P200" s="66"/>
      <c r="Q200" s="66"/>
      <c r="R200" s="66"/>
      <c r="S200" s="66"/>
      <c r="T200" s="66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T200" s="15"/>
      <c r="AU200" s="15"/>
    </row>
    <row r="201" spans="1:47" s="2" customFormat="1" ht="3" customHeight="1">
      <c r="A201" s="29"/>
      <c r="B201" s="49"/>
      <c r="C201" s="245"/>
      <c r="D201" s="246"/>
      <c r="E201" s="247"/>
      <c r="F201" s="248"/>
      <c r="G201" s="245"/>
      <c r="H201" s="245"/>
      <c r="I201" s="245"/>
      <c r="J201" s="245"/>
      <c r="K201" s="50"/>
      <c r="L201" s="34"/>
      <c r="M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</row>
  </sheetData>
  <autoFilter ref="C119:K158"/>
  <mergeCells count="6">
    <mergeCell ref="E112:H112"/>
    <mergeCell ref="L1:V1"/>
    <mergeCell ref="E6:H6"/>
    <mergeCell ref="E15:H15"/>
    <mergeCell ref="E24:H24"/>
    <mergeCell ref="E84:H84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Obnova povrchu ul. Mostecká</vt:lpstr>
      <vt:lpstr>'Obnova povrchu ul. Mostecká'!Názvy_tisku</vt:lpstr>
      <vt:lpstr>'Rekapitulace stavby'!Názvy_tisku</vt:lpstr>
      <vt:lpstr>'Obnova povrchu ul. Mostecká'!Oblast_tisku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Popovič Anastázie - Raeder&amp;Falge</dc:creator>
  <cp:lastModifiedBy>Kohoutkova Simona</cp:lastModifiedBy>
  <dcterms:created xsi:type="dcterms:W3CDTF">2020-08-27T13:20:17Z</dcterms:created>
  <dcterms:modified xsi:type="dcterms:W3CDTF">2021-07-15T11:03:17Z</dcterms:modified>
</cp:coreProperties>
</file>