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Zakázky 2021\Plošné opravy povrchů komunikací v Litvínově\"/>
    </mc:Choice>
  </mc:AlternateContent>
  <bookViews>
    <workbookView xWindow="0" yWindow="0" windowWidth="28800" windowHeight="12435"/>
  </bookViews>
  <sheets>
    <sheet name="Rekapitulace stavby" sheetId="1" r:id="rId1"/>
    <sheet name="21028B1 - SO.01 - Komunik..." sheetId="2" r:id="rId2"/>
  </sheets>
  <definedNames>
    <definedName name="_xlnm._FilterDatabase" localSheetId="1" hidden="1">'21028B1 - SO.01 - Komunik...'!$C$126:$K$341</definedName>
    <definedName name="_xlnm.Print_Titles" localSheetId="1">'21028B1 - SO.01 - Komunik...'!$126:$126</definedName>
    <definedName name="_xlnm.Print_Titles" localSheetId="0">'Rekapitulace stavby'!$92:$92</definedName>
    <definedName name="_xlnm.Print_Area" localSheetId="1">'21028B1 - SO.01 - Komunik...'!$C$4:$J$39,'21028B1 - SO.01 - Komunik...'!$C$50:$J$76,'21028B1 - SO.01 - Komunik...'!$C$82:$J$108,'21028B1 - SO.01 - Komunik...'!$C$114:$K$341</definedName>
    <definedName name="_xlnm.Print_Area" localSheetId="0">'Rekapitulace stavby'!$D$4:$AO$76,'Rekapitulace stavby'!$C$82:$AQ$96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339" i="2"/>
  <c r="BH339" i="2"/>
  <c r="BG339" i="2"/>
  <c r="BF339" i="2"/>
  <c r="T339" i="2"/>
  <c r="T338" i="2"/>
  <c r="R339" i="2"/>
  <c r="R338" i="2" s="1"/>
  <c r="P339" i="2"/>
  <c r="P338" i="2"/>
  <c r="BI334" i="2"/>
  <c r="BH334" i="2"/>
  <c r="BG334" i="2"/>
  <c r="BF334" i="2"/>
  <c r="T334" i="2"/>
  <c r="R334" i="2"/>
  <c r="P334" i="2"/>
  <c r="BI331" i="2"/>
  <c r="BH331" i="2"/>
  <c r="BG331" i="2"/>
  <c r="BF331" i="2"/>
  <c r="T331" i="2"/>
  <c r="R331" i="2"/>
  <c r="P331" i="2"/>
  <c r="BI326" i="2"/>
  <c r="BH326" i="2"/>
  <c r="BG326" i="2"/>
  <c r="BF326" i="2"/>
  <c r="T326" i="2"/>
  <c r="R326" i="2"/>
  <c r="P326" i="2"/>
  <c r="BI323" i="2"/>
  <c r="BH323" i="2"/>
  <c r="BG323" i="2"/>
  <c r="BF323" i="2"/>
  <c r="T323" i="2"/>
  <c r="R323" i="2"/>
  <c r="P323" i="2"/>
  <c r="BI319" i="2"/>
  <c r="BH319" i="2"/>
  <c r="BG319" i="2"/>
  <c r="BF319" i="2"/>
  <c r="T319" i="2"/>
  <c r="T318" i="2" s="1"/>
  <c r="R319" i="2"/>
  <c r="R318" i="2"/>
  <c r="P319" i="2"/>
  <c r="P318" i="2" s="1"/>
  <c r="BI313" i="2"/>
  <c r="BH313" i="2"/>
  <c r="BG313" i="2"/>
  <c r="BF313" i="2"/>
  <c r="T313" i="2"/>
  <c r="R313" i="2"/>
  <c r="P313" i="2"/>
  <c r="BI308" i="2"/>
  <c r="BH308" i="2"/>
  <c r="BG308" i="2"/>
  <c r="BF308" i="2"/>
  <c r="T308" i="2"/>
  <c r="R308" i="2"/>
  <c r="P308" i="2"/>
  <c r="BI304" i="2"/>
  <c r="BH304" i="2"/>
  <c r="BG304" i="2"/>
  <c r="BF304" i="2"/>
  <c r="T304" i="2"/>
  <c r="R304" i="2"/>
  <c r="P304" i="2"/>
  <c r="BI297" i="2"/>
  <c r="BH297" i="2"/>
  <c r="BG297" i="2"/>
  <c r="BF297" i="2"/>
  <c r="T297" i="2"/>
  <c r="R297" i="2"/>
  <c r="P297" i="2"/>
  <c r="BI291" i="2"/>
  <c r="BH291" i="2"/>
  <c r="BG291" i="2"/>
  <c r="BF291" i="2"/>
  <c r="T291" i="2"/>
  <c r="R291" i="2"/>
  <c r="P291" i="2"/>
  <c r="BI286" i="2"/>
  <c r="BH286" i="2"/>
  <c r="BG286" i="2"/>
  <c r="BF286" i="2"/>
  <c r="T286" i="2"/>
  <c r="R286" i="2"/>
  <c r="P286" i="2"/>
  <c r="BI280" i="2"/>
  <c r="BH280" i="2"/>
  <c r="BG280" i="2"/>
  <c r="BF280" i="2"/>
  <c r="T280" i="2"/>
  <c r="R280" i="2"/>
  <c r="P280" i="2"/>
  <c r="BI273" i="2"/>
  <c r="BH273" i="2"/>
  <c r="BG273" i="2"/>
  <c r="BF273" i="2"/>
  <c r="T273" i="2"/>
  <c r="R273" i="2"/>
  <c r="P273" i="2"/>
  <c r="BI266" i="2"/>
  <c r="BH266" i="2"/>
  <c r="BG266" i="2"/>
  <c r="BF266" i="2"/>
  <c r="T266" i="2"/>
  <c r="R266" i="2"/>
  <c r="P266" i="2"/>
  <c r="BI260" i="2"/>
  <c r="BH260" i="2"/>
  <c r="BG260" i="2"/>
  <c r="BF260" i="2"/>
  <c r="T260" i="2"/>
  <c r="R260" i="2"/>
  <c r="P260" i="2"/>
  <c r="BI253" i="2"/>
  <c r="BH253" i="2"/>
  <c r="BG253" i="2"/>
  <c r="BF253" i="2"/>
  <c r="T253" i="2"/>
  <c r="R253" i="2"/>
  <c r="P253" i="2"/>
  <c r="BI247" i="2"/>
  <c r="BH247" i="2"/>
  <c r="BG247" i="2"/>
  <c r="BF247" i="2"/>
  <c r="T247" i="2"/>
  <c r="R247" i="2"/>
  <c r="P247" i="2"/>
  <c r="BI243" i="2"/>
  <c r="BH243" i="2"/>
  <c r="BG243" i="2"/>
  <c r="BF243" i="2"/>
  <c r="T243" i="2"/>
  <c r="R243" i="2"/>
  <c r="P243" i="2"/>
  <c r="BI239" i="2"/>
  <c r="BH239" i="2"/>
  <c r="BG239" i="2"/>
  <c r="BF239" i="2"/>
  <c r="T239" i="2"/>
  <c r="R239" i="2"/>
  <c r="P239" i="2"/>
  <c r="BI231" i="2"/>
  <c r="BH231" i="2"/>
  <c r="BG231" i="2"/>
  <c r="BF231" i="2"/>
  <c r="T231" i="2"/>
  <c r="R231" i="2"/>
  <c r="P231" i="2"/>
  <c r="BI225" i="2"/>
  <c r="BH225" i="2"/>
  <c r="BG225" i="2"/>
  <c r="BF225" i="2"/>
  <c r="T225" i="2"/>
  <c r="R225" i="2"/>
  <c r="P225" i="2"/>
  <c r="BI218" i="2"/>
  <c r="BH218" i="2"/>
  <c r="BG218" i="2"/>
  <c r="BF218" i="2"/>
  <c r="T218" i="2"/>
  <c r="R218" i="2"/>
  <c r="P218" i="2"/>
  <c r="BI214" i="2"/>
  <c r="BH214" i="2"/>
  <c r="BG214" i="2"/>
  <c r="BF214" i="2"/>
  <c r="T214" i="2"/>
  <c r="R214" i="2"/>
  <c r="P214" i="2"/>
  <c r="BI207" i="2"/>
  <c r="BH207" i="2"/>
  <c r="BG207" i="2"/>
  <c r="BF207" i="2"/>
  <c r="T207" i="2"/>
  <c r="R207" i="2"/>
  <c r="P207" i="2"/>
  <c r="BI201" i="2"/>
  <c r="BH201" i="2"/>
  <c r="BG201" i="2"/>
  <c r="BF201" i="2"/>
  <c r="T201" i="2"/>
  <c r="R201" i="2"/>
  <c r="P201" i="2"/>
  <c r="BI196" i="2"/>
  <c r="BH196" i="2"/>
  <c r="BG196" i="2"/>
  <c r="BF196" i="2"/>
  <c r="T196" i="2"/>
  <c r="R196" i="2"/>
  <c r="P196" i="2"/>
  <c r="BI192" i="2"/>
  <c r="BH192" i="2"/>
  <c r="BG192" i="2"/>
  <c r="BF192" i="2"/>
  <c r="T192" i="2"/>
  <c r="R192" i="2"/>
  <c r="P192" i="2"/>
  <c r="BI188" i="2"/>
  <c r="BH188" i="2"/>
  <c r="BG188" i="2"/>
  <c r="BF188" i="2"/>
  <c r="T188" i="2"/>
  <c r="R188" i="2"/>
  <c r="P188" i="2"/>
  <c r="BI183" i="2"/>
  <c r="BH183" i="2"/>
  <c r="BG183" i="2"/>
  <c r="BF183" i="2"/>
  <c r="T183" i="2"/>
  <c r="R183" i="2"/>
  <c r="P183" i="2"/>
  <c r="BI179" i="2"/>
  <c r="BH179" i="2"/>
  <c r="BG179" i="2"/>
  <c r="BF179" i="2"/>
  <c r="T179" i="2"/>
  <c r="R179" i="2"/>
  <c r="P179" i="2"/>
  <c r="BI175" i="2"/>
  <c r="BH175" i="2"/>
  <c r="BG175" i="2"/>
  <c r="BF175" i="2"/>
  <c r="T175" i="2"/>
  <c r="R175" i="2"/>
  <c r="P175" i="2"/>
  <c r="BI167" i="2"/>
  <c r="BH167" i="2"/>
  <c r="BG167" i="2"/>
  <c r="BF167" i="2"/>
  <c r="T167" i="2"/>
  <c r="R167" i="2"/>
  <c r="P167" i="2"/>
  <c r="BI161" i="2"/>
  <c r="BH161" i="2"/>
  <c r="BG161" i="2"/>
  <c r="BF161" i="2"/>
  <c r="T161" i="2"/>
  <c r="R161" i="2"/>
  <c r="P161" i="2"/>
  <c r="BI157" i="2"/>
  <c r="BH157" i="2"/>
  <c r="BG157" i="2"/>
  <c r="BF157" i="2"/>
  <c r="T157" i="2"/>
  <c r="R157" i="2"/>
  <c r="P157" i="2"/>
  <c r="BI153" i="2"/>
  <c r="BH153" i="2"/>
  <c r="BG153" i="2"/>
  <c r="BF153" i="2"/>
  <c r="T153" i="2"/>
  <c r="R153" i="2"/>
  <c r="P153" i="2"/>
  <c r="BI146" i="2"/>
  <c r="BH146" i="2"/>
  <c r="BG146" i="2"/>
  <c r="BF146" i="2"/>
  <c r="T146" i="2"/>
  <c r="R146" i="2"/>
  <c r="P146" i="2"/>
  <c r="BI142" i="2"/>
  <c r="BH142" i="2"/>
  <c r="BG142" i="2"/>
  <c r="BF142" i="2"/>
  <c r="T142" i="2"/>
  <c r="R142" i="2"/>
  <c r="P142" i="2"/>
  <c r="BI136" i="2"/>
  <c r="BH136" i="2"/>
  <c r="BG136" i="2"/>
  <c r="BF136" i="2"/>
  <c r="T136" i="2"/>
  <c r="R136" i="2"/>
  <c r="P136" i="2"/>
  <c r="BI130" i="2"/>
  <c r="BH130" i="2"/>
  <c r="BG130" i="2"/>
  <c r="BF130" i="2"/>
  <c r="T130" i="2"/>
  <c r="R130" i="2"/>
  <c r="P130" i="2"/>
  <c r="J124" i="2"/>
  <c r="F123" i="2"/>
  <c r="F121" i="2"/>
  <c r="E119" i="2"/>
  <c r="J92" i="2"/>
  <c r="F91" i="2"/>
  <c r="F89" i="2"/>
  <c r="E87" i="2"/>
  <c r="J21" i="2"/>
  <c r="E21" i="2"/>
  <c r="J123" i="2" s="1"/>
  <c r="J20" i="2"/>
  <c r="J18" i="2"/>
  <c r="E18" i="2"/>
  <c r="F92" i="2" s="1"/>
  <c r="J17" i="2"/>
  <c r="J12" i="2"/>
  <c r="J121" i="2"/>
  <c r="E7" i="2"/>
  <c r="E85" i="2"/>
  <c r="L90" i="1"/>
  <c r="AM90" i="1"/>
  <c r="AM89" i="1"/>
  <c r="L89" i="1"/>
  <c r="AM87" i="1"/>
  <c r="L87" i="1"/>
  <c r="L85" i="1"/>
  <c r="L84" i="1"/>
  <c r="BK339" i="2"/>
  <c r="J339" i="2"/>
  <c r="BK334" i="2"/>
  <c r="J331" i="2"/>
  <c r="J323" i="2"/>
  <c r="J313" i="2"/>
  <c r="BK308" i="2"/>
  <c r="J304" i="2"/>
  <c r="J273" i="2"/>
  <c r="J266" i="2"/>
  <c r="BK260" i="2"/>
  <c r="BK253" i="2"/>
  <c r="BK247" i="2"/>
  <c r="BK231" i="2"/>
  <c r="BK225" i="2"/>
  <c r="BK201" i="2"/>
  <c r="J179" i="2"/>
  <c r="BK161" i="2"/>
  <c r="BK146" i="2"/>
  <c r="J136" i="2"/>
  <c r="BK130" i="2"/>
  <c r="J334" i="2"/>
  <c r="BK331" i="2"/>
  <c r="BK326" i="2"/>
  <c r="J326" i="2"/>
  <c r="BK323" i="2"/>
  <c r="BK319" i="2"/>
  <c r="BK313" i="2"/>
  <c r="J308" i="2"/>
  <c r="BK297" i="2"/>
  <c r="BK291" i="2"/>
  <c r="BK286" i="2"/>
  <c r="BK280" i="2"/>
  <c r="J247" i="2"/>
  <c r="BK239" i="2"/>
  <c r="J225" i="2"/>
  <c r="J214" i="2"/>
  <c r="BK183" i="2"/>
  <c r="BK175" i="2"/>
  <c r="J167" i="2"/>
  <c r="J157" i="2"/>
  <c r="J146" i="2"/>
  <c r="J130" i="2"/>
  <c r="J319" i="2"/>
  <c r="BK304" i="2"/>
  <c r="J297" i="2"/>
  <c r="J291" i="2"/>
  <c r="J286" i="2"/>
  <c r="J280" i="2"/>
  <c r="BK273" i="2"/>
  <c r="BK266" i="2"/>
  <c r="J260" i="2"/>
  <c r="J253" i="2"/>
  <c r="J243" i="2"/>
  <c r="J239" i="2"/>
  <c r="BK214" i="2"/>
  <c r="J175" i="2"/>
  <c r="BK167" i="2"/>
  <c r="BK153" i="2"/>
  <c r="AS94" i="1"/>
  <c r="BK243" i="2"/>
  <c r="J231" i="2"/>
  <c r="BK218" i="2"/>
  <c r="BK207" i="2"/>
  <c r="J201" i="2"/>
  <c r="BK196" i="2"/>
  <c r="BK192" i="2"/>
  <c r="J161" i="2"/>
  <c r="J218" i="2"/>
  <c r="J207" i="2"/>
  <c r="J196" i="2"/>
  <c r="J192" i="2"/>
  <c r="BK188" i="2"/>
  <c r="BK179" i="2"/>
  <c r="BK157" i="2"/>
  <c r="BK142" i="2"/>
  <c r="BK136" i="2"/>
  <c r="J188" i="2"/>
  <c r="J183" i="2"/>
  <c r="J153" i="2"/>
  <c r="J142" i="2"/>
  <c r="R129" i="2" l="1"/>
  <c r="BK129" i="2"/>
  <c r="J129" i="2"/>
  <c r="J98" i="2"/>
  <c r="P129" i="2"/>
  <c r="T129" i="2"/>
  <c r="BK152" i="2"/>
  <c r="J152" i="2"/>
  <c r="J99" i="2" s="1"/>
  <c r="P152" i="2"/>
  <c r="R152" i="2"/>
  <c r="T152" i="2"/>
  <c r="BK174" i="2"/>
  <c r="J174" i="2" s="1"/>
  <c r="J100" i="2" s="1"/>
  <c r="P174" i="2"/>
  <c r="R174" i="2"/>
  <c r="T174" i="2"/>
  <c r="BK187" i="2"/>
  <c r="J187" i="2"/>
  <c r="J101" i="2" s="1"/>
  <c r="P187" i="2"/>
  <c r="R187" i="2"/>
  <c r="T187" i="2"/>
  <c r="BK290" i="2"/>
  <c r="J290" i="2"/>
  <c r="J102" i="2"/>
  <c r="P290" i="2"/>
  <c r="R290" i="2"/>
  <c r="T290" i="2"/>
  <c r="BK322" i="2"/>
  <c r="J322" i="2"/>
  <c r="J105" i="2" s="1"/>
  <c r="P322" i="2"/>
  <c r="R322" i="2"/>
  <c r="T322" i="2"/>
  <c r="BK330" i="2"/>
  <c r="J330" i="2"/>
  <c r="J106" i="2"/>
  <c r="P330" i="2"/>
  <c r="R330" i="2"/>
  <c r="T330" i="2"/>
  <c r="E117" i="2"/>
  <c r="F124" i="2"/>
  <c r="J89" i="2"/>
  <c r="BE146" i="2"/>
  <c r="BE157" i="2"/>
  <c r="BE179" i="2"/>
  <c r="BE319" i="2"/>
  <c r="J91" i="2"/>
  <c r="BE130" i="2"/>
  <c r="BE175" i="2"/>
  <c r="BE183" i="2"/>
  <c r="BE201" i="2"/>
  <c r="BE239" i="2"/>
  <c r="BE167" i="2"/>
  <c r="BE225" i="2"/>
  <c r="BE136" i="2"/>
  <c r="BE218" i="2"/>
  <c r="BE231" i="2"/>
  <c r="BE297" i="2"/>
  <c r="BE153" i="2"/>
  <c r="BE161" i="2"/>
  <c r="BE188" i="2"/>
  <c r="BE192" i="2"/>
  <c r="BE243" i="2"/>
  <c r="BE247" i="2"/>
  <c r="BE266" i="2"/>
  <c r="BE304" i="2"/>
  <c r="BE308" i="2"/>
  <c r="BE313" i="2"/>
  <c r="BE331" i="2"/>
  <c r="BE142" i="2"/>
  <c r="BE196" i="2"/>
  <c r="BE207" i="2"/>
  <c r="BE214" i="2"/>
  <c r="BE253" i="2"/>
  <c r="BE260" i="2"/>
  <c r="BE273" i="2"/>
  <c r="BE280" i="2"/>
  <c r="BE286" i="2"/>
  <c r="BE291" i="2"/>
  <c r="BE323" i="2"/>
  <c r="BE326" i="2"/>
  <c r="BE334" i="2"/>
  <c r="BE339" i="2"/>
  <c r="BK318" i="2"/>
  <c r="J318" i="2"/>
  <c r="J103" i="2" s="1"/>
  <c r="BK338" i="2"/>
  <c r="J338" i="2"/>
  <c r="J107" i="2"/>
  <c r="F34" i="2"/>
  <c r="BA95" i="1" s="1"/>
  <c r="BA94" i="1" s="1"/>
  <c r="W30" i="1" s="1"/>
  <c r="F36" i="2"/>
  <c r="BC95" i="1" s="1"/>
  <c r="BC94" i="1" s="1"/>
  <c r="AY94" i="1" s="1"/>
  <c r="F37" i="2"/>
  <c r="BD95" i="1" s="1"/>
  <c r="BD94" i="1" s="1"/>
  <c r="W33" i="1" s="1"/>
  <c r="J34" i="2"/>
  <c r="AW95" i="1" s="1"/>
  <c r="F35" i="2"/>
  <c r="BB95" i="1"/>
  <c r="BB94" i="1" s="1"/>
  <c r="W31" i="1" s="1"/>
  <c r="T321" i="2" l="1"/>
  <c r="P321" i="2"/>
  <c r="P128" i="2"/>
  <c r="P127" i="2"/>
  <c r="AU95" i="1" s="1"/>
  <c r="AU94" i="1" s="1"/>
  <c r="R321" i="2"/>
  <c r="T128" i="2"/>
  <c r="T127" i="2"/>
  <c r="R128" i="2"/>
  <c r="R127" i="2" s="1"/>
  <c r="BK128" i="2"/>
  <c r="J128" i="2"/>
  <c r="J97" i="2" s="1"/>
  <c r="BK321" i="2"/>
  <c r="J321" i="2"/>
  <c r="J104" i="2"/>
  <c r="W32" i="1"/>
  <c r="AX94" i="1"/>
  <c r="F33" i="2"/>
  <c r="AZ95" i="1" s="1"/>
  <c r="AZ94" i="1" s="1"/>
  <c r="W29" i="1" s="1"/>
  <c r="AW94" i="1"/>
  <c r="AK30" i="1" s="1"/>
  <c r="J33" i="2"/>
  <c r="AV95" i="1" s="1"/>
  <c r="AT95" i="1" s="1"/>
  <c r="BK127" i="2" l="1"/>
  <c r="J127" i="2" s="1"/>
  <c r="J96" i="2" s="1"/>
  <c r="AV94" i="1"/>
  <c r="AK29" i="1" s="1"/>
  <c r="AT94" i="1" l="1"/>
  <c r="J30" i="2"/>
  <c r="AG95" i="1"/>
  <c r="AG94" i="1"/>
  <c r="AN94" i="1"/>
  <c r="AN95" i="1" l="1"/>
  <c r="J39" i="2"/>
  <c r="AK26" i="1"/>
  <c r="AK35" i="1"/>
</calcChain>
</file>

<file path=xl/sharedStrings.xml><?xml version="1.0" encoding="utf-8"?>
<sst xmlns="http://schemas.openxmlformats.org/spreadsheetml/2006/main" count="2211" uniqueCount="390">
  <si>
    <t>Export Komplet</t>
  </si>
  <si>
    <t/>
  </si>
  <si>
    <t>2.0</t>
  </si>
  <si>
    <t>ZAMOK</t>
  </si>
  <si>
    <t>False</t>
  </si>
  <si>
    <t>{a838f742-c4f3-41f0-8e5b-940661fcfb91}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</si>
  <si>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</si>
  <si>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</si>
  <si>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</si>
  <si>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</si>
  <si>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</si>
  <si>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</si>
  <si>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</si>
  <si>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</si>
  <si>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21028B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</si>
  <si>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</si>
  <si>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</si>
  <si>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Obnova povrchu komunikace části ul. Podkrušnohorská Litvínov</t>
  </si>
  <si>
    <t>KSO:</t>
  </si>
  <si>
    <t>CC-CZ:</t>
  </si>
  <si>
    <t>Místo:</t>
  </si>
  <si>
    <t>Litvínov</t>
  </si>
  <si>
    <t>Datum:</t>
  </si>
  <si>
    <t>14. 5. 2021</t>
  </si>
  <si>
    <t>Zadavatel:</t>
  </si>
  <si>
    <t>IČ:</t>
  </si>
  <si>
    <t>00266027</t>
  </si>
  <si>
    <t>Město Litvínov</t>
  </si>
  <si>
    <t>DIČ:</t>
  </si>
  <si>
    <t>CZ00266027</t>
  </si>
  <si>
    <t>Uchazeč:</t>
  </si>
  <si>
    <t>Vyplň údaj</t>
  </si>
  <si>
    <t>Projektant:</t>
  </si>
  <si>
    <t xml:space="preserve"> </t>
  </si>
  <si>
    <t>True</t>
  </si>
  <si>
    <t>Zpracovatel:</t>
  </si>
  <si>
    <t>28738217</t>
  </si>
  <si>
    <t>MESSOR s.r.o.</t>
  </si>
  <si>
    <t>CZ28738217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</si>
  <si>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</si>
  <si>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</si>
  <si>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</si>
  <si>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</si>
  <si>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</si>
  <si>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</si>
  <si>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</si>
  <si>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</si>
  <si>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</si>
  <si>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</si>
  <si>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</si>
  <si>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</si>
  <si>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</si>
  <si>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</si>
  <si>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</si>
  <si>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</si>
  <si>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</si>
  <si>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</si>
  <si>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</si>
  <si>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</si>
  <si>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</si>
  <si>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</si>
  <si>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</si>
  <si>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</si>
  <si>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</si>
  <si>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</si>
  <si>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</si>
  <si>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</si>
  <si>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</si>
  <si>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</si>
  <si>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</si>
  <si>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</si>
  <si>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</si>
  <si>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</si>
  <si>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</si>
  <si>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</si>
  <si>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</si>
  <si>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</si>
  <si>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</si>
  <si>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</si>
  <si>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</si>
  <si>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</si>
  <si>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</si>
  <si>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</si>
  <si>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</si>
  <si>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</si>
  <si>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21028B1</t>
  </si>
  <si>
    <t>SO.01 - Komunikace Benzínka/Horská/Bartoškova</t>
  </si>
  <si>
    <t>STA</t>
  </si>
  <si>
    <t>1</t>
  </si>
  <si>
    <t>{0ed84eb0-49d5-4fa6-89a0-f4cca3062252}</t>
  </si>
  <si>
    <t>2</t>
  </si>
  <si>
    <t>KRYCÍ LIST SOUPISU PRACÍ</t>
  </si>
  <si>
    <t>Objekt:</t>
  </si>
  <si>
    <t>21028B1 - SO.01 - Komunikace Benzínka/Horská/Bartoškova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</si>
  <si>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</si>
  <si>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</si>
  <si>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</si>
  <si>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</si>
  <si>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</si>
  <si>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</si>
  <si>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</si>
  <si>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</si>
  <si>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</si>
  <si>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</si>
  <si>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</si>
  <si>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</si>
  <si>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</si>
  <si>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</si>
  <si>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</si>
  <si>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</si>
  <si>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</si>
  <si>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</si>
  <si>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</si>
  <si>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</si>
  <si>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</si>
  <si>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</si>
  <si>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</si>
  <si>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</si>
  <si>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</si>
  <si>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</si>
  <si>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</si>
  <si>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</si>
  <si>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</si>
  <si>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</si>
  <si>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</si>
  <si>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</si>
  <si>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</si>
  <si>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</si>
  <si>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</si>
  <si>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</si>
  <si>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</si>
  <si>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2021 01</t>
  </si>
  <si>
    <t>4</t>
  </si>
  <si>
    <t>733040397</t>
  </si>
  <si>
    <t>PP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</si>
  <si>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</si>
  <si>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VV</t>
  </si>
  <si>
    <t>u betonové obruby, bude zpětně kladeno</t>
  </si>
  <si>
    <t>(10+135+50+23)*0,5</t>
  </si>
  <si>
    <t>(78+20+16)*0,5</t>
  </si>
  <si>
    <t>Součet</t>
  </si>
  <si>
    <t>113107142</t>
  </si>
  <si>
    <t>Odstranění podkladu živičného tl 100 mm ručně</t>
  </si>
  <si>
    <t>-84304714</t>
  </si>
  <si>
    <t>Odstranění podkladů nebo krytů ručně s přemístěním hmot na skládku na vzdálenost do 3 m nebo s naložením na dopravní prostředek živičných, o tl. vrstvy přes 50 do 100 mm</t>
  </si>
  <si>
    <t>Bourání u obrub</t>
  </si>
  <si>
    <t>(10+135+50+23)*0,1</t>
  </si>
  <si>
    <t>(78+20+16)*0,1</t>
  </si>
  <si>
    <t>3</t>
  </si>
  <si>
    <t>113154253</t>
  </si>
  <si>
    <t>Frézování živičného krytu tl 50 mm pruh š 1 m pl do 1000 m2 s překážkami v trase</t>
  </si>
  <si>
    <t>-1459758568</t>
  </si>
  <si>
    <t>Frézování živičného podkladu nebo krytu  s naložením na dopravní prostředek plochy přes 500 do 1 000 m2 s překážkami v trase pruhu šířky do 1 m, tloušťky vrstvy 50 mm</t>
  </si>
  <si>
    <t>455*11</t>
  </si>
  <si>
    <t>113202111</t>
  </si>
  <si>
    <t>Vytrhání obrub krajníků obrubníků stojatých</t>
  </si>
  <si>
    <t>m</t>
  </si>
  <si>
    <t>1803454461</t>
  </si>
  <si>
    <t>Vytrhání obrub  s vybouráním lože, s přemístěním hmot na skládku na vzdálenost do 3 m nebo s naložením na dopravní prostředek z krajníků nebo obrubníků stojatých</t>
  </si>
  <si>
    <t>Betonové obruby (Žulové zachovat)</t>
  </si>
  <si>
    <t>10+135+50+23</t>
  </si>
  <si>
    <t>78+20+16</t>
  </si>
  <si>
    <t>5</t>
  </si>
  <si>
    <t>Komunikace pozemní</t>
  </si>
  <si>
    <t>573231108</t>
  </si>
  <si>
    <t>Postřik živičný spojovací ze silniční emulze v množství 0,50 kg/m2</t>
  </si>
  <si>
    <t>838736844</t>
  </si>
  <si>
    <t>Postřik spojovací PS bez posypu kamenivem ze silniční emulze, v množství 0,50 kg/m2</t>
  </si>
  <si>
    <t>6</t>
  </si>
  <si>
    <t>577144111</t>
  </si>
  <si>
    <t>Asfaltový beton vrstva obrusná ACO 11 (ABS) tř. I tl 50 mm š do 3 m z nemodifikovaného asfaltu</t>
  </si>
  <si>
    <t>-63856199</t>
  </si>
  <si>
    <t>Asfaltový beton vrstva obrusná ACO 11 (ABS)  s rozprostřením a se zhutněním z nemodifikovaného asfaltu v pruhu šířky do 3 m tř. I, po zhutnění tl. 50 mm</t>
  </si>
  <si>
    <t>7</t>
  </si>
  <si>
    <t>596211111</t>
  </si>
  <si>
    <t>Kladení zámkové dlažby komunikací pro pěší tl 60 mm skupiny A pl do 100 m2</t>
  </si>
  <si>
    <t>1235723246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</si>
  <si>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</si>
  <si>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8</t>
  </si>
  <si>
    <t>M</t>
  </si>
  <si>
    <t>59245018</t>
  </si>
  <si>
    <t>dlažba tvar obdélník betonová 200x100x60mm přírodní</t>
  </si>
  <si>
    <t>591276640</t>
  </si>
  <si>
    <t>Zpětné kladení dlažby k novým obrubám - případné doplnění poškozených kostek 10%</t>
  </si>
  <si>
    <t>(10+135+50+23)*0,5*0,1</t>
  </si>
  <si>
    <t>(78+20+16)*0,5*0,1</t>
  </si>
  <si>
    <t>16,6*1,03 'Přepočtené koeficientem množství</t>
  </si>
  <si>
    <t>Trubní vedení</t>
  </si>
  <si>
    <t>9</t>
  </si>
  <si>
    <t>899231111</t>
  </si>
  <si>
    <t>Výšková úprava uličního vstupu nebo vpusti do 200 mm zvýšením mříže</t>
  </si>
  <si>
    <t>kus</t>
  </si>
  <si>
    <t>1889803882</t>
  </si>
  <si>
    <t>Výšková úprava uličního vstupu nebo vpusti do 200 mm  zvýšením mříže</t>
  </si>
  <si>
    <t>10</t>
  </si>
  <si>
    <t>899331111</t>
  </si>
  <si>
    <t>Výšková úprava uličního vstupu nebo vpusti do 200 mm zvýšením poklopu</t>
  </si>
  <si>
    <t>746277716</t>
  </si>
  <si>
    <t>Výšková úprava uličního vstupu nebo vpusti do 200 mm  zvýšením poklopu</t>
  </si>
  <si>
    <t>11</t>
  </si>
  <si>
    <t>899431111</t>
  </si>
  <si>
    <t>Výšková úprava uličního vstupu nebo vpusti do 200 mm zvýšením krycího hrnce, šoupěte nebo hydrantu</t>
  </si>
  <si>
    <t>1154007900</t>
  </si>
  <si>
    <t>Výšková úprava uličního vstupu nebo vpusti do 200 mm  zvýšením krycího hrnce, šoupěte nebo hydrantu bez úpravy armatur</t>
  </si>
  <si>
    <t>Ostatní konstrukce a práce, bourání</t>
  </si>
  <si>
    <t>12</t>
  </si>
  <si>
    <t>915211111</t>
  </si>
  <si>
    <t>Vodorovné dopravní značení dělící čáry souvislé š 125 mm bílý plast</t>
  </si>
  <si>
    <t>1331871938</t>
  </si>
  <si>
    <t>Vodorovné dopravní značení stříkaným plastem  dělící čára šířky 125 mm souvislá bílá základní</t>
  </si>
  <si>
    <t>106+40+51+54+26+26</t>
  </si>
  <si>
    <t>13</t>
  </si>
  <si>
    <t>915211121</t>
  </si>
  <si>
    <t>Vodorovné dopravní značení dělící čáry přerušované š 125 mm bílý plast</t>
  </si>
  <si>
    <t>-302961973</t>
  </si>
  <si>
    <t>Vodorovné dopravní značení stříkaným plastem  dělící čára šířky 125 mm přerušovaná bílá základní</t>
  </si>
  <si>
    <t>18+18+40+12+8+43,5</t>
  </si>
  <si>
    <t>14</t>
  </si>
  <si>
    <t>915221111</t>
  </si>
  <si>
    <t>Vodorovné dopravní značení vodící čáry souvislé š 250 mm bílý plast</t>
  </si>
  <si>
    <t>1557862190</t>
  </si>
  <si>
    <t>Vodorovné dopravní značení stříkaným plastem  vodící čára bílá šířky 250 mm souvislá základní</t>
  </si>
  <si>
    <t>303,5</t>
  </si>
  <si>
    <t>243</t>
  </si>
  <si>
    <t>915221121</t>
  </si>
  <si>
    <t>Vodorovné dopravní značení vodící čáry přerušované š 250 mm bílý plast</t>
  </si>
  <si>
    <t>1567252589</t>
  </si>
  <si>
    <t>Vodorovné dopravní značení stříkaným plastem  vodící čára bílá šířky 250 mm přerušovaná základní</t>
  </si>
  <si>
    <t>14+27+10+55+12,5+33</t>
  </si>
  <si>
    <t>19+10</t>
  </si>
  <si>
    <t>21+17+10+16,5+13+21+10,5+83+20</t>
  </si>
  <si>
    <t>16</t>
  </si>
  <si>
    <t>915231111</t>
  </si>
  <si>
    <t>Vodorovné dopravní značení přechody pro chodce, šipky, symboly bílý plast</t>
  </si>
  <si>
    <t>59363691</t>
  </si>
  <si>
    <t>Vodorovné dopravní značení stříkaným plastem  přechody pro chodce, šipky, symboly nápisy bílé základní</t>
  </si>
  <si>
    <t>"Přechody V7a"6*0,5*4+11*0,5*4</t>
  </si>
  <si>
    <t>"Zastávky BUS V11a" 9+9</t>
  </si>
  <si>
    <t>"Dopravní stíny V13" 32*0,5*2+4*0,5*3+19*0,5*2+7*0,5*2</t>
  </si>
  <si>
    <t>"Šipky V9a" 3,6+2,5+2,5+2,5+2,5</t>
  </si>
  <si>
    <t>17</t>
  </si>
  <si>
    <t>915611111</t>
  </si>
  <si>
    <t>Předznačení vodorovného liniového značení</t>
  </si>
  <si>
    <t>590461165</t>
  </si>
  <si>
    <t>Předznačení pro vodorovné značení  stříkané barvou nebo prováděné z nátěrových hmot liniové dělicí čáry, vodicí proužky</t>
  </si>
  <si>
    <t>10+455+455+455</t>
  </si>
  <si>
    <t>18</t>
  </si>
  <si>
    <t>915621111</t>
  </si>
  <si>
    <t>Předznačení vodorovného plošného značení</t>
  </si>
  <si>
    <t>-1437802793</t>
  </si>
  <si>
    <t>Předznačení pro vodorovné značení  stříkané barvou nebo prováděné z nátěrových hmot plošné šipky, symboly, nápisy</t>
  </si>
  <si>
    <t>19</t>
  </si>
  <si>
    <t>916231213</t>
  </si>
  <si>
    <t>Osazení chodníkového obrubníku betonového stojatého s boční opěrou do lože z betonu prostého</t>
  </si>
  <si>
    <t>-63998550</t>
  </si>
  <si>
    <t>Osazení chodníkového obrubníku betonového se zřízením lože, s vyplněním a zatřením spár cementovou maltou stojatého s boční opěrou z betonu prostého, do lože z betonu prostého</t>
  </si>
  <si>
    <t>20</t>
  </si>
  <si>
    <t>59217031</t>
  </si>
  <si>
    <t>obrubník betonový silniční 1000x150x250mm</t>
  </si>
  <si>
    <t>-190572535</t>
  </si>
  <si>
    <t>"Přechody, sjezdy" -(4*2+4+6+4+5+5+4+4)</t>
  </si>
  <si>
    <t>292*1,02 'Přepočtené koeficientem množství</t>
  </si>
  <si>
    <t>59217029</t>
  </si>
  <si>
    <t>obrubník betonový silniční nájezdový 1000x150x150mm</t>
  </si>
  <si>
    <t>-66474657</t>
  </si>
  <si>
    <t>"Přechody, sjezdy" (4*2+4+6+4+5+5+4+4)</t>
  </si>
  <si>
    <t>40*1,02 'Přepočtené koeficientem množství</t>
  </si>
  <si>
    <t>22</t>
  </si>
  <si>
    <t>59217030</t>
  </si>
  <si>
    <t>obrubník betonový silniční přechodový 1000x150x150-250mm</t>
  </si>
  <si>
    <t>1145238899</t>
  </si>
  <si>
    <t>"Přechody, sjezdy" 18</t>
  </si>
  <si>
    <t>18*1,02 'Přepočtené koeficientem množství</t>
  </si>
  <si>
    <t>23</t>
  </si>
  <si>
    <t>916991121</t>
  </si>
  <si>
    <t>Lože pod obrubníky, krajníky nebo obruby z dlažebních kostek z betonu prostého</t>
  </si>
  <si>
    <t>m3</t>
  </si>
  <si>
    <t>657756520</t>
  </si>
  <si>
    <t>Lože pod obrubníky, krajníky nebo obruby z dlažebních kostek  z betonu prostého</t>
  </si>
  <si>
    <t>Příplatek k loži obrub, pro dobetonávku k zaříznuté spáře asfaltu</t>
  </si>
  <si>
    <t>(10+135+50+23)*0,1*0,1</t>
  </si>
  <si>
    <t>(78+20+16)*0,1*0,1</t>
  </si>
  <si>
    <t>24</t>
  </si>
  <si>
    <t>919731121</t>
  </si>
  <si>
    <t>Zarovnání styčné plochy podkladu nebo krytu živičného tl do 50 mm</t>
  </si>
  <si>
    <t>1885562127</t>
  </si>
  <si>
    <t>Zarovnání styčné plochy podkladu nebo krytu podél vybourané části komunikace nebo zpevněné plochy  živičné tl. do 50 mm</t>
  </si>
  <si>
    <t>Křižovatky, sjezdy</t>
  </si>
  <si>
    <t>25+11+14,5+20+15+15</t>
  </si>
  <si>
    <t>10,5+5,5+11</t>
  </si>
  <si>
    <t>25</t>
  </si>
  <si>
    <t>919731122</t>
  </si>
  <si>
    <t>Zarovnání styčné plochy podkladu nebo krytu živičného tl do 100 mm</t>
  </si>
  <si>
    <t>229441722</t>
  </si>
  <si>
    <t>Zarovnání styčné plochy podkladu nebo krytu podél vybourané části komunikace nebo zpevněné plochy  živičné tl. přes 50 do 100 mm</t>
  </si>
  <si>
    <t>u betonové obruby</t>
  </si>
  <si>
    <t>26</t>
  </si>
  <si>
    <t>919732221</t>
  </si>
  <si>
    <t>Styčná spára napojení nového živičného povrchu na stávající za tepla š 15 mm hl 25 mm bez prořezání</t>
  </si>
  <si>
    <t>-1978828417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</si>
  <si>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</si>
  <si>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27</t>
  </si>
  <si>
    <t>919735111</t>
  </si>
  <si>
    <t>Řezání stávajícího živičného krytu hl do 50 mm</t>
  </si>
  <si>
    <t>102521690</t>
  </si>
  <si>
    <t>Řezání stávajícího živičného krytu nebo podkladu  hloubky do 50 mm</t>
  </si>
  <si>
    <t>28</t>
  </si>
  <si>
    <t>919735112</t>
  </si>
  <si>
    <t>Řezání stávajícího živičného krytu hl do 100 mm</t>
  </si>
  <si>
    <t>-1740811095</t>
  </si>
  <si>
    <t>Řezání stávajícího živičného krytu nebo podkladu  hloubky přes 50 do 100 mm</t>
  </si>
  <si>
    <t>29</t>
  </si>
  <si>
    <t>938909311</t>
  </si>
  <si>
    <t>Čištění vozovek metením strojně podkladu nebo krytu betonového nebo živičného</t>
  </si>
  <si>
    <t>-1916465366</t>
  </si>
  <si>
    <t>Čištění vozovek metením bláta, prachu nebo hlinitého nánosu s odklizením na hromady na vzdálenost do 20 m nebo naložením na dopravní prostředek strojně povrchu podkladu nebo krytu betonového nebo živičného</t>
  </si>
  <si>
    <t>997</t>
  </si>
  <si>
    <t>Přesun sutě</t>
  </si>
  <si>
    <t>30</t>
  </si>
  <si>
    <t>997006512</t>
  </si>
  <si>
    <t>Vodorovné doprava suti s naložením a složením na skládku do 1 km</t>
  </si>
  <si>
    <t>t</t>
  </si>
  <si>
    <t>14718295</t>
  </si>
  <si>
    <t>Vodorovná doprava suti na skládku s naložením na dopravní prostředek a složením přes 100 m do 1 km</t>
  </si>
  <si>
    <t>"Asfalt" 575,575+7,304</t>
  </si>
  <si>
    <t>"Obruba"68,060</t>
  </si>
  <si>
    <t>"Čištění komunikace" 10,01</t>
  </si>
  <si>
    <t>31</t>
  </si>
  <si>
    <t>997006519</t>
  </si>
  <si>
    <t>Příplatek k vodorovnému přemístění suti na skládku ZKD 1 km přes 1 km</t>
  </si>
  <si>
    <t>1661491355</t>
  </si>
  <si>
    <t>Vodorovná doprava suti na skládku s naložením na dopravní prostředek a složením Příplatek k ceně za každý další i započatý 1 km</t>
  </si>
  <si>
    <t>660,949*9 'Přepočtené koeficientem množství</t>
  </si>
  <si>
    <t>32</t>
  </si>
  <si>
    <t>997013861</t>
  </si>
  <si>
    <t>Poplatek za uložení stavebního odpadu na recyklační skládce (skládkovné) z prostého betonu kód odpadu 17 01 01</t>
  </si>
  <si>
    <t>-1240584430</t>
  </si>
  <si>
    <t>Poplatek za uložení stavebního odpadu na recyklační skládce (skládkovné) z prostého betonu zatříděného do Katalogu odpadů pod kódem 17 01 01</t>
  </si>
  <si>
    <t>Obruby, dlažba bude zpětně použita</t>
  </si>
  <si>
    <t>68,060</t>
  </si>
  <si>
    <t>33</t>
  </si>
  <si>
    <t>997013873</t>
  </si>
  <si>
    <t>Poplatek za uložení stavebního odpadu na recyklační skládce (skládkovné) zeminy a kamení zatříděného do Katalogu odpadů pod kódem 17 05 04</t>
  </si>
  <si>
    <t>2079194191</t>
  </si>
  <si>
    <t>Čištění komunikace</t>
  </si>
  <si>
    <t>10,01</t>
  </si>
  <si>
    <t>34</t>
  </si>
  <si>
    <t>997013875</t>
  </si>
  <si>
    <t>Poplatek za uložení stavebního odpadu na recyklační skládce (skládkovné) asfaltového bez obsahu dehtu zatříděného do Katalogu odpadů pod kódem 17 03 02</t>
  </si>
  <si>
    <t>-942182255</t>
  </si>
  <si>
    <t>Asfalt</t>
  </si>
  <si>
    <t>575,575+7,304</t>
  </si>
  <si>
    <t>998</t>
  </si>
  <si>
    <t>Přesun hmot</t>
  </si>
  <si>
    <t>35</t>
  </si>
  <si>
    <t>998225111</t>
  </si>
  <si>
    <t>Přesun hmot pro pozemní komunikace s krytem z kamene, monolitickým betonovým nebo živičným</t>
  </si>
  <si>
    <t>-451806806</t>
  </si>
  <si>
    <t>Přesun hmot pro komunikace s krytem z kameniva, monolitickým betonovým nebo živičným  dopravní vzdálenost do 200 m jakékoliv délky objektu</t>
  </si>
  <si>
    <t>VRN</t>
  </si>
  <si>
    <t>Vedlejší rozpočtové náklady</t>
  </si>
  <si>
    <t>VRN1</t>
  </si>
  <si>
    <t>Průzkumné, geodetické a projektové práce</t>
  </si>
  <si>
    <t>36</t>
  </si>
  <si>
    <t>012203000</t>
  </si>
  <si>
    <t>Geodetické práce při provádění stavby</t>
  </si>
  <si>
    <t>kpl</t>
  </si>
  <si>
    <t>1024</t>
  </si>
  <si>
    <t>-131519935</t>
  </si>
  <si>
    <t>37</t>
  </si>
  <si>
    <t>013294000</t>
  </si>
  <si>
    <t>Ostatní dokumentace</t>
  </si>
  <si>
    <t>695227850</t>
  </si>
  <si>
    <t>DIO</t>
  </si>
  <si>
    <t>VRN3</t>
  </si>
  <si>
    <t>Zařízení staveniště</t>
  </si>
  <si>
    <t>38</t>
  </si>
  <si>
    <t>030001000</t>
  </si>
  <si>
    <t>-86835833</t>
  </si>
  <si>
    <t>39</t>
  </si>
  <si>
    <t>034303000</t>
  </si>
  <si>
    <t>Dopravní značení na staveništi</t>
  </si>
  <si>
    <t>2048372584</t>
  </si>
  <si>
    <t>VRN4</t>
  </si>
  <si>
    <t>Inženýrská činnost</t>
  </si>
  <si>
    <t>40</t>
  </si>
  <si>
    <t>043002000</t>
  </si>
  <si>
    <t>Zkoušky a ostatní měření</t>
  </si>
  <si>
    <t>1682766217</t>
  </si>
  <si>
    <t>"Posouzení PAU v asfaltu"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</si>
</sst>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8" t="s">
        <v>14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2"/>
      <c r="AQ5" s="22"/>
      <c r="AR5" s="20"/>
      <c r="BE5" s="245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0" t="s">
        <v>17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2"/>
      <c r="AQ6" s="22"/>
      <c r="AR6" s="20"/>
      <c r="BE6" s="246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46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46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6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46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246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6"/>
      <c r="BS12" s="17" t="s">
        <v>6</v>
      </c>
    </row>
    <row r="13" spans="1:74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246"/>
      <c r="BS13" s="17" t="s">
        <v>6</v>
      </c>
    </row>
    <row r="14" spans="1:74" ht="12.75">
      <c r="B14" s="21"/>
      <c r="C14" s="22"/>
      <c r="D14" s="22"/>
      <c r="E14" s="251" t="s">
        <v>31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246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6"/>
      <c r="BS15" s="17" t="s">
        <v>4</v>
      </c>
    </row>
    <row r="16" spans="1:74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46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246"/>
      <c r="BS17" s="17" t="s">
        <v>34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6"/>
      <c r="BS18" s="17" t="s">
        <v>6</v>
      </c>
    </row>
    <row r="19" spans="1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36</v>
      </c>
      <c r="AO19" s="22"/>
      <c r="AP19" s="22"/>
      <c r="AQ19" s="22"/>
      <c r="AR19" s="20"/>
      <c r="BE19" s="246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38</v>
      </c>
      <c r="AO20" s="22"/>
      <c r="AP20" s="22"/>
      <c r="AQ20" s="22"/>
      <c r="AR20" s="20"/>
      <c r="BE20" s="246"/>
      <c r="BS20" s="17" t="s">
        <v>34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6"/>
    </row>
    <row r="22" spans="1:71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6"/>
    </row>
    <row r="23" spans="1:71" s="1" customFormat="1" ht="16.5" customHeight="1">
      <c r="B23" s="21"/>
      <c r="C23" s="22"/>
      <c r="D23" s="22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2"/>
      <c r="AP23" s="22"/>
      <c r="AQ23" s="22"/>
      <c r="AR23" s="20"/>
      <c r="BE23" s="246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6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6"/>
    </row>
    <row r="26" spans="1:71" s="2" customFormat="1" ht="25.9" customHeight="1">
      <c r="A26" s="34"/>
      <c r="B26" s="35"/>
      <c r="C26" s="36"/>
      <c r="D26" s="37" t="s">
        <v>40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4">
        <f>ROUND(AG94,2)</f>
        <v>0</v>
      </c>
      <c r="AL26" s="255"/>
      <c r="AM26" s="255"/>
      <c r="AN26" s="255"/>
      <c r="AO26" s="255"/>
      <c r="AP26" s="36"/>
      <c r="AQ26" s="36"/>
      <c r="AR26" s="39"/>
      <c r="BE26" s="246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6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6" t="s">
        <v>41</v>
      </c>
      <c r="M28" s="256"/>
      <c r="N28" s="256"/>
      <c r="O28" s="256"/>
      <c r="P28" s="256"/>
      <c r="Q28" s="36"/>
      <c r="R28" s="36"/>
      <c r="S28" s="36"/>
      <c r="T28" s="36"/>
      <c r="U28" s="36"/>
      <c r="V28" s="36"/>
      <c r="W28" s="256" t="s">
        <v>42</v>
      </c>
      <c r="X28" s="256"/>
      <c r="Y28" s="256"/>
      <c r="Z28" s="256"/>
      <c r="AA28" s="256"/>
      <c r="AB28" s="256"/>
      <c r="AC28" s="256"/>
      <c r="AD28" s="256"/>
      <c r="AE28" s="256"/>
      <c r="AF28" s="36"/>
      <c r="AG28" s="36"/>
      <c r="AH28" s="36"/>
      <c r="AI28" s="36"/>
      <c r="AJ28" s="36"/>
      <c r="AK28" s="256" t="s">
        <v>43</v>
      </c>
      <c r="AL28" s="256"/>
      <c r="AM28" s="256"/>
      <c r="AN28" s="256"/>
      <c r="AO28" s="256"/>
      <c r="AP28" s="36"/>
      <c r="AQ28" s="36"/>
      <c r="AR28" s="39"/>
      <c r="BE28" s="246"/>
    </row>
    <row r="29" spans="1:71" s="3" customFormat="1" ht="14.45" customHeight="1">
      <c r="B29" s="40"/>
      <c r="C29" s="41"/>
      <c r="D29" s="29" t="s">
        <v>44</v>
      </c>
      <c r="E29" s="41"/>
      <c r="F29" s="29" t="s">
        <v>45</v>
      </c>
      <c r="G29" s="41"/>
      <c r="H29" s="41"/>
      <c r="I29" s="41"/>
      <c r="J29" s="41"/>
      <c r="K29" s="41"/>
      <c r="L29" s="259">
        <v>0.21</v>
      </c>
      <c r="M29" s="258"/>
      <c r="N29" s="258"/>
      <c r="O29" s="258"/>
      <c r="P29" s="258"/>
      <c r="Q29" s="41"/>
      <c r="R29" s="41"/>
      <c r="S29" s="41"/>
      <c r="T29" s="41"/>
      <c r="U29" s="41"/>
      <c r="V29" s="41"/>
      <c r="W29" s="257">
        <f>ROUND(AZ94, 2)</f>
        <v>0</v>
      </c>
      <c r="X29" s="258"/>
      <c r="Y29" s="258"/>
      <c r="Z29" s="258"/>
      <c r="AA29" s="258"/>
      <c r="AB29" s="258"/>
      <c r="AC29" s="258"/>
      <c r="AD29" s="258"/>
      <c r="AE29" s="258"/>
      <c r="AF29" s="41"/>
      <c r="AG29" s="41"/>
      <c r="AH29" s="41"/>
      <c r="AI29" s="41"/>
      <c r="AJ29" s="41"/>
      <c r="AK29" s="257">
        <f>ROUND(AV94, 2)</f>
        <v>0</v>
      </c>
      <c r="AL29" s="258"/>
      <c r="AM29" s="258"/>
      <c r="AN29" s="258"/>
      <c r="AO29" s="258"/>
      <c r="AP29" s="41"/>
      <c r="AQ29" s="41"/>
      <c r="AR29" s="42"/>
      <c r="BE29" s="247"/>
    </row>
    <row r="30" spans="1:71" s="3" customFormat="1" ht="14.45" customHeight="1">
      <c r="B30" s="40"/>
      <c r="C30" s="41"/>
      <c r="D30" s="41"/>
      <c r="E30" s="41"/>
      <c r="F30" s="29" t="s">
        <v>46</v>
      </c>
      <c r="G30" s="41"/>
      <c r="H30" s="41"/>
      <c r="I30" s="41"/>
      <c r="J30" s="41"/>
      <c r="K30" s="41"/>
      <c r="L30" s="259">
        <v>0.15</v>
      </c>
      <c r="M30" s="258"/>
      <c r="N30" s="258"/>
      <c r="O30" s="258"/>
      <c r="P30" s="258"/>
      <c r="Q30" s="41"/>
      <c r="R30" s="41"/>
      <c r="S30" s="41"/>
      <c r="T30" s="41"/>
      <c r="U30" s="41"/>
      <c r="V30" s="41"/>
      <c r="W30" s="257">
        <f>ROUND(BA94, 2)</f>
        <v>0</v>
      </c>
      <c r="X30" s="258"/>
      <c r="Y30" s="258"/>
      <c r="Z30" s="258"/>
      <c r="AA30" s="258"/>
      <c r="AB30" s="258"/>
      <c r="AC30" s="258"/>
      <c r="AD30" s="258"/>
      <c r="AE30" s="258"/>
      <c r="AF30" s="41"/>
      <c r="AG30" s="41"/>
      <c r="AH30" s="41"/>
      <c r="AI30" s="41"/>
      <c r="AJ30" s="41"/>
      <c r="AK30" s="257">
        <f>ROUND(AW94, 2)</f>
        <v>0</v>
      </c>
      <c r="AL30" s="258"/>
      <c r="AM30" s="258"/>
      <c r="AN30" s="258"/>
      <c r="AO30" s="258"/>
      <c r="AP30" s="41"/>
      <c r="AQ30" s="41"/>
      <c r="AR30" s="42"/>
      <c r="BE30" s="247"/>
    </row>
    <row r="31" spans="1:71" s="3" customFormat="1" ht="14.45" hidden="1" customHeight="1">
      <c r="B31" s="40"/>
      <c r="C31" s="41"/>
      <c r="D31" s="41"/>
      <c r="E31" s="41"/>
      <c r="F31" s="29" t="s">
        <v>47</v>
      </c>
      <c r="G31" s="41"/>
      <c r="H31" s="41"/>
      <c r="I31" s="41"/>
      <c r="J31" s="41"/>
      <c r="K31" s="41"/>
      <c r="L31" s="259">
        <v>0.21</v>
      </c>
      <c r="M31" s="258"/>
      <c r="N31" s="258"/>
      <c r="O31" s="258"/>
      <c r="P31" s="258"/>
      <c r="Q31" s="41"/>
      <c r="R31" s="41"/>
      <c r="S31" s="41"/>
      <c r="T31" s="41"/>
      <c r="U31" s="41"/>
      <c r="V31" s="41"/>
      <c r="W31" s="257">
        <f>ROUND(BB94, 2)</f>
        <v>0</v>
      </c>
      <c r="X31" s="258"/>
      <c r="Y31" s="258"/>
      <c r="Z31" s="258"/>
      <c r="AA31" s="258"/>
      <c r="AB31" s="258"/>
      <c r="AC31" s="258"/>
      <c r="AD31" s="258"/>
      <c r="AE31" s="258"/>
      <c r="AF31" s="41"/>
      <c r="AG31" s="41"/>
      <c r="AH31" s="41"/>
      <c r="AI31" s="41"/>
      <c r="AJ31" s="41"/>
      <c r="AK31" s="257">
        <v>0</v>
      </c>
      <c r="AL31" s="258"/>
      <c r="AM31" s="258"/>
      <c r="AN31" s="258"/>
      <c r="AO31" s="258"/>
      <c r="AP31" s="41"/>
      <c r="AQ31" s="41"/>
      <c r="AR31" s="42"/>
      <c r="BE31" s="247"/>
    </row>
    <row r="32" spans="1:71" s="3" customFormat="1" ht="14.45" hidden="1" customHeight="1">
      <c r="B32" s="40"/>
      <c r="C32" s="41"/>
      <c r="D32" s="41"/>
      <c r="E32" s="41"/>
      <c r="F32" s="29" t="s">
        <v>48</v>
      </c>
      <c r="G32" s="41"/>
      <c r="H32" s="41"/>
      <c r="I32" s="41"/>
      <c r="J32" s="41"/>
      <c r="K32" s="41"/>
      <c r="L32" s="259">
        <v>0.15</v>
      </c>
      <c r="M32" s="258"/>
      <c r="N32" s="258"/>
      <c r="O32" s="258"/>
      <c r="P32" s="258"/>
      <c r="Q32" s="41"/>
      <c r="R32" s="41"/>
      <c r="S32" s="41"/>
      <c r="T32" s="41"/>
      <c r="U32" s="41"/>
      <c r="V32" s="41"/>
      <c r="W32" s="257">
        <f>ROUND(BC94, 2)</f>
        <v>0</v>
      </c>
      <c r="X32" s="258"/>
      <c r="Y32" s="258"/>
      <c r="Z32" s="258"/>
      <c r="AA32" s="258"/>
      <c r="AB32" s="258"/>
      <c r="AC32" s="258"/>
      <c r="AD32" s="258"/>
      <c r="AE32" s="258"/>
      <c r="AF32" s="41"/>
      <c r="AG32" s="41"/>
      <c r="AH32" s="41"/>
      <c r="AI32" s="41"/>
      <c r="AJ32" s="41"/>
      <c r="AK32" s="257">
        <v>0</v>
      </c>
      <c r="AL32" s="258"/>
      <c r="AM32" s="258"/>
      <c r="AN32" s="258"/>
      <c r="AO32" s="258"/>
      <c r="AP32" s="41"/>
      <c r="AQ32" s="41"/>
      <c r="AR32" s="42"/>
      <c r="BE32" s="247"/>
    </row>
    <row r="33" spans="1:57" s="3" customFormat="1" ht="14.45" hidden="1" customHeight="1">
      <c r="B33" s="40"/>
      <c r="C33" s="41"/>
      <c r="D33" s="41"/>
      <c r="E33" s="41"/>
      <c r="F33" s="29" t="s">
        <v>49</v>
      </c>
      <c r="G33" s="41"/>
      <c r="H33" s="41"/>
      <c r="I33" s="41"/>
      <c r="J33" s="41"/>
      <c r="K33" s="41"/>
      <c r="L33" s="259">
        <v>0</v>
      </c>
      <c r="M33" s="258"/>
      <c r="N33" s="258"/>
      <c r="O33" s="258"/>
      <c r="P33" s="258"/>
      <c r="Q33" s="41"/>
      <c r="R33" s="41"/>
      <c r="S33" s="41"/>
      <c r="T33" s="41"/>
      <c r="U33" s="41"/>
      <c r="V33" s="41"/>
      <c r="W33" s="257">
        <f>ROUND(BD94, 2)</f>
        <v>0</v>
      </c>
      <c r="X33" s="258"/>
      <c r="Y33" s="258"/>
      <c r="Z33" s="258"/>
      <c r="AA33" s="258"/>
      <c r="AB33" s="258"/>
      <c r="AC33" s="258"/>
      <c r="AD33" s="258"/>
      <c r="AE33" s="258"/>
      <c r="AF33" s="41"/>
      <c r="AG33" s="41"/>
      <c r="AH33" s="41"/>
      <c r="AI33" s="41"/>
      <c r="AJ33" s="41"/>
      <c r="AK33" s="257">
        <v>0</v>
      </c>
      <c r="AL33" s="258"/>
      <c r="AM33" s="258"/>
      <c r="AN33" s="258"/>
      <c r="AO33" s="258"/>
      <c r="AP33" s="41"/>
      <c r="AQ33" s="41"/>
      <c r="AR33" s="42"/>
      <c r="BE33" s="24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6"/>
    </row>
    <row r="35" spans="1:57" s="2" customFormat="1" ht="25.9" customHeight="1">
      <c r="A35" s="34"/>
      <c r="B35" s="35"/>
      <c r="C35" s="43"/>
      <c r="D35" s="44" t="s">
        <v>50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51</v>
      </c>
      <c r="U35" s="45"/>
      <c r="V35" s="45"/>
      <c r="W35" s="45"/>
      <c r="X35" s="260" t="s">
        <v>52</v>
      </c>
      <c r="Y35" s="261"/>
      <c r="Z35" s="261"/>
      <c r="AA35" s="261"/>
      <c r="AB35" s="261"/>
      <c r="AC35" s="45"/>
      <c r="AD35" s="45"/>
      <c r="AE35" s="45"/>
      <c r="AF35" s="45"/>
      <c r="AG35" s="45"/>
      <c r="AH35" s="45"/>
      <c r="AI35" s="45"/>
      <c r="AJ35" s="45"/>
      <c r="AK35" s="262">
        <f>SUM(AK26:AK33)</f>
        <v>0</v>
      </c>
      <c r="AL35" s="261"/>
      <c r="AM35" s="261"/>
      <c r="AN35" s="261"/>
      <c r="AO35" s="26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47"/>
      <c r="C49" s="48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54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55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56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55</v>
      </c>
      <c r="AI60" s="38"/>
      <c r="AJ60" s="38"/>
      <c r="AK60" s="38"/>
      <c r="AL60" s="38"/>
      <c r="AM60" s="52" t="s">
        <v>56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58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55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56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55</v>
      </c>
      <c r="AI75" s="38"/>
      <c r="AJ75" s="38"/>
      <c r="AK75" s="38"/>
      <c r="AL75" s="38"/>
      <c r="AM75" s="52" t="s">
        <v>56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5" customHeight="1">
      <c r="A82" s="34"/>
      <c r="B82" s="35"/>
      <c r="C82" s="23" t="s">
        <v>59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21028B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4" t="str">
        <f>K6</f>
        <v>Obnova povrchu komunikace části ul. Podkrušnohorská Litvínov</v>
      </c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63"/>
      <c r="AQ85" s="63"/>
      <c r="AR85" s="64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Litvínov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6" t="str">
        <f>IF(AN8= "","",AN8)</f>
        <v>14. 5. 2021</v>
      </c>
      <c r="AN87" s="266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Město Litvínov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67" t="str">
        <f>IF(E17="","",E17)</f>
        <v xml:space="preserve"> </v>
      </c>
      <c r="AN89" s="268"/>
      <c r="AO89" s="268"/>
      <c r="AP89" s="268"/>
      <c r="AQ89" s="36"/>
      <c r="AR89" s="39"/>
      <c r="AS89" s="269" t="s">
        <v>60</v>
      </c>
      <c r="AT89" s="27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2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35</v>
      </c>
      <c r="AJ90" s="36"/>
      <c r="AK90" s="36"/>
      <c r="AL90" s="36"/>
      <c r="AM90" s="267" t="str">
        <f>IF(E20="","",E20)</f>
        <v>MESSOR s.r.o.</v>
      </c>
      <c r="AN90" s="268"/>
      <c r="AO90" s="268"/>
      <c r="AP90" s="268"/>
      <c r="AQ90" s="36"/>
      <c r="AR90" s="39"/>
      <c r="AS90" s="271"/>
      <c r="AT90" s="27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3"/>
      <c r="AT91" s="27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75" t="s">
        <v>61</v>
      </c>
      <c r="D92" s="276"/>
      <c r="E92" s="276"/>
      <c r="F92" s="276"/>
      <c r="G92" s="276"/>
      <c r="H92" s="73"/>
      <c r="I92" s="277" t="s">
        <v>62</v>
      </c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8" t="s">
        <v>63</v>
      </c>
      <c r="AH92" s="276"/>
      <c r="AI92" s="276"/>
      <c r="AJ92" s="276"/>
      <c r="AK92" s="276"/>
      <c r="AL92" s="276"/>
      <c r="AM92" s="276"/>
      <c r="AN92" s="277" t="s">
        <v>64</v>
      </c>
      <c r="AO92" s="276"/>
      <c r="AP92" s="279"/>
      <c r="AQ92" s="74" t="s">
        <v>65</v>
      </c>
      <c r="AR92" s="39"/>
      <c r="AS92" s="75" t="s">
        <v>66</v>
      </c>
      <c r="AT92" s="76" t="s">
        <v>67</v>
      </c>
      <c r="AU92" s="76" t="s">
        <v>68</v>
      </c>
      <c r="AV92" s="76" t="s">
        <v>69</v>
      </c>
      <c r="AW92" s="76" t="s">
        <v>70</v>
      </c>
      <c r="AX92" s="76" t="s">
        <v>71</v>
      </c>
      <c r="AY92" s="76" t="s">
        <v>72</v>
      </c>
      <c r="AZ92" s="76" t="s">
        <v>73</v>
      </c>
      <c r="BA92" s="76" t="s">
        <v>74</v>
      </c>
      <c r="BB92" s="76" t="s">
        <v>75</v>
      </c>
      <c r="BC92" s="76" t="s">
        <v>76</v>
      </c>
      <c r="BD92" s="77" t="s">
        <v>77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50000000000003" customHeight="1">
      <c r="B94" s="81"/>
      <c r="C94" s="82" t="s">
        <v>78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3">
        <f>ROUND(AG95,2)</f>
        <v>0</v>
      </c>
      <c r="AH94" s="283"/>
      <c r="AI94" s="283"/>
      <c r="AJ94" s="283"/>
      <c r="AK94" s="283"/>
      <c r="AL94" s="283"/>
      <c r="AM94" s="283"/>
      <c r="AN94" s="284">
        <f>SUM(AG94,AT94)</f>
        <v>0</v>
      </c>
      <c r="AO94" s="284"/>
      <c r="AP94" s="284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79</v>
      </c>
      <c r="BT94" s="91" t="s">
        <v>80</v>
      </c>
      <c r="BU94" s="92" t="s">
        <v>81</v>
      </c>
      <c r="BV94" s="91" t="s">
        <v>82</v>
      </c>
      <c r="BW94" s="91" t="s">
        <v>5</v>
      </c>
      <c r="BX94" s="91" t="s">
        <v>83</v>
      </c>
      <c r="CL94" s="91" t="s">
        <v>1</v>
      </c>
    </row>
    <row r="95" spans="1:91" s="7" customFormat="1" ht="24.75" customHeight="1">
      <c r="A95" s="93" t="s">
        <v>84</v>
      </c>
      <c r="B95" s="94"/>
      <c r="C95" s="95"/>
      <c r="D95" s="282" t="s">
        <v>85</v>
      </c>
      <c r="E95" s="282"/>
      <c r="F95" s="282"/>
      <c r="G95" s="282"/>
      <c r="H95" s="282"/>
      <c r="I95" s="96"/>
      <c r="J95" s="282" t="s">
        <v>86</v>
      </c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0">
        <f>'21028B1 - SO.01 - Komunik...'!J30</f>
        <v>0</v>
      </c>
      <c r="AH95" s="281"/>
      <c r="AI95" s="281"/>
      <c r="AJ95" s="281"/>
      <c r="AK95" s="281"/>
      <c r="AL95" s="281"/>
      <c r="AM95" s="281"/>
      <c r="AN95" s="280">
        <f>SUM(AG95,AT95)</f>
        <v>0</v>
      </c>
      <c r="AO95" s="281"/>
      <c r="AP95" s="281"/>
      <c r="AQ95" s="97" t="s">
        <v>87</v>
      </c>
      <c r="AR95" s="98"/>
      <c r="AS95" s="99">
        <v>0</v>
      </c>
      <c r="AT95" s="100">
        <f>ROUND(SUM(AV95:AW95),2)</f>
        <v>0</v>
      </c>
      <c r="AU95" s="101">
        <f>'21028B1 - SO.01 - Komunik...'!P127</f>
        <v>0</v>
      </c>
      <c r="AV95" s="100">
        <f>'21028B1 - SO.01 - Komunik...'!J33</f>
        <v>0</v>
      </c>
      <c r="AW95" s="100">
        <f>'21028B1 - SO.01 - Komunik...'!J34</f>
        <v>0</v>
      </c>
      <c r="AX95" s="100">
        <f>'21028B1 - SO.01 - Komunik...'!J35</f>
        <v>0</v>
      </c>
      <c r="AY95" s="100">
        <f>'21028B1 - SO.01 - Komunik...'!J36</f>
        <v>0</v>
      </c>
      <c r="AZ95" s="100">
        <f>'21028B1 - SO.01 - Komunik...'!F33</f>
        <v>0</v>
      </c>
      <c r="BA95" s="100">
        <f>'21028B1 - SO.01 - Komunik...'!F34</f>
        <v>0</v>
      </c>
      <c r="BB95" s="100">
        <f>'21028B1 - SO.01 - Komunik...'!F35</f>
        <v>0</v>
      </c>
      <c r="BC95" s="100">
        <f>'21028B1 - SO.01 - Komunik...'!F36</f>
        <v>0</v>
      </c>
      <c r="BD95" s="102">
        <f>'21028B1 - SO.01 - Komunik...'!F37</f>
        <v>0</v>
      </c>
      <c r="BT95" s="103" t="s">
        <v>88</v>
      </c>
      <c r="BV95" s="103" t="s">
        <v>82</v>
      </c>
      <c r="BW95" s="103" t="s">
        <v>89</v>
      </c>
      <c r="BX95" s="103" t="s">
        <v>5</v>
      </c>
      <c r="CL95" s="103" t="s">
        <v>1</v>
      </c>
      <c r="CM95" s="103" t="s">
        <v>90</v>
      </c>
    </row>
    <row r="96" spans="1:91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CVbenDpnyYN2ZotBDjz++WJ7fb/z++lnNdCL2DnATTlqkJnyp3Tw+mI7qLcostQWb7b+Lst7/odk4Tmu9vb96A==" saltValue="cIYsWUS1l4GYpmyrnKo2J7ryt+SlS0GcZPtbbHc/clgpF0EG7BXg6BynFXUOArGcug1ZEyNMXZFu2hheio0tp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1028B1 - SO.01 - Komunik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89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90</v>
      </c>
    </row>
    <row r="4" spans="1:46" s="1" customFormat="1" ht="24.95" customHeight="1">
      <c r="B4" s="20"/>
      <c r="D4" s="106" t="s">
        <v>91</v>
      </c>
      <c r="L4" s="20"/>
      <c r="M4" s="107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8" t="s">
        <v>16</v>
      </c>
      <c r="L6" s="20"/>
    </row>
    <row r="7" spans="1:46" s="1" customFormat="1" ht="16.5" customHeight="1">
      <c r="B7" s="20"/>
      <c r="E7" s="286" t="str">
        <f>'Rekapitulace stavby'!K6</f>
        <v>Obnova povrchu komunikace části ul. Podkrušnohorská Litvínov</v>
      </c>
      <c r="F7" s="287"/>
      <c r="G7" s="287"/>
      <c r="H7" s="287"/>
      <c r="L7" s="20"/>
    </row>
    <row r="8" spans="1:46" s="2" customFormat="1" ht="12" customHeight="1">
      <c r="A8" s="34"/>
      <c r="B8" s="39"/>
      <c r="C8" s="34"/>
      <c r="D8" s="108" t="s">
        <v>92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288" t="s">
        <v>93</v>
      </c>
      <c r="F9" s="289"/>
      <c r="G9" s="289"/>
      <c r="H9" s="28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 t="str">
        <f>'Rekapitulace stavby'!AN8</f>
        <v>14. 5. 2021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09" t="s">
        <v>27</v>
      </c>
      <c r="F15" s="34"/>
      <c r="G15" s="34"/>
      <c r="H15" s="34"/>
      <c r="I15" s="108" t="s">
        <v>28</v>
      </c>
      <c r="J15" s="109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30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0" t="str">
        <f>'Rekapitulace stavby'!E14</f>
        <v>Vyplň údaj</v>
      </c>
      <c r="F18" s="291"/>
      <c r="G18" s="291"/>
      <c r="H18" s="291"/>
      <c r="I18" s="108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32</v>
      </c>
      <c r="E20" s="34"/>
      <c r="F20" s="34"/>
      <c r="G20" s="34"/>
      <c r="H20" s="34"/>
      <c r="I20" s="108" t="s">
        <v>25</v>
      </c>
      <c r="J20" s="109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08" t="s">
        <v>28</v>
      </c>
      <c r="J21" s="109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35</v>
      </c>
      <c r="E23" s="34"/>
      <c r="F23" s="34"/>
      <c r="G23" s="34"/>
      <c r="H23" s="34"/>
      <c r="I23" s="108" t="s">
        <v>25</v>
      </c>
      <c r="J23" s="109" t="s">
        <v>36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">
        <v>37</v>
      </c>
      <c r="F24" s="34"/>
      <c r="G24" s="34"/>
      <c r="H24" s="34"/>
      <c r="I24" s="108" t="s">
        <v>28</v>
      </c>
      <c r="J24" s="109" t="s">
        <v>38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39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2" t="s">
        <v>1</v>
      </c>
      <c r="F27" s="292"/>
      <c r="G27" s="292"/>
      <c r="H27" s="29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40</v>
      </c>
      <c r="E30" s="34"/>
      <c r="F30" s="34"/>
      <c r="G30" s="34"/>
      <c r="H30" s="34"/>
      <c r="I30" s="34"/>
      <c r="J30" s="116">
        <f>ROUND(J127,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7" t="s">
        <v>42</v>
      </c>
      <c r="G32" s="34"/>
      <c r="H32" s="34"/>
      <c r="I32" s="117" t="s">
        <v>41</v>
      </c>
      <c r="J32" s="117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8" t="s">
        <v>44</v>
      </c>
      <c r="E33" s="108" t="s">
        <v>45</v>
      </c>
      <c r="F33" s="119">
        <f>ROUND((SUM(BE127:BE341)),  2)</f>
        <v>0</v>
      </c>
      <c r="G33" s="34"/>
      <c r="H33" s="34"/>
      <c r="I33" s="120">
        <v>0.21</v>
      </c>
      <c r="J33" s="119">
        <f>ROUND(((SUM(BE127:BE341))*I33),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8" t="s">
        <v>46</v>
      </c>
      <c r="F34" s="119">
        <f>ROUND((SUM(BF127:BF341)),  2)</f>
        <v>0</v>
      </c>
      <c r="G34" s="34"/>
      <c r="H34" s="34"/>
      <c r="I34" s="120">
        <v>0.15</v>
      </c>
      <c r="J34" s="119">
        <f>ROUND(((SUM(BF127:BF341))*I34),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8" t="s">
        <v>47</v>
      </c>
      <c r="F35" s="119">
        <f>ROUND((SUM(BG127:BG341)),  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08" t="s">
        <v>48</v>
      </c>
      <c r="F36" s="119">
        <f>ROUND((SUM(BH127:BH341)),  2)</f>
        <v>0</v>
      </c>
      <c r="G36" s="34"/>
      <c r="H36" s="34"/>
      <c r="I36" s="120">
        <v>0.15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8" t="s">
        <v>49</v>
      </c>
      <c r="F37" s="119">
        <f>ROUND((SUM(BI127:BI341)),  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50</v>
      </c>
      <c r="E39" s="123"/>
      <c r="F39" s="123"/>
      <c r="G39" s="124" t="s">
        <v>51</v>
      </c>
      <c r="H39" s="125" t="s">
        <v>52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1"/>
      <c r="D50" s="128" t="s">
        <v>53</v>
      </c>
      <c r="E50" s="129"/>
      <c r="F50" s="129"/>
      <c r="G50" s="128" t="s">
        <v>54</v>
      </c>
      <c r="H50" s="129"/>
      <c r="I50" s="129"/>
      <c r="J50" s="129"/>
      <c r="K50" s="129"/>
      <c r="L50" s="51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0" t="s">
        <v>55</v>
      </c>
      <c r="E61" s="131"/>
      <c r="F61" s="132" t="s">
        <v>56</v>
      </c>
      <c r="G61" s="130" t="s">
        <v>55</v>
      </c>
      <c r="H61" s="131"/>
      <c r="I61" s="131"/>
      <c r="J61" s="133" t="s">
        <v>56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28" t="s">
        <v>57</v>
      </c>
      <c r="E65" s="134"/>
      <c r="F65" s="134"/>
      <c r="G65" s="128" t="s">
        <v>58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0" t="s">
        <v>55</v>
      </c>
      <c r="E76" s="131"/>
      <c r="F76" s="132" t="s">
        <v>56</v>
      </c>
      <c r="G76" s="130" t="s">
        <v>55</v>
      </c>
      <c r="H76" s="131"/>
      <c r="I76" s="131"/>
      <c r="J76" s="133" t="s">
        <v>56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94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293" t="str">
        <f>E7</f>
        <v>Obnova povrchu komunikace části ul. Podkrušnohorská Litvínov</v>
      </c>
      <c r="F85" s="294"/>
      <c r="G85" s="294"/>
      <c r="H85" s="29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4" t="str">
        <f>E9</f>
        <v>21028B1 - SO.01 - Komunikace Benzínka/Horská/Bartoškova</v>
      </c>
      <c r="F87" s="295"/>
      <c r="G87" s="295"/>
      <c r="H87" s="29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Litvínov</v>
      </c>
      <c r="G89" s="36"/>
      <c r="H89" s="36"/>
      <c r="I89" s="29" t="s">
        <v>22</v>
      </c>
      <c r="J89" s="66" t="str">
        <f>IF(J12="","",J12)</f>
        <v>14. 5. 2021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Město Litvínov</v>
      </c>
      <c r="G91" s="36"/>
      <c r="H91" s="36"/>
      <c r="I91" s="29" t="s">
        <v>32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>MESSOR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39" t="s">
        <v>95</v>
      </c>
      <c r="D94" s="140"/>
      <c r="E94" s="140"/>
      <c r="F94" s="140"/>
      <c r="G94" s="140"/>
      <c r="H94" s="140"/>
      <c r="I94" s="140"/>
      <c r="J94" s="141" t="s">
        <v>96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2" t="s">
        <v>97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98</v>
      </c>
    </row>
    <row r="97" spans="1:31" s="9" customFormat="1" ht="24.95" customHeight="1">
      <c r="B97" s="143"/>
      <c r="C97" s="144"/>
      <c r="D97" s="145" t="s">
        <v>99</v>
      </c>
      <c r="E97" s="146"/>
      <c r="F97" s="146"/>
      <c r="G97" s="146"/>
      <c r="H97" s="146"/>
      <c r="I97" s="146"/>
      <c r="J97" s="147">
        <f>J128</f>
        <v>0</v>
      </c>
      <c r="K97" s="144"/>
      <c r="L97" s="148"/>
    </row>
    <row r="98" spans="1:31" s="10" customFormat="1" ht="19.899999999999999" customHeight="1">
      <c r="B98" s="149"/>
      <c r="C98" s="150"/>
      <c r="D98" s="151" t="s">
        <v>100</v>
      </c>
      <c r="E98" s="152"/>
      <c r="F98" s="152"/>
      <c r="G98" s="152"/>
      <c r="H98" s="152"/>
      <c r="I98" s="152"/>
      <c r="J98" s="153">
        <f>J129</f>
        <v>0</v>
      </c>
      <c r="K98" s="150"/>
      <c r="L98" s="154"/>
    </row>
    <row r="99" spans="1:31" s="10" customFormat="1" ht="19.899999999999999" customHeight="1">
      <c r="B99" s="149"/>
      <c r="C99" s="150"/>
      <c r="D99" s="151" t="s">
        <v>101</v>
      </c>
      <c r="E99" s="152"/>
      <c r="F99" s="152"/>
      <c r="G99" s="152"/>
      <c r="H99" s="152"/>
      <c r="I99" s="152"/>
      <c r="J99" s="153">
        <f>J152</f>
        <v>0</v>
      </c>
      <c r="K99" s="150"/>
      <c r="L99" s="154"/>
    </row>
    <row r="100" spans="1:31" s="10" customFormat="1" ht="19.899999999999999" customHeight="1">
      <c r="B100" s="149"/>
      <c r="C100" s="150"/>
      <c r="D100" s="151" t="s">
        <v>102</v>
      </c>
      <c r="E100" s="152"/>
      <c r="F100" s="152"/>
      <c r="G100" s="152"/>
      <c r="H100" s="152"/>
      <c r="I100" s="152"/>
      <c r="J100" s="153">
        <f>J174</f>
        <v>0</v>
      </c>
      <c r="K100" s="150"/>
      <c r="L100" s="154"/>
    </row>
    <row r="101" spans="1:31" s="10" customFormat="1" ht="19.899999999999999" customHeight="1">
      <c r="B101" s="149"/>
      <c r="C101" s="150"/>
      <c r="D101" s="151" t="s">
        <v>103</v>
      </c>
      <c r="E101" s="152"/>
      <c r="F101" s="152"/>
      <c r="G101" s="152"/>
      <c r="H101" s="152"/>
      <c r="I101" s="152"/>
      <c r="J101" s="153">
        <f>J187</f>
        <v>0</v>
      </c>
      <c r="K101" s="150"/>
      <c r="L101" s="154"/>
    </row>
    <row r="102" spans="1:31" s="10" customFormat="1" ht="19.899999999999999" customHeight="1">
      <c r="B102" s="149"/>
      <c r="C102" s="150"/>
      <c r="D102" s="151" t="s">
        <v>104</v>
      </c>
      <c r="E102" s="152"/>
      <c r="F102" s="152"/>
      <c r="G102" s="152"/>
      <c r="H102" s="152"/>
      <c r="I102" s="152"/>
      <c r="J102" s="153">
        <f>J290</f>
        <v>0</v>
      </c>
      <c r="K102" s="150"/>
      <c r="L102" s="154"/>
    </row>
    <row r="103" spans="1:31" s="10" customFormat="1" ht="19.899999999999999" customHeight="1">
      <c r="B103" s="149"/>
      <c r="C103" s="150"/>
      <c r="D103" s="151" t="s">
        <v>105</v>
      </c>
      <c r="E103" s="152"/>
      <c r="F103" s="152"/>
      <c r="G103" s="152"/>
      <c r="H103" s="152"/>
      <c r="I103" s="152"/>
      <c r="J103" s="153">
        <f>J318</f>
        <v>0</v>
      </c>
      <c r="K103" s="150"/>
      <c r="L103" s="154"/>
    </row>
    <row r="104" spans="1:31" s="9" customFormat="1" ht="24.95" customHeight="1">
      <c r="B104" s="143"/>
      <c r="C104" s="144"/>
      <c r="D104" s="145" t="s">
        <v>106</v>
      </c>
      <c r="E104" s="146"/>
      <c r="F104" s="146"/>
      <c r="G104" s="146"/>
      <c r="H104" s="146"/>
      <c r="I104" s="146"/>
      <c r="J104" s="147">
        <f>J321</f>
        <v>0</v>
      </c>
      <c r="K104" s="144"/>
      <c r="L104" s="148"/>
    </row>
    <row r="105" spans="1:31" s="10" customFormat="1" ht="19.899999999999999" customHeight="1">
      <c r="B105" s="149"/>
      <c r="C105" s="150"/>
      <c r="D105" s="151" t="s">
        <v>107</v>
      </c>
      <c r="E105" s="152"/>
      <c r="F105" s="152"/>
      <c r="G105" s="152"/>
      <c r="H105" s="152"/>
      <c r="I105" s="152"/>
      <c r="J105" s="153">
        <f>J322</f>
        <v>0</v>
      </c>
      <c r="K105" s="150"/>
      <c r="L105" s="154"/>
    </row>
    <row r="106" spans="1:31" s="10" customFormat="1" ht="19.899999999999999" customHeight="1">
      <c r="B106" s="149"/>
      <c r="C106" s="150"/>
      <c r="D106" s="151" t="s">
        <v>108</v>
      </c>
      <c r="E106" s="152"/>
      <c r="F106" s="152"/>
      <c r="G106" s="152"/>
      <c r="H106" s="152"/>
      <c r="I106" s="152"/>
      <c r="J106" s="153">
        <f>J330</f>
        <v>0</v>
      </c>
      <c r="K106" s="150"/>
      <c r="L106" s="154"/>
    </row>
    <row r="107" spans="1:31" s="10" customFormat="1" ht="19.899999999999999" customHeight="1">
      <c r="B107" s="149"/>
      <c r="C107" s="150"/>
      <c r="D107" s="151" t="s">
        <v>109</v>
      </c>
      <c r="E107" s="152"/>
      <c r="F107" s="152"/>
      <c r="G107" s="152"/>
      <c r="H107" s="152"/>
      <c r="I107" s="152"/>
      <c r="J107" s="153">
        <f>J338</f>
        <v>0</v>
      </c>
      <c r="K107" s="150"/>
      <c r="L107" s="154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63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3" s="2" customFormat="1" ht="24.95" customHeight="1">
      <c r="A114" s="34"/>
      <c r="B114" s="35"/>
      <c r="C114" s="23" t="s">
        <v>110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3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3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3" s="2" customFormat="1" ht="16.5" customHeight="1">
      <c r="A117" s="34"/>
      <c r="B117" s="35"/>
      <c r="C117" s="36"/>
      <c r="D117" s="36"/>
      <c r="E117" s="293" t="str">
        <f>E7</f>
        <v>Obnova povrchu komunikace části ul. Podkrušnohorská Litvínov</v>
      </c>
      <c r="F117" s="294"/>
      <c r="G117" s="294"/>
      <c r="H117" s="294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3" s="2" customFormat="1" ht="12" customHeight="1">
      <c r="A118" s="34"/>
      <c r="B118" s="35"/>
      <c r="C118" s="29" t="s">
        <v>92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3" s="2" customFormat="1" ht="16.5" customHeight="1">
      <c r="A119" s="34"/>
      <c r="B119" s="35"/>
      <c r="C119" s="36"/>
      <c r="D119" s="36"/>
      <c r="E119" s="264" t="str">
        <f>E9</f>
        <v>21028B1 - SO.01 - Komunikace Benzínka/Horská/Bartoškova</v>
      </c>
      <c r="F119" s="295"/>
      <c r="G119" s="295"/>
      <c r="H119" s="295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3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3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>Litvínov</v>
      </c>
      <c r="G121" s="36"/>
      <c r="H121" s="36"/>
      <c r="I121" s="29" t="s">
        <v>22</v>
      </c>
      <c r="J121" s="66" t="str">
        <f>IF(J12="","",J12)</f>
        <v>14. 5. 2021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3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3" s="2" customFormat="1" ht="15.2" customHeight="1">
      <c r="A123" s="34"/>
      <c r="B123" s="35"/>
      <c r="C123" s="29" t="s">
        <v>24</v>
      </c>
      <c r="D123" s="36"/>
      <c r="E123" s="36"/>
      <c r="F123" s="27" t="str">
        <f>E15</f>
        <v>Město Litvínov</v>
      </c>
      <c r="G123" s="36"/>
      <c r="H123" s="36"/>
      <c r="I123" s="29" t="s">
        <v>32</v>
      </c>
      <c r="J123" s="32" t="str">
        <f>E21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3" s="2" customFormat="1" ht="15.2" customHeight="1">
      <c r="A124" s="34"/>
      <c r="B124" s="35"/>
      <c r="C124" s="29" t="s">
        <v>30</v>
      </c>
      <c r="D124" s="36"/>
      <c r="E124" s="36"/>
      <c r="F124" s="27" t="str">
        <f>IF(E18="","",E18)</f>
        <v>Vyplň údaj</v>
      </c>
      <c r="G124" s="36"/>
      <c r="H124" s="36"/>
      <c r="I124" s="29" t="s">
        <v>35</v>
      </c>
      <c r="J124" s="32" t="str">
        <f>E24</f>
        <v>MESSOR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3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63" s="11" customFormat="1" ht="29.25" customHeight="1">
      <c r="A126" s="155"/>
      <c r="B126" s="156"/>
      <c r="C126" s="157" t="s">
        <v>111</v>
      </c>
      <c r="D126" s="158" t="s">
        <v>65</v>
      </c>
      <c r="E126" s="158" t="s">
        <v>61</v>
      </c>
      <c r="F126" s="158" t="s">
        <v>62</v>
      </c>
      <c r="G126" s="158" t="s">
        <v>112</v>
      </c>
      <c r="H126" s="158" t="s">
        <v>113</v>
      </c>
      <c r="I126" s="158" t="s">
        <v>114</v>
      </c>
      <c r="J126" s="158" t="s">
        <v>96</v>
      </c>
      <c r="K126" s="159" t="s">
        <v>115</v>
      </c>
      <c r="L126" s="160"/>
      <c r="M126" s="75" t="s">
        <v>1</v>
      </c>
      <c r="N126" s="76" t="s">
        <v>44</v>
      </c>
      <c r="O126" s="76" t="s">
        <v>116</v>
      </c>
      <c r="P126" s="76" t="s">
        <v>117</v>
      </c>
      <c r="Q126" s="76" t="s">
        <v>118</v>
      </c>
      <c r="R126" s="76" t="s">
        <v>119</v>
      </c>
      <c r="S126" s="76" t="s">
        <v>120</v>
      </c>
      <c r="T126" s="77" t="s">
        <v>121</v>
      </c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</row>
    <row r="127" spans="1:63" s="2" customFormat="1" ht="22.9" customHeight="1">
      <c r="A127" s="34"/>
      <c r="B127" s="35"/>
      <c r="C127" s="82" t="s">
        <v>122</v>
      </c>
      <c r="D127" s="36"/>
      <c r="E127" s="36"/>
      <c r="F127" s="36"/>
      <c r="G127" s="36"/>
      <c r="H127" s="36"/>
      <c r="I127" s="36"/>
      <c r="J127" s="161">
        <f>BK127</f>
        <v>0</v>
      </c>
      <c r="K127" s="36"/>
      <c r="L127" s="39"/>
      <c r="M127" s="78"/>
      <c r="N127" s="162"/>
      <c r="O127" s="79"/>
      <c r="P127" s="163">
        <f>P128+P321</f>
        <v>0</v>
      </c>
      <c r="Q127" s="79"/>
      <c r="R127" s="163">
        <f>R128+R321</f>
        <v>101.182374</v>
      </c>
      <c r="S127" s="79"/>
      <c r="T127" s="164">
        <f>T128+T321</f>
        <v>704.10900000000015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79</v>
      </c>
      <c r="AU127" s="17" t="s">
        <v>98</v>
      </c>
      <c r="BK127" s="165">
        <f>BK128+BK321</f>
        <v>0</v>
      </c>
    </row>
    <row r="128" spans="1:63" s="12" customFormat="1" ht="25.9" customHeight="1">
      <c r="B128" s="166"/>
      <c r="C128" s="167"/>
      <c r="D128" s="168" t="s">
        <v>79</v>
      </c>
      <c r="E128" s="169" t="s">
        <v>123</v>
      </c>
      <c r="F128" s="169" t="s">
        <v>124</v>
      </c>
      <c r="G128" s="167"/>
      <c r="H128" s="167"/>
      <c r="I128" s="170"/>
      <c r="J128" s="171">
        <f>BK128</f>
        <v>0</v>
      </c>
      <c r="K128" s="167"/>
      <c r="L128" s="172"/>
      <c r="M128" s="173"/>
      <c r="N128" s="174"/>
      <c r="O128" s="174"/>
      <c r="P128" s="175">
        <f>P129+P152+P174+P187+P290+P318</f>
        <v>0</v>
      </c>
      <c r="Q128" s="174"/>
      <c r="R128" s="175">
        <f>R129+R152+R174+R187+R290+R318</f>
        <v>101.182374</v>
      </c>
      <c r="S128" s="174"/>
      <c r="T128" s="176">
        <f>T129+T152+T174+T187+T290+T318</f>
        <v>704.10900000000015</v>
      </c>
      <c r="AR128" s="177" t="s">
        <v>88</v>
      </c>
      <c r="AT128" s="178" t="s">
        <v>79</v>
      </c>
      <c r="AU128" s="178" t="s">
        <v>80</v>
      </c>
      <c r="AY128" s="177" t="s">
        <v>125</v>
      </c>
      <c r="BK128" s="179">
        <f>BK129+BK152+BK174+BK187+BK290+BK318</f>
        <v>0</v>
      </c>
    </row>
    <row r="129" spans="1:65" s="12" customFormat="1" ht="22.9" customHeight="1">
      <c r="B129" s="166"/>
      <c r="C129" s="167"/>
      <c r="D129" s="168" t="s">
        <v>79</v>
      </c>
      <c r="E129" s="180" t="s">
        <v>88</v>
      </c>
      <c r="F129" s="180" t="s">
        <v>126</v>
      </c>
      <c r="G129" s="167"/>
      <c r="H129" s="167"/>
      <c r="I129" s="170"/>
      <c r="J129" s="181">
        <f>BK129</f>
        <v>0</v>
      </c>
      <c r="K129" s="167"/>
      <c r="L129" s="172"/>
      <c r="M129" s="173"/>
      <c r="N129" s="174"/>
      <c r="O129" s="174"/>
      <c r="P129" s="175">
        <f>SUM(P130:P151)</f>
        <v>0</v>
      </c>
      <c r="Q129" s="174"/>
      <c r="R129" s="175">
        <f>SUM(R130:R151)</f>
        <v>0.30030000000000001</v>
      </c>
      <c r="S129" s="174"/>
      <c r="T129" s="176">
        <f>SUM(T130:T151)</f>
        <v>694.09900000000016</v>
      </c>
      <c r="AR129" s="177" t="s">
        <v>88</v>
      </c>
      <c r="AT129" s="178" t="s">
        <v>79</v>
      </c>
      <c r="AU129" s="178" t="s">
        <v>88</v>
      </c>
      <c r="AY129" s="177" t="s">
        <v>125</v>
      </c>
      <c r="BK129" s="179">
        <f>SUM(BK130:BK151)</f>
        <v>0</v>
      </c>
    </row>
    <row r="130" spans="1:65" s="2" customFormat="1" ht="16.5" customHeight="1">
      <c r="A130" s="34"/>
      <c r="B130" s="35"/>
      <c r="C130" s="182" t="s">
        <v>88</v>
      </c>
      <c r="D130" s="182" t="s">
        <v>127</v>
      </c>
      <c r="E130" s="183" t="s">
        <v>128</v>
      </c>
      <c r="F130" s="184" t="s">
        <v>129</v>
      </c>
      <c r="G130" s="185" t="s">
        <v>130</v>
      </c>
      <c r="H130" s="186">
        <v>166</v>
      </c>
      <c r="I130" s="187"/>
      <c r="J130" s="188">
        <f>ROUND(I130*H130,2)</f>
        <v>0</v>
      </c>
      <c r="K130" s="184" t="s">
        <v>131</v>
      </c>
      <c r="L130" s="39"/>
      <c r="M130" s="189" t="s">
        <v>1</v>
      </c>
      <c r="N130" s="190" t="s">
        <v>45</v>
      </c>
      <c r="O130" s="71"/>
      <c r="P130" s="191">
        <f>O130*H130</f>
        <v>0</v>
      </c>
      <c r="Q130" s="191">
        <v>0</v>
      </c>
      <c r="R130" s="191">
        <f>Q130*H130</f>
        <v>0</v>
      </c>
      <c r="S130" s="191">
        <v>0.26</v>
      </c>
      <c r="T130" s="192">
        <f>S130*H130</f>
        <v>43.160000000000004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3" t="s">
        <v>132</v>
      </c>
      <c r="AT130" s="193" t="s">
        <v>127</v>
      </c>
      <c r="AU130" s="193" t="s">
        <v>90</v>
      </c>
      <c r="AY130" s="17" t="s">
        <v>125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7" t="s">
        <v>88</v>
      </c>
      <c r="BK130" s="194">
        <f>ROUND(I130*H130,2)</f>
        <v>0</v>
      </c>
      <c r="BL130" s="17" t="s">
        <v>132</v>
      </c>
      <c r="BM130" s="193" t="s">
        <v>133</v>
      </c>
    </row>
    <row r="131" spans="1:65" s="2" customFormat="1" ht="19.5">
      <c r="A131" s="34"/>
      <c r="B131" s="35"/>
      <c r="C131" s="36"/>
      <c r="D131" s="195" t="s">
        <v>134</v>
      </c>
      <c r="E131" s="36"/>
      <c r="F131" s="196" t="s">
        <v>135</v>
      </c>
      <c r="G131" s="36"/>
      <c r="H131" s="36"/>
      <c r="I131" s="197"/>
      <c r="J131" s="36"/>
      <c r="K131" s="36"/>
      <c r="L131" s="39"/>
      <c r="M131" s="198"/>
      <c r="N131" s="199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134</v>
      </c>
      <c r="AU131" s="17" t="s">
        <v>90</v>
      </c>
    </row>
    <row r="132" spans="1:65" s="13" customFormat="1" ht="11.25">
      <c r="B132" s="200"/>
      <c r="C132" s="201"/>
      <c r="D132" s="195" t="s">
        <v>136</v>
      </c>
      <c r="E132" s="202" t="s">
        <v>1</v>
      </c>
      <c r="F132" s="203" t="s">
        <v>137</v>
      </c>
      <c r="G132" s="201"/>
      <c r="H132" s="202" t="s">
        <v>1</v>
      </c>
      <c r="I132" s="204"/>
      <c r="J132" s="201"/>
      <c r="K132" s="201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136</v>
      </c>
      <c r="AU132" s="209" t="s">
        <v>90</v>
      </c>
      <c r="AV132" s="13" t="s">
        <v>88</v>
      </c>
      <c r="AW132" s="13" t="s">
        <v>34</v>
      </c>
      <c r="AX132" s="13" t="s">
        <v>80</v>
      </c>
      <c r="AY132" s="209" t="s">
        <v>125</v>
      </c>
    </row>
    <row r="133" spans="1:65" s="14" customFormat="1" ht="11.25">
      <c r="B133" s="210"/>
      <c r="C133" s="211"/>
      <c r="D133" s="195" t="s">
        <v>136</v>
      </c>
      <c r="E133" s="212" t="s">
        <v>1</v>
      </c>
      <c r="F133" s="213" t="s">
        <v>138</v>
      </c>
      <c r="G133" s="211"/>
      <c r="H133" s="214">
        <v>109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136</v>
      </c>
      <c r="AU133" s="220" t="s">
        <v>90</v>
      </c>
      <c r="AV133" s="14" t="s">
        <v>90</v>
      </c>
      <c r="AW133" s="14" t="s">
        <v>34</v>
      </c>
      <c r="AX133" s="14" t="s">
        <v>80</v>
      </c>
      <c r="AY133" s="220" t="s">
        <v>125</v>
      </c>
    </row>
    <row r="134" spans="1:65" s="14" customFormat="1" ht="11.25">
      <c r="B134" s="210"/>
      <c r="C134" s="211"/>
      <c r="D134" s="195" t="s">
        <v>136</v>
      </c>
      <c r="E134" s="212" t="s">
        <v>1</v>
      </c>
      <c r="F134" s="213" t="s">
        <v>139</v>
      </c>
      <c r="G134" s="211"/>
      <c r="H134" s="214">
        <v>57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136</v>
      </c>
      <c r="AU134" s="220" t="s">
        <v>90</v>
      </c>
      <c r="AV134" s="14" t="s">
        <v>90</v>
      </c>
      <c r="AW134" s="14" t="s">
        <v>34</v>
      </c>
      <c r="AX134" s="14" t="s">
        <v>80</v>
      </c>
      <c r="AY134" s="220" t="s">
        <v>125</v>
      </c>
    </row>
    <row r="135" spans="1:65" s="15" customFormat="1" ht="11.25">
      <c r="B135" s="221"/>
      <c r="C135" s="222"/>
      <c r="D135" s="195" t="s">
        <v>136</v>
      </c>
      <c r="E135" s="223" t="s">
        <v>1</v>
      </c>
      <c r="F135" s="224" t="s">
        <v>140</v>
      </c>
      <c r="G135" s="222"/>
      <c r="H135" s="225">
        <v>166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136</v>
      </c>
      <c r="AU135" s="231" t="s">
        <v>90</v>
      </c>
      <c r="AV135" s="15" t="s">
        <v>132</v>
      </c>
      <c r="AW135" s="15" t="s">
        <v>34</v>
      </c>
      <c r="AX135" s="15" t="s">
        <v>88</v>
      </c>
      <c r="AY135" s="231" t="s">
        <v>125</v>
      </c>
    </row>
    <row r="136" spans="1:65" s="2" customFormat="1" ht="16.5" customHeight="1">
      <c r="A136" s="34"/>
      <c r="B136" s="35"/>
      <c r="C136" s="182" t="s">
        <v>90</v>
      </c>
      <c r="D136" s="182" t="s">
        <v>127</v>
      </c>
      <c r="E136" s="183" t="s">
        <v>141</v>
      </c>
      <c r="F136" s="184" t="s">
        <v>142</v>
      </c>
      <c r="G136" s="185" t="s">
        <v>130</v>
      </c>
      <c r="H136" s="186">
        <v>33.200000000000003</v>
      </c>
      <c r="I136" s="187"/>
      <c r="J136" s="188">
        <f>ROUND(I136*H136,2)</f>
        <v>0</v>
      </c>
      <c r="K136" s="184" t="s">
        <v>131</v>
      </c>
      <c r="L136" s="39"/>
      <c r="M136" s="189" t="s">
        <v>1</v>
      </c>
      <c r="N136" s="190" t="s">
        <v>45</v>
      </c>
      <c r="O136" s="71"/>
      <c r="P136" s="191">
        <f>O136*H136</f>
        <v>0</v>
      </c>
      <c r="Q136" s="191">
        <v>0</v>
      </c>
      <c r="R136" s="191">
        <f>Q136*H136</f>
        <v>0</v>
      </c>
      <c r="S136" s="191">
        <v>0.22</v>
      </c>
      <c r="T136" s="192">
        <f>S136*H136</f>
        <v>7.3040000000000003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3" t="s">
        <v>132</v>
      </c>
      <c r="AT136" s="193" t="s">
        <v>127</v>
      </c>
      <c r="AU136" s="193" t="s">
        <v>90</v>
      </c>
      <c r="AY136" s="17" t="s">
        <v>125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7" t="s">
        <v>88</v>
      </c>
      <c r="BK136" s="194">
        <f>ROUND(I136*H136,2)</f>
        <v>0</v>
      </c>
      <c r="BL136" s="17" t="s">
        <v>132</v>
      </c>
      <c r="BM136" s="193" t="s">
        <v>143</v>
      </c>
    </row>
    <row r="137" spans="1:65" s="2" customFormat="1" ht="19.5">
      <c r="A137" s="34"/>
      <c r="B137" s="35"/>
      <c r="C137" s="36"/>
      <c r="D137" s="195" t="s">
        <v>134</v>
      </c>
      <c r="E137" s="36"/>
      <c r="F137" s="196" t="s">
        <v>144</v>
      </c>
      <c r="G137" s="36"/>
      <c r="H137" s="36"/>
      <c r="I137" s="197"/>
      <c r="J137" s="36"/>
      <c r="K137" s="36"/>
      <c r="L137" s="39"/>
      <c r="M137" s="198"/>
      <c r="N137" s="199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134</v>
      </c>
      <c r="AU137" s="17" t="s">
        <v>90</v>
      </c>
    </row>
    <row r="138" spans="1:65" s="13" customFormat="1" ht="11.25">
      <c r="B138" s="200"/>
      <c r="C138" s="201"/>
      <c r="D138" s="195" t="s">
        <v>136</v>
      </c>
      <c r="E138" s="202" t="s">
        <v>1</v>
      </c>
      <c r="F138" s="203" t="s">
        <v>145</v>
      </c>
      <c r="G138" s="201"/>
      <c r="H138" s="202" t="s">
        <v>1</v>
      </c>
      <c r="I138" s="204"/>
      <c r="J138" s="201"/>
      <c r="K138" s="201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136</v>
      </c>
      <c r="AU138" s="209" t="s">
        <v>90</v>
      </c>
      <c r="AV138" s="13" t="s">
        <v>88</v>
      </c>
      <c r="AW138" s="13" t="s">
        <v>34</v>
      </c>
      <c r="AX138" s="13" t="s">
        <v>80</v>
      </c>
      <c r="AY138" s="209" t="s">
        <v>125</v>
      </c>
    </row>
    <row r="139" spans="1:65" s="14" customFormat="1" ht="11.25">
      <c r="B139" s="210"/>
      <c r="C139" s="211"/>
      <c r="D139" s="195" t="s">
        <v>136</v>
      </c>
      <c r="E139" s="212" t="s">
        <v>1</v>
      </c>
      <c r="F139" s="213" t="s">
        <v>146</v>
      </c>
      <c r="G139" s="211"/>
      <c r="H139" s="214">
        <v>21.8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136</v>
      </c>
      <c r="AU139" s="220" t="s">
        <v>90</v>
      </c>
      <c r="AV139" s="14" t="s">
        <v>90</v>
      </c>
      <c r="AW139" s="14" t="s">
        <v>34</v>
      </c>
      <c r="AX139" s="14" t="s">
        <v>80</v>
      </c>
      <c r="AY139" s="220" t="s">
        <v>125</v>
      </c>
    </row>
    <row r="140" spans="1:65" s="14" customFormat="1" ht="11.25">
      <c r="B140" s="210"/>
      <c r="C140" s="211"/>
      <c r="D140" s="195" t="s">
        <v>136</v>
      </c>
      <c r="E140" s="212" t="s">
        <v>1</v>
      </c>
      <c r="F140" s="213" t="s">
        <v>147</v>
      </c>
      <c r="G140" s="211"/>
      <c r="H140" s="214">
        <v>11.4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136</v>
      </c>
      <c r="AU140" s="220" t="s">
        <v>90</v>
      </c>
      <c r="AV140" s="14" t="s">
        <v>90</v>
      </c>
      <c r="AW140" s="14" t="s">
        <v>34</v>
      </c>
      <c r="AX140" s="14" t="s">
        <v>80</v>
      </c>
      <c r="AY140" s="220" t="s">
        <v>125</v>
      </c>
    </row>
    <row r="141" spans="1:65" s="15" customFormat="1" ht="11.25">
      <c r="B141" s="221"/>
      <c r="C141" s="222"/>
      <c r="D141" s="195" t="s">
        <v>136</v>
      </c>
      <c r="E141" s="223" t="s">
        <v>1</v>
      </c>
      <c r="F141" s="224" t="s">
        <v>140</v>
      </c>
      <c r="G141" s="222"/>
      <c r="H141" s="225">
        <v>33.200000000000003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AT141" s="231" t="s">
        <v>136</v>
      </c>
      <c r="AU141" s="231" t="s">
        <v>90</v>
      </c>
      <c r="AV141" s="15" t="s">
        <v>132</v>
      </c>
      <c r="AW141" s="15" t="s">
        <v>34</v>
      </c>
      <c r="AX141" s="15" t="s">
        <v>88</v>
      </c>
      <c r="AY141" s="231" t="s">
        <v>125</v>
      </c>
    </row>
    <row r="142" spans="1:65" s="2" customFormat="1" ht="16.5" customHeight="1">
      <c r="A142" s="34"/>
      <c r="B142" s="35"/>
      <c r="C142" s="182" t="s">
        <v>148</v>
      </c>
      <c r="D142" s="182" t="s">
        <v>127</v>
      </c>
      <c r="E142" s="183" t="s">
        <v>149</v>
      </c>
      <c r="F142" s="184" t="s">
        <v>150</v>
      </c>
      <c r="G142" s="185" t="s">
        <v>130</v>
      </c>
      <c r="H142" s="186">
        <v>5005</v>
      </c>
      <c r="I142" s="187"/>
      <c r="J142" s="188">
        <f>ROUND(I142*H142,2)</f>
        <v>0</v>
      </c>
      <c r="K142" s="184" t="s">
        <v>131</v>
      </c>
      <c r="L142" s="39"/>
      <c r="M142" s="189" t="s">
        <v>1</v>
      </c>
      <c r="N142" s="190" t="s">
        <v>45</v>
      </c>
      <c r="O142" s="71"/>
      <c r="P142" s="191">
        <f>O142*H142</f>
        <v>0</v>
      </c>
      <c r="Q142" s="191">
        <v>6.0000000000000002E-5</v>
      </c>
      <c r="R142" s="191">
        <f>Q142*H142</f>
        <v>0.30030000000000001</v>
      </c>
      <c r="S142" s="191">
        <v>0.115</v>
      </c>
      <c r="T142" s="192">
        <f>S142*H142</f>
        <v>575.57500000000005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3" t="s">
        <v>132</v>
      </c>
      <c r="AT142" s="193" t="s">
        <v>127</v>
      </c>
      <c r="AU142" s="193" t="s">
        <v>90</v>
      </c>
      <c r="AY142" s="17" t="s">
        <v>125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7" t="s">
        <v>88</v>
      </c>
      <c r="BK142" s="194">
        <f>ROUND(I142*H142,2)</f>
        <v>0</v>
      </c>
      <c r="BL142" s="17" t="s">
        <v>132</v>
      </c>
      <c r="BM142" s="193" t="s">
        <v>151</v>
      </c>
    </row>
    <row r="143" spans="1:65" s="2" customFormat="1" ht="19.5">
      <c r="A143" s="34"/>
      <c r="B143" s="35"/>
      <c r="C143" s="36"/>
      <c r="D143" s="195" t="s">
        <v>134</v>
      </c>
      <c r="E143" s="36"/>
      <c r="F143" s="196" t="s">
        <v>152</v>
      </c>
      <c r="G143" s="36"/>
      <c r="H143" s="36"/>
      <c r="I143" s="197"/>
      <c r="J143" s="36"/>
      <c r="K143" s="36"/>
      <c r="L143" s="39"/>
      <c r="M143" s="198"/>
      <c r="N143" s="199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134</v>
      </c>
      <c r="AU143" s="17" t="s">
        <v>90</v>
      </c>
    </row>
    <row r="144" spans="1:65" s="14" customFormat="1" ht="11.25">
      <c r="B144" s="210"/>
      <c r="C144" s="211"/>
      <c r="D144" s="195" t="s">
        <v>136</v>
      </c>
      <c r="E144" s="212" t="s">
        <v>1</v>
      </c>
      <c r="F144" s="213" t="s">
        <v>153</v>
      </c>
      <c r="G144" s="211"/>
      <c r="H144" s="214">
        <v>5005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136</v>
      </c>
      <c r="AU144" s="220" t="s">
        <v>90</v>
      </c>
      <c r="AV144" s="14" t="s">
        <v>90</v>
      </c>
      <c r="AW144" s="14" t="s">
        <v>34</v>
      </c>
      <c r="AX144" s="14" t="s">
        <v>80</v>
      </c>
      <c r="AY144" s="220" t="s">
        <v>125</v>
      </c>
    </row>
    <row r="145" spans="1:65" s="15" customFormat="1" ht="11.25">
      <c r="B145" s="221"/>
      <c r="C145" s="222"/>
      <c r="D145" s="195" t="s">
        <v>136</v>
      </c>
      <c r="E145" s="223" t="s">
        <v>1</v>
      </c>
      <c r="F145" s="224" t="s">
        <v>140</v>
      </c>
      <c r="G145" s="222"/>
      <c r="H145" s="225">
        <v>5005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136</v>
      </c>
      <c r="AU145" s="231" t="s">
        <v>90</v>
      </c>
      <c r="AV145" s="15" t="s">
        <v>132</v>
      </c>
      <c r="AW145" s="15" t="s">
        <v>34</v>
      </c>
      <c r="AX145" s="15" t="s">
        <v>88</v>
      </c>
      <c r="AY145" s="231" t="s">
        <v>125</v>
      </c>
    </row>
    <row r="146" spans="1:65" s="2" customFormat="1" ht="16.5" customHeight="1">
      <c r="A146" s="34"/>
      <c r="B146" s="35"/>
      <c r="C146" s="182" t="s">
        <v>132</v>
      </c>
      <c r="D146" s="182" t="s">
        <v>127</v>
      </c>
      <c r="E146" s="183" t="s">
        <v>154</v>
      </c>
      <c r="F146" s="184" t="s">
        <v>155</v>
      </c>
      <c r="G146" s="185" t="s">
        <v>156</v>
      </c>
      <c r="H146" s="186">
        <v>332</v>
      </c>
      <c r="I146" s="187"/>
      <c r="J146" s="188">
        <f>ROUND(I146*H146,2)</f>
        <v>0</v>
      </c>
      <c r="K146" s="184" t="s">
        <v>131</v>
      </c>
      <c r="L146" s="39"/>
      <c r="M146" s="189" t="s">
        <v>1</v>
      </c>
      <c r="N146" s="190" t="s">
        <v>45</v>
      </c>
      <c r="O146" s="71"/>
      <c r="P146" s="191">
        <f>O146*H146</f>
        <v>0</v>
      </c>
      <c r="Q146" s="191">
        <v>0</v>
      </c>
      <c r="R146" s="191">
        <f>Q146*H146</f>
        <v>0</v>
      </c>
      <c r="S146" s="191">
        <v>0.20499999999999999</v>
      </c>
      <c r="T146" s="192">
        <f>S146*H146</f>
        <v>68.06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3" t="s">
        <v>132</v>
      </c>
      <c r="AT146" s="193" t="s">
        <v>127</v>
      </c>
      <c r="AU146" s="193" t="s">
        <v>90</v>
      </c>
      <c r="AY146" s="17" t="s">
        <v>125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7" t="s">
        <v>88</v>
      </c>
      <c r="BK146" s="194">
        <f>ROUND(I146*H146,2)</f>
        <v>0</v>
      </c>
      <c r="BL146" s="17" t="s">
        <v>132</v>
      </c>
      <c r="BM146" s="193" t="s">
        <v>157</v>
      </c>
    </row>
    <row r="147" spans="1:65" s="2" customFormat="1" ht="19.5">
      <c r="A147" s="34"/>
      <c r="B147" s="35"/>
      <c r="C147" s="36"/>
      <c r="D147" s="195" t="s">
        <v>134</v>
      </c>
      <c r="E147" s="36"/>
      <c r="F147" s="196" t="s">
        <v>158</v>
      </c>
      <c r="G147" s="36"/>
      <c r="H147" s="36"/>
      <c r="I147" s="197"/>
      <c r="J147" s="36"/>
      <c r="K147" s="36"/>
      <c r="L147" s="39"/>
      <c r="M147" s="198"/>
      <c r="N147" s="199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134</v>
      </c>
      <c r="AU147" s="17" t="s">
        <v>90</v>
      </c>
    </row>
    <row r="148" spans="1:65" s="13" customFormat="1" ht="11.25">
      <c r="B148" s="200"/>
      <c r="C148" s="201"/>
      <c r="D148" s="195" t="s">
        <v>136</v>
      </c>
      <c r="E148" s="202" t="s">
        <v>1</v>
      </c>
      <c r="F148" s="203" t="s">
        <v>159</v>
      </c>
      <c r="G148" s="201"/>
      <c r="H148" s="202" t="s">
        <v>1</v>
      </c>
      <c r="I148" s="204"/>
      <c r="J148" s="201"/>
      <c r="K148" s="201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136</v>
      </c>
      <c r="AU148" s="209" t="s">
        <v>90</v>
      </c>
      <c r="AV148" s="13" t="s">
        <v>88</v>
      </c>
      <c r="AW148" s="13" t="s">
        <v>34</v>
      </c>
      <c r="AX148" s="13" t="s">
        <v>80</v>
      </c>
      <c r="AY148" s="209" t="s">
        <v>125</v>
      </c>
    </row>
    <row r="149" spans="1:65" s="14" customFormat="1" ht="11.25">
      <c r="B149" s="210"/>
      <c r="C149" s="211"/>
      <c r="D149" s="195" t="s">
        <v>136</v>
      </c>
      <c r="E149" s="212" t="s">
        <v>1</v>
      </c>
      <c r="F149" s="213" t="s">
        <v>160</v>
      </c>
      <c r="G149" s="211"/>
      <c r="H149" s="214">
        <v>218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136</v>
      </c>
      <c r="AU149" s="220" t="s">
        <v>90</v>
      </c>
      <c r="AV149" s="14" t="s">
        <v>90</v>
      </c>
      <c r="AW149" s="14" t="s">
        <v>34</v>
      </c>
      <c r="AX149" s="14" t="s">
        <v>80</v>
      </c>
      <c r="AY149" s="220" t="s">
        <v>125</v>
      </c>
    </row>
    <row r="150" spans="1:65" s="14" customFormat="1" ht="11.25">
      <c r="B150" s="210"/>
      <c r="C150" s="211"/>
      <c r="D150" s="195" t="s">
        <v>136</v>
      </c>
      <c r="E150" s="212" t="s">
        <v>1</v>
      </c>
      <c r="F150" s="213" t="s">
        <v>161</v>
      </c>
      <c r="G150" s="211"/>
      <c r="H150" s="214">
        <v>114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136</v>
      </c>
      <c r="AU150" s="220" t="s">
        <v>90</v>
      </c>
      <c r="AV150" s="14" t="s">
        <v>90</v>
      </c>
      <c r="AW150" s="14" t="s">
        <v>34</v>
      </c>
      <c r="AX150" s="14" t="s">
        <v>80</v>
      </c>
      <c r="AY150" s="220" t="s">
        <v>125</v>
      </c>
    </row>
    <row r="151" spans="1:65" s="15" customFormat="1" ht="11.25">
      <c r="B151" s="221"/>
      <c r="C151" s="222"/>
      <c r="D151" s="195" t="s">
        <v>136</v>
      </c>
      <c r="E151" s="223" t="s">
        <v>1</v>
      </c>
      <c r="F151" s="224" t="s">
        <v>140</v>
      </c>
      <c r="G151" s="222"/>
      <c r="H151" s="225">
        <v>332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136</v>
      </c>
      <c r="AU151" s="231" t="s">
        <v>90</v>
      </c>
      <c r="AV151" s="15" t="s">
        <v>132</v>
      </c>
      <c r="AW151" s="15" t="s">
        <v>34</v>
      </c>
      <c r="AX151" s="15" t="s">
        <v>88</v>
      </c>
      <c r="AY151" s="231" t="s">
        <v>125</v>
      </c>
    </row>
    <row r="152" spans="1:65" s="12" customFormat="1" ht="22.9" customHeight="1">
      <c r="B152" s="166"/>
      <c r="C152" s="167"/>
      <c r="D152" s="168" t="s">
        <v>79</v>
      </c>
      <c r="E152" s="180" t="s">
        <v>162</v>
      </c>
      <c r="F152" s="180" t="s">
        <v>163</v>
      </c>
      <c r="G152" s="167"/>
      <c r="H152" s="167"/>
      <c r="I152" s="170"/>
      <c r="J152" s="181">
        <f>BK152</f>
        <v>0</v>
      </c>
      <c r="K152" s="167"/>
      <c r="L152" s="172"/>
      <c r="M152" s="173"/>
      <c r="N152" s="174"/>
      <c r="O152" s="174"/>
      <c r="P152" s="175">
        <f>SUM(P153:P173)</f>
        <v>0</v>
      </c>
      <c r="Q152" s="174"/>
      <c r="R152" s="175">
        <f>SUM(R153:R173)</f>
        <v>16.225338000000001</v>
      </c>
      <c r="S152" s="174"/>
      <c r="T152" s="176">
        <f>SUM(T153:T173)</f>
        <v>0</v>
      </c>
      <c r="AR152" s="177" t="s">
        <v>88</v>
      </c>
      <c r="AT152" s="178" t="s">
        <v>79</v>
      </c>
      <c r="AU152" s="178" t="s">
        <v>88</v>
      </c>
      <c r="AY152" s="177" t="s">
        <v>125</v>
      </c>
      <c r="BK152" s="179">
        <f>SUM(BK153:BK173)</f>
        <v>0</v>
      </c>
    </row>
    <row r="153" spans="1:65" s="2" customFormat="1" ht="16.5" customHeight="1">
      <c r="A153" s="34"/>
      <c r="B153" s="35"/>
      <c r="C153" s="182" t="s">
        <v>162</v>
      </c>
      <c r="D153" s="182" t="s">
        <v>127</v>
      </c>
      <c r="E153" s="183" t="s">
        <v>164</v>
      </c>
      <c r="F153" s="184" t="s">
        <v>165</v>
      </c>
      <c r="G153" s="185" t="s">
        <v>130</v>
      </c>
      <c r="H153" s="186">
        <v>5005</v>
      </c>
      <c r="I153" s="187"/>
      <c r="J153" s="188">
        <f>ROUND(I153*H153,2)</f>
        <v>0</v>
      </c>
      <c r="K153" s="184" t="s">
        <v>131</v>
      </c>
      <c r="L153" s="39"/>
      <c r="M153" s="189" t="s">
        <v>1</v>
      </c>
      <c r="N153" s="190" t="s">
        <v>45</v>
      </c>
      <c r="O153" s="71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3" t="s">
        <v>132</v>
      </c>
      <c r="AT153" s="193" t="s">
        <v>127</v>
      </c>
      <c r="AU153" s="193" t="s">
        <v>90</v>
      </c>
      <c r="AY153" s="17" t="s">
        <v>125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7" t="s">
        <v>88</v>
      </c>
      <c r="BK153" s="194">
        <f>ROUND(I153*H153,2)</f>
        <v>0</v>
      </c>
      <c r="BL153" s="17" t="s">
        <v>132</v>
      </c>
      <c r="BM153" s="193" t="s">
        <v>166</v>
      </c>
    </row>
    <row r="154" spans="1:65" s="2" customFormat="1" ht="11.25">
      <c r="A154" s="34"/>
      <c r="B154" s="35"/>
      <c r="C154" s="36"/>
      <c r="D154" s="195" t="s">
        <v>134</v>
      </c>
      <c r="E154" s="36"/>
      <c r="F154" s="196" t="s">
        <v>167</v>
      </c>
      <c r="G154" s="36"/>
      <c r="H154" s="36"/>
      <c r="I154" s="197"/>
      <c r="J154" s="36"/>
      <c r="K154" s="36"/>
      <c r="L154" s="39"/>
      <c r="M154" s="198"/>
      <c r="N154" s="199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134</v>
      </c>
      <c r="AU154" s="17" t="s">
        <v>90</v>
      </c>
    </row>
    <row r="155" spans="1:65" s="14" customFormat="1" ht="11.25">
      <c r="B155" s="210"/>
      <c r="C155" s="211"/>
      <c r="D155" s="195" t="s">
        <v>136</v>
      </c>
      <c r="E155" s="212" t="s">
        <v>1</v>
      </c>
      <c r="F155" s="213" t="s">
        <v>153</v>
      </c>
      <c r="G155" s="211"/>
      <c r="H155" s="214">
        <v>5005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136</v>
      </c>
      <c r="AU155" s="220" t="s">
        <v>90</v>
      </c>
      <c r="AV155" s="14" t="s">
        <v>90</v>
      </c>
      <c r="AW155" s="14" t="s">
        <v>34</v>
      </c>
      <c r="AX155" s="14" t="s">
        <v>80</v>
      </c>
      <c r="AY155" s="220" t="s">
        <v>125</v>
      </c>
    </row>
    <row r="156" spans="1:65" s="15" customFormat="1" ht="11.25">
      <c r="B156" s="221"/>
      <c r="C156" s="222"/>
      <c r="D156" s="195" t="s">
        <v>136</v>
      </c>
      <c r="E156" s="223" t="s">
        <v>1</v>
      </c>
      <c r="F156" s="224" t="s">
        <v>140</v>
      </c>
      <c r="G156" s="222"/>
      <c r="H156" s="225">
        <v>5005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136</v>
      </c>
      <c r="AU156" s="231" t="s">
        <v>90</v>
      </c>
      <c r="AV156" s="15" t="s">
        <v>132</v>
      </c>
      <c r="AW156" s="15" t="s">
        <v>34</v>
      </c>
      <c r="AX156" s="15" t="s">
        <v>88</v>
      </c>
      <c r="AY156" s="231" t="s">
        <v>125</v>
      </c>
    </row>
    <row r="157" spans="1:65" s="2" customFormat="1" ht="21.75" customHeight="1">
      <c r="A157" s="34"/>
      <c r="B157" s="35"/>
      <c r="C157" s="182" t="s">
        <v>168</v>
      </c>
      <c r="D157" s="182" t="s">
        <v>127</v>
      </c>
      <c r="E157" s="183" t="s">
        <v>169</v>
      </c>
      <c r="F157" s="184" t="s">
        <v>170</v>
      </c>
      <c r="G157" s="185" t="s">
        <v>130</v>
      </c>
      <c r="H157" s="186">
        <v>5005</v>
      </c>
      <c r="I157" s="187"/>
      <c r="J157" s="188">
        <f>ROUND(I157*H157,2)</f>
        <v>0</v>
      </c>
      <c r="K157" s="184" t="s">
        <v>131</v>
      </c>
      <c r="L157" s="39"/>
      <c r="M157" s="189" t="s">
        <v>1</v>
      </c>
      <c r="N157" s="190" t="s">
        <v>45</v>
      </c>
      <c r="O157" s="71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3" t="s">
        <v>132</v>
      </c>
      <c r="AT157" s="193" t="s">
        <v>127</v>
      </c>
      <c r="AU157" s="193" t="s">
        <v>90</v>
      </c>
      <c r="AY157" s="17" t="s">
        <v>125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7" t="s">
        <v>88</v>
      </c>
      <c r="BK157" s="194">
        <f>ROUND(I157*H157,2)</f>
        <v>0</v>
      </c>
      <c r="BL157" s="17" t="s">
        <v>132</v>
      </c>
      <c r="BM157" s="193" t="s">
        <v>171</v>
      </c>
    </row>
    <row r="158" spans="1:65" s="2" customFormat="1" ht="19.5">
      <c r="A158" s="34"/>
      <c r="B158" s="35"/>
      <c r="C158" s="36"/>
      <c r="D158" s="195" t="s">
        <v>134</v>
      </c>
      <c r="E158" s="36"/>
      <c r="F158" s="196" t="s">
        <v>172</v>
      </c>
      <c r="G158" s="36"/>
      <c r="H158" s="36"/>
      <c r="I158" s="197"/>
      <c r="J158" s="36"/>
      <c r="K158" s="36"/>
      <c r="L158" s="39"/>
      <c r="M158" s="198"/>
      <c r="N158" s="199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134</v>
      </c>
      <c r="AU158" s="17" t="s">
        <v>90</v>
      </c>
    </row>
    <row r="159" spans="1:65" s="14" customFormat="1" ht="11.25">
      <c r="B159" s="210"/>
      <c r="C159" s="211"/>
      <c r="D159" s="195" t="s">
        <v>136</v>
      </c>
      <c r="E159" s="212" t="s">
        <v>1</v>
      </c>
      <c r="F159" s="213" t="s">
        <v>153</v>
      </c>
      <c r="G159" s="211"/>
      <c r="H159" s="214">
        <v>5005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136</v>
      </c>
      <c r="AU159" s="220" t="s">
        <v>90</v>
      </c>
      <c r="AV159" s="14" t="s">
        <v>90</v>
      </c>
      <c r="AW159" s="14" t="s">
        <v>34</v>
      </c>
      <c r="AX159" s="14" t="s">
        <v>80</v>
      </c>
      <c r="AY159" s="220" t="s">
        <v>125</v>
      </c>
    </row>
    <row r="160" spans="1:65" s="15" customFormat="1" ht="11.25">
      <c r="B160" s="221"/>
      <c r="C160" s="222"/>
      <c r="D160" s="195" t="s">
        <v>136</v>
      </c>
      <c r="E160" s="223" t="s">
        <v>1</v>
      </c>
      <c r="F160" s="224" t="s">
        <v>140</v>
      </c>
      <c r="G160" s="222"/>
      <c r="H160" s="225">
        <v>5005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136</v>
      </c>
      <c r="AU160" s="231" t="s">
        <v>90</v>
      </c>
      <c r="AV160" s="15" t="s">
        <v>132</v>
      </c>
      <c r="AW160" s="15" t="s">
        <v>34</v>
      </c>
      <c r="AX160" s="15" t="s">
        <v>88</v>
      </c>
      <c r="AY160" s="231" t="s">
        <v>125</v>
      </c>
    </row>
    <row r="161" spans="1:65" s="2" customFormat="1" ht="16.5" customHeight="1">
      <c r="A161" s="34"/>
      <c r="B161" s="35"/>
      <c r="C161" s="182" t="s">
        <v>173</v>
      </c>
      <c r="D161" s="182" t="s">
        <v>127</v>
      </c>
      <c r="E161" s="183" t="s">
        <v>174</v>
      </c>
      <c r="F161" s="184" t="s">
        <v>175</v>
      </c>
      <c r="G161" s="185" t="s">
        <v>130</v>
      </c>
      <c r="H161" s="186">
        <v>166</v>
      </c>
      <c r="I161" s="187"/>
      <c r="J161" s="188">
        <f>ROUND(I161*H161,2)</f>
        <v>0</v>
      </c>
      <c r="K161" s="184" t="s">
        <v>131</v>
      </c>
      <c r="L161" s="39"/>
      <c r="M161" s="189" t="s">
        <v>1</v>
      </c>
      <c r="N161" s="190" t="s">
        <v>45</v>
      </c>
      <c r="O161" s="71"/>
      <c r="P161" s="191">
        <f>O161*H161</f>
        <v>0</v>
      </c>
      <c r="Q161" s="191">
        <v>8.4250000000000005E-2</v>
      </c>
      <c r="R161" s="191">
        <f>Q161*H161</f>
        <v>13.9855</v>
      </c>
      <c r="S161" s="191">
        <v>0</v>
      </c>
      <c r="T161" s="19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3" t="s">
        <v>132</v>
      </c>
      <c r="AT161" s="193" t="s">
        <v>127</v>
      </c>
      <c r="AU161" s="193" t="s">
        <v>90</v>
      </c>
      <c r="AY161" s="17" t="s">
        <v>125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7" t="s">
        <v>88</v>
      </c>
      <c r="BK161" s="194">
        <f>ROUND(I161*H161,2)</f>
        <v>0</v>
      </c>
      <c r="BL161" s="17" t="s">
        <v>132</v>
      </c>
      <c r="BM161" s="193" t="s">
        <v>176</v>
      </c>
    </row>
    <row r="162" spans="1:65" s="2" customFormat="1" ht="29.25">
      <c r="A162" s="34"/>
      <c r="B162" s="35"/>
      <c r="C162" s="36"/>
      <c r="D162" s="195" t="s">
        <v>134</v>
      </c>
      <c r="E162" s="36"/>
      <c r="F162" s="196" t="s">
        <v>177</v>
      </c>
      <c r="G162" s="36"/>
      <c r="H162" s="36"/>
      <c r="I162" s="197"/>
      <c r="J162" s="36"/>
      <c r="K162" s="36"/>
      <c r="L162" s="39"/>
      <c r="M162" s="198"/>
      <c r="N162" s="199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134</v>
      </c>
      <c r="AU162" s="17" t="s">
        <v>90</v>
      </c>
    </row>
    <row r="163" spans="1:65" s="13" customFormat="1" ht="11.25">
      <c r="B163" s="200"/>
      <c r="C163" s="201"/>
      <c r="D163" s="195" t="s">
        <v>136</v>
      </c>
      <c r="E163" s="202" t="s">
        <v>1</v>
      </c>
      <c r="F163" s="203" t="s">
        <v>137</v>
      </c>
      <c r="G163" s="201"/>
      <c r="H163" s="202" t="s">
        <v>1</v>
      </c>
      <c r="I163" s="204"/>
      <c r="J163" s="201"/>
      <c r="K163" s="201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136</v>
      </c>
      <c r="AU163" s="209" t="s">
        <v>90</v>
      </c>
      <c r="AV163" s="13" t="s">
        <v>88</v>
      </c>
      <c r="AW163" s="13" t="s">
        <v>34</v>
      </c>
      <c r="AX163" s="13" t="s">
        <v>80</v>
      </c>
      <c r="AY163" s="209" t="s">
        <v>125</v>
      </c>
    </row>
    <row r="164" spans="1:65" s="14" customFormat="1" ht="11.25">
      <c r="B164" s="210"/>
      <c r="C164" s="211"/>
      <c r="D164" s="195" t="s">
        <v>136</v>
      </c>
      <c r="E164" s="212" t="s">
        <v>1</v>
      </c>
      <c r="F164" s="213" t="s">
        <v>138</v>
      </c>
      <c r="G164" s="211"/>
      <c r="H164" s="214">
        <v>109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136</v>
      </c>
      <c r="AU164" s="220" t="s">
        <v>90</v>
      </c>
      <c r="AV164" s="14" t="s">
        <v>90</v>
      </c>
      <c r="AW164" s="14" t="s">
        <v>34</v>
      </c>
      <c r="AX164" s="14" t="s">
        <v>80</v>
      </c>
      <c r="AY164" s="220" t="s">
        <v>125</v>
      </c>
    </row>
    <row r="165" spans="1:65" s="14" customFormat="1" ht="11.25">
      <c r="B165" s="210"/>
      <c r="C165" s="211"/>
      <c r="D165" s="195" t="s">
        <v>136</v>
      </c>
      <c r="E165" s="212" t="s">
        <v>1</v>
      </c>
      <c r="F165" s="213" t="s">
        <v>139</v>
      </c>
      <c r="G165" s="211"/>
      <c r="H165" s="214">
        <v>57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136</v>
      </c>
      <c r="AU165" s="220" t="s">
        <v>90</v>
      </c>
      <c r="AV165" s="14" t="s">
        <v>90</v>
      </c>
      <c r="AW165" s="14" t="s">
        <v>34</v>
      </c>
      <c r="AX165" s="14" t="s">
        <v>80</v>
      </c>
      <c r="AY165" s="220" t="s">
        <v>125</v>
      </c>
    </row>
    <row r="166" spans="1:65" s="15" customFormat="1" ht="11.25">
      <c r="B166" s="221"/>
      <c r="C166" s="222"/>
      <c r="D166" s="195" t="s">
        <v>136</v>
      </c>
      <c r="E166" s="223" t="s">
        <v>1</v>
      </c>
      <c r="F166" s="224" t="s">
        <v>140</v>
      </c>
      <c r="G166" s="222"/>
      <c r="H166" s="225">
        <v>166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136</v>
      </c>
      <c r="AU166" s="231" t="s">
        <v>90</v>
      </c>
      <c r="AV166" s="15" t="s">
        <v>132</v>
      </c>
      <c r="AW166" s="15" t="s">
        <v>34</v>
      </c>
      <c r="AX166" s="15" t="s">
        <v>88</v>
      </c>
      <c r="AY166" s="231" t="s">
        <v>125</v>
      </c>
    </row>
    <row r="167" spans="1:65" s="2" customFormat="1" ht="16.5" customHeight="1">
      <c r="A167" s="34"/>
      <c r="B167" s="35"/>
      <c r="C167" s="232" t="s">
        <v>178</v>
      </c>
      <c r="D167" s="232" t="s">
        <v>179</v>
      </c>
      <c r="E167" s="233" t="s">
        <v>180</v>
      </c>
      <c r="F167" s="234" t="s">
        <v>181</v>
      </c>
      <c r="G167" s="235" t="s">
        <v>130</v>
      </c>
      <c r="H167" s="236">
        <v>17.097999999999999</v>
      </c>
      <c r="I167" s="237"/>
      <c r="J167" s="238">
        <f>ROUND(I167*H167,2)</f>
        <v>0</v>
      </c>
      <c r="K167" s="234" t="s">
        <v>131</v>
      </c>
      <c r="L167" s="239"/>
      <c r="M167" s="240" t="s">
        <v>1</v>
      </c>
      <c r="N167" s="241" t="s">
        <v>45</v>
      </c>
      <c r="O167" s="71"/>
      <c r="P167" s="191">
        <f>O167*H167</f>
        <v>0</v>
      </c>
      <c r="Q167" s="191">
        <v>0.13100000000000001</v>
      </c>
      <c r="R167" s="191">
        <f>Q167*H167</f>
        <v>2.2398379999999998</v>
      </c>
      <c r="S167" s="191">
        <v>0</v>
      </c>
      <c r="T167" s="19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3" t="s">
        <v>178</v>
      </c>
      <c r="AT167" s="193" t="s">
        <v>179</v>
      </c>
      <c r="AU167" s="193" t="s">
        <v>90</v>
      </c>
      <c r="AY167" s="17" t="s">
        <v>125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7" t="s">
        <v>88</v>
      </c>
      <c r="BK167" s="194">
        <f>ROUND(I167*H167,2)</f>
        <v>0</v>
      </c>
      <c r="BL167" s="17" t="s">
        <v>132</v>
      </c>
      <c r="BM167" s="193" t="s">
        <v>182</v>
      </c>
    </row>
    <row r="168" spans="1:65" s="2" customFormat="1" ht="11.25">
      <c r="A168" s="34"/>
      <c r="B168" s="35"/>
      <c r="C168" s="36"/>
      <c r="D168" s="195" t="s">
        <v>134</v>
      </c>
      <c r="E168" s="36"/>
      <c r="F168" s="196" t="s">
        <v>181</v>
      </c>
      <c r="G168" s="36"/>
      <c r="H168" s="36"/>
      <c r="I168" s="197"/>
      <c r="J168" s="36"/>
      <c r="K168" s="36"/>
      <c r="L168" s="39"/>
      <c r="M168" s="198"/>
      <c r="N168" s="199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134</v>
      </c>
      <c r="AU168" s="17" t="s">
        <v>90</v>
      </c>
    </row>
    <row r="169" spans="1:65" s="13" customFormat="1" ht="11.25">
      <c r="B169" s="200"/>
      <c r="C169" s="201"/>
      <c r="D169" s="195" t="s">
        <v>136</v>
      </c>
      <c r="E169" s="202" t="s">
        <v>1</v>
      </c>
      <c r="F169" s="203" t="s">
        <v>183</v>
      </c>
      <c r="G169" s="201"/>
      <c r="H169" s="202" t="s">
        <v>1</v>
      </c>
      <c r="I169" s="204"/>
      <c r="J169" s="201"/>
      <c r="K169" s="201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136</v>
      </c>
      <c r="AU169" s="209" t="s">
        <v>90</v>
      </c>
      <c r="AV169" s="13" t="s">
        <v>88</v>
      </c>
      <c r="AW169" s="13" t="s">
        <v>34</v>
      </c>
      <c r="AX169" s="13" t="s">
        <v>80</v>
      </c>
      <c r="AY169" s="209" t="s">
        <v>125</v>
      </c>
    </row>
    <row r="170" spans="1:65" s="14" customFormat="1" ht="11.25">
      <c r="B170" s="210"/>
      <c r="C170" s="211"/>
      <c r="D170" s="195" t="s">
        <v>136</v>
      </c>
      <c r="E170" s="212" t="s">
        <v>1</v>
      </c>
      <c r="F170" s="213" t="s">
        <v>184</v>
      </c>
      <c r="G170" s="211"/>
      <c r="H170" s="214">
        <v>10.9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136</v>
      </c>
      <c r="AU170" s="220" t="s">
        <v>90</v>
      </c>
      <c r="AV170" s="14" t="s">
        <v>90</v>
      </c>
      <c r="AW170" s="14" t="s">
        <v>34</v>
      </c>
      <c r="AX170" s="14" t="s">
        <v>80</v>
      </c>
      <c r="AY170" s="220" t="s">
        <v>125</v>
      </c>
    </row>
    <row r="171" spans="1:65" s="14" customFormat="1" ht="11.25">
      <c r="B171" s="210"/>
      <c r="C171" s="211"/>
      <c r="D171" s="195" t="s">
        <v>136</v>
      </c>
      <c r="E171" s="212" t="s">
        <v>1</v>
      </c>
      <c r="F171" s="213" t="s">
        <v>185</v>
      </c>
      <c r="G171" s="211"/>
      <c r="H171" s="214">
        <v>5.7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136</v>
      </c>
      <c r="AU171" s="220" t="s">
        <v>90</v>
      </c>
      <c r="AV171" s="14" t="s">
        <v>90</v>
      </c>
      <c r="AW171" s="14" t="s">
        <v>34</v>
      </c>
      <c r="AX171" s="14" t="s">
        <v>80</v>
      </c>
      <c r="AY171" s="220" t="s">
        <v>125</v>
      </c>
    </row>
    <row r="172" spans="1:65" s="15" customFormat="1" ht="11.25">
      <c r="B172" s="221"/>
      <c r="C172" s="222"/>
      <c r="D172" s="195" t="s">
        <v>136</v>
      </c>
      <c r="E172" s="223" t="s">
        <v>1</v>
      </c>
      <c r="F172" s="224" t="s">
        <v>140</v>
      </c>
      <c r="G172" s="222"/>
      <c r="H172" s="225">
        <v>16.600000000000001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136</v>
      </c>
      <c r="AU172" s="231" t="s">
        <v>90</v>
      </c>
      <c r="AV172" s="15" t="s">
        <v>132</v>
      </c>
      <c r="AW172" s="15" t="s">
        <v>34</v>
      </c>
      <c r="AX172" s="15" t="s">
        <v>88</v>
      </c>
      <c r="AY172" s="231" t="s">
        <v>125</v>
      </c>
    </row>
    <row r="173" spans="1:65" s="14" customFormat="1" ht="11.25">
      <c r="B173" s="210"/>
      <c r="C173" s="211"/>
      <c r="D173" s="195" t="s">
        <v>136</v>
      </c>
      <c r="E173" s="211"/>
      <c r="F173" s="213" t="s">
        <v>186</v>
      </c>
      <c r="G173" s="211"/>
      <c r="H173" s="214">
        <v>17.097999999999999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136</v>
      </c>
      <c r="AU173" s="220" t="s">
        <v>90</v>
      </c>
      <c r="AV173" s="14" t="s">
        <v>90</v>
      </c>
      <c r="AW173" s="14" t="s">
        <v>4</v>
      </c>
      <c r="AX173" s="14" t="s">
        <v>88</v>
      </c>
      <c r="AY173" s="220" t="s">
        <v>125</v>
      </c>
    </row>
    <row r="174" spans="1:65" s="12" customFormat="1" ht="22.9" customHeight="1">
      <c r="B174" s="166"/>
      <c r="C174" s="167"/>
      <c r="D174" s="168" t="s">
        <v>79</v>
      </c>
      <c r="E174" s="180" t="s">
        <v>178</v>
      </c>
      <c r="F174" s="180" t="s">
        <v>187</v>
      </c>
      <c r="G174" s="167"/>
      <c r="H174" s="167"/>
      <c r="I174" s="170"/>
      <c r="J174" s="181">
        <f>BK174</f>
        <v>0</v>
      </c>
      <c r="K174" s="167"/>
      <c r="L174" s="172"/>
      <c r="M174" s="173"/>
      <c r="N174" s="174"/>
      <c r="O174" s="174"/>
      <c r="P174" s="175">
        <f>SUM(P175:P186)</f>
        <v>0</v>
      </c>
      <c r="Q174" s="174"/>
      <c r="R174" s="175">
        <f>SUM(R175:R186)</f>
        <v>6.5363999999999995</v>
      </c>
      <c r="S174" s="174"/>
      <c r="T174" s="176">
        <f>SUM(T175:T186)</f>
        <v>0</v>
      </c>
      <c r="AR174" s="177" t="s">
        <v>88</v>
      </c>
      <c r="AT174" s="178" t="s">
        <v>79</v>
      </c>
      <c r="AU174" s="178" t="s">
        <v>88</v>
      </c>
      <c r="AY174" s="177" t="s">
        <v>125</v>
      </c>
      <c r="BK174" s="179">
        <f>SUM(BK175:BK186)</f>
        <v>0</v>
      </c>
    </row>
    <row r="175" spans="1:65" s="2" customFormat="1" ht="16.5" customHeight="1">
      <c r="A175" s="34"/>
      <c r="B175" s="35"/>
      <c r="C175" s="182" t="s">
        <v>188</v>
      </c>
      <c r="D175" s="182" t="s">
        <v>127</v>
      </c>
      <c r="E175" s="183" t="s">
        <v>189</v>
      </c>
      <c r="F175" s="184" t="s">
        <v>190</v>
      </c>
      <c r="G175" s="185" t="s">
        <v>191</v>
      </c>
      <c r="H175" s="186">
        <v>8</v>
      </c>
      <c r="I175" s="187"/>
      <c r="J175" s="188">
        <f>ROUND(I175*H175,2)</f>
        <v>0</v>
      </c>
      <c r="K175" s="184" t="s">
        <v>131</v>
      </c>
      <c r="L175" s="39"/>
      <c r="M175" s="189" t="s">
        <v>1</v>
      </c>
      <c r="N175" s="190" t="s">
        <v>45</v>
      </c>
      <c r="O175" s="71"/>
      <c r="P175" s="191">
        <f>O175*H175</f>
        <v>0</v>
      </c>
      <c r="Q175" s="191">
        <v>0.42368</v>
      </c>
      <c r="R175" s="191">
        <f>Q175*H175</f>
        <v>3.38944</v>
      </c>
      <c r="S175" s="191">
        <v>0</v>
      </c>
      <c r="T175" s="19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3" t="s">
        <v>132</v>
      </c>
      <c r="AT175" s="193" t="s">
        <v>127</v>
      </c>
      <c r="AU175" s="193" t="s">
        <v>90</v>
      </c>
      <c r="AY175" s="17" t="s">
        <v>125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7" t="s">
        <v>88</v>
      </c>
      <c r="BK175" s="194">
        <f>ROUND(I175*H175,2)</f>
        <v>0</v>
      </c>
      <c r="BL175" s="17" t="s">
        <v>132</v>
      </c>
      <c r="BM175" s="193" t="s">
        <v>192</v>
      </c>
    </row>
    <row r="176" spans="1:65" s="2" customFormat="1" ht="11.25">
      <c r="A176" s="34"/>
      <c r="B176" s="35"/>
      <c r="C176" s="36"/>
      <c r="D176" s="195" t="s">
        <v>134</v>
      </c>
      <c r="E176" s="36"/>
      <c r="F176" s="196" t="s">
        <v>193</v>
      </c>
      <c r="G176" s="36"/>
      <c r="H176" s="36"/>
      <c r="I176" s="197"/>
      <c r="J176" s="36"/>
      <c r="K176" s="36"/>
      <c r="L176" s="39"/>
      <c r="M176" s="198"/>
      <c r="N176" s="199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134</v>
      </c>
      <c r="AU176" s="17" t="s">
        <v>90</v>
      </c>
    </row>
    <row r="177" spans="1:65" s="14" customFormat="1" ht="11.25">
      <c r="B177" s="210"/>
      <c r="C177" s="211"/>
      <c r="D177" s="195" t="s">
        <v>136</v>
      </c>
      <c r="E177" s="212" t="s">
        <v>1</v>
      </c>
      <c r="F177" s="213" t="s">
        <v>178</v>
      </c>
      <c r="G177" s="211"/>
      <c r="H177" s="214">
        <v>8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136</v>
      </c>
      <c r="AU177" s="220" t="s">
        <v>90</v>
      </c>
      <c r="AV177" s="14" t="s">
        <v>90</v>
      </c>
      <c r="AW177" s="14" t="s">
        <v>34</v>
      </c>
      <c r="AX177" s="14" t="s">
        <v>80</v>
      </c>
      <c r="AY177" s="220" t="s">
        <v>125</v>
      </c>
    </row>
    <row r="178" spans="1:65" s="15" customFormat="1" ht="11.25">
      <c r="B178" s="221"/>
      <c r="C178" s="222"/>
      <c r="D178" s="195" t="s">
        <v>136</v>
      </c>
      <c r="E178" s="223" t="s">
        <v>1</v>
      </c>
      <c r="F178" s="224" t="s">
        <v>140</v>
      </c>
      <c r="G178" s="222"/>
      <c r="H178" s="225">
        <v>8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AT178" s="231" t="s">
        <v>136</v>
      </c>
      <c r="AU178" s="231" t="s">
        <v>90</v>
      </c>
      <c r="AV178" s="15" t="s">
        <v>132</v>
      </c>
      <c r="AW178" s="15" t="s">
        <v>34</v>
      </c>
      <c r="AX178" s="15" t="s">
        <v>88</v>
      </c>
      <c r="AY178" s="231" t="s">
        <v>125</v>
      </c>
    </row>
    <row r="179" spans="1:65" s="2" customFormat="1" ht="16.5" customHeight="1">
      <c r="A179" s="34"/>
      <c r="B179" s="35"/>
      <c r="C179" s="182" t="s">
        <v>194</v>
      </c>
      <c r="D179" s="182" t="s">
        <v>127</v>
      </c>
      <c r="E179" s="183" t="s">
        <v>195</v>
      </c>
      <c r="F179" s="184" t="s">
        <v>196</v>
      </c>
      <c r="G179" s="185" t="s">
        <v>191</v>
      </c>
      <c r="H179" s="186">
        <v>6</v>
      </c>
      <c r="I179" s="187"/>
      <c r="J179" s="188">
        <f>ROUND(I179*H179,2)</f>
        <v>0</v>
      </c>
      <c r="K179" s="184" t="s">
        <v>131</v>
      </c>
      <c r="L179" s="39"/>
      <c r="M179" s="189" t="s">
        <v>1</v>
      </c>
      <c r="N179" s="190" t="s">
        <v>45</v>
      </c>
      <c r="O179" s="71"/>
      <c r="P179" s="191">
        <f>O179*H179</f>
        <v>0</v>
      </c>
      <c r="Q179" s="191">
        <v>0.42080000000000001</v>
      </c>
      <c r="R179" s="191">
        <f>Q179*H179</f>
        <v>2.5247999999999999</v>
      </c>
      <c r="S179" s="191">
        <v>0</v>
      </c>
      <c r="T179" s="19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3" t="s">
        <v>132</v>
      </c>
      <c r="AT179" s="193" t="s">
        <v>127</v>
      </c>
      <c r="AU179" s="193" t="s">
        <v>90</v>
      </c>
      <c r="AY179" s="17" t="s">
        <v>125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7" t="s">
        <v>88</v>
      </c>
      <c r="BK179" s="194">
        <f>ROUND(I179*H179,2)</f>
        <v>0</v>
      </c>
      <c r="BL179" s="17" t="s">
        <v>132</v>
      </c>
      <c r="BM179" s="193" t="s">
        <v>197</v>
      </c>
    </row>
    <row r="180" spans="1:65" s="2" customFormat="1" ht="11.25">
      <c r="A180" s="34"/>
      <c r="B180" s="35"/>
      <c r="C180" s="36"/>
      <c r="D180" s="195" t="s">
        <v>134</v>
      </c>
      <c r="E180" s="36"/>
      <c r="F180" s="196" t="s">
        <v>198</v>
      </c>
      <c r="G180" s="36"/>
      <c r="H180" s="36"/>
      <c r="I180" s="197"/>
      <c r="J180" s="36"/>
      <c r="K180" s="36"/>
      <c r="L180" s="39"/>
      <c r="M180" s="198"/>
      <c r="N180" s="199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134</v>
      </c>
      <c r="AU180" s="17" t="s">
        <v>90</v>
      </c>
    </row>
    <row r="181" spans="1:65" s="14" customFormat="1" ht="11.25">
      <c r="B181" s="210"/>
      <c r="C181" s="211"/>
      <c r="D181" s="195" t="s">
        <v>136</v>
      </c>
      <c r="E181" s="212" t="s">
        <v>1</v>
      </c>
      <c r="F181" s="213" t="s">
        <v>168</v>
      </c>
      <c r="G181" s="211"/>
      <c r="H181" s="214">
        <v>6</v>
      </c>
      <c r="I181" s="215"/>
      <c r="J181" s="211"/>
      <c r="K181" s="211"/>
      <c r="L181" s="216"/>
      <c r="M181" s="217"/>
      <c r="N181" s="218"/>
      <c r="O181" s="218"/>
      <c r="P181" s="218"/>
      <c r="Q181" s="218"/>
      <c r="R181" s="218"/>
      <c r="S181" s="218"/>
      <c r="T181" s="219"/>
      <c r="AT181" s="220" t="s">
        <v>136</v>
      </c>
      <c r="AU181" s="220" t="s">
        <v>90</v>
      </c>
      <c r="AV181" s="14" t="s">
        <v>90</v>
      </c>
      <c r="AW181" s="14" t="s">
        <v>34</v>
      </c>
      <c r="AX181" s="14" t="s">
        <v>80</v>
      </c>
      <c r="AY181" s="220" t="s">
        <v>125</v>
      </c>
    </row>
    <row r="182" spans="1:65" s="15" customFormat="1" ht="11.25">
      <c r="B182" s="221"/>
      <c r="C182" s="222"/>
      <c r="D182" s="195" t="s">
        <v>136</v>
      </c>
      <c r="E182" s="223" t="s">
        <v>1</v>
      </c>
      <c r="F182" s="224" t="s">
        <v>140</v>
      </c>
      <c r="G182" s="222"/>
      <c r="H182" s="225">
        <v>6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AT182" s="231" t="s">
        <v>136</v>
      </c>
      <c r="AU182" s="231" t="s">
        <v>90</v>
      </c>
      <c r="AV182" s="15" t="s">
        <v>132</v>
      </c>
      <c r="AW182" s="15" t="s">
        <v>34</v>
      </c>
      <c r="AX182" s="15" t="s">
        <v>88</v>
      </c>
      <c r="AY182" s="231" t="s">
        <v>125</v>
      </c>
    </row>
    <row r="183" spans="1:65" s="2" customFormat="1" ht="21.75" customHeight="1">
      <c r="A183" s="34"/>
      <c r="B183" s="35"/>
      <c r="C183" s="182" t="s">
        <v>199</v>
      </c>
      <c r="D183" s="182" t="s">
        <v>127</v>
      </c>
      <c r="E183" s="183" t="s">
        <v>200</v>
      </c>
      <c r="F183" s="184" t="s">
        <v>201</v>
      </c>
      <c r="G183" s="185" t="s">
        <v>191</v>
      </c>
      <c r="H183" s="186">
        <v>2</v>
      </c>
      <c r="I183" s="187"/>
      <c r="J183" s="188">
        <f>ROUND(I183*H183,2)</f>
        <v>0</v>
      </c>
      <c r="K183" s="184" t="s">
        <v>131</v>
      </c>
      <c r="L183" s="39"/>
      <c r="M183" s="189" t="s">
        <v>1</v>
      </c>
      <c r="N183" s="190" t="s">
        <v>45</v>
      </c>
      <c r="O183" s="71"/>
      <c r="P183" s="191">
        <f>O183*H183</f>
        <v>0</v>
      </c>
      <c r="Q183" s="191">
        <v>0.31108000000000002</v>
      </c>
      <c r="R183" s="191">
        <f>Q183*H183</f>
        <v>0.62216000000000005</v>
      </c>
      <c r="S183" s="191">
        <v>0</v>
      </c>
      <c r="T183" s="19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3" t="s">
        <v>132</v>
      </c>
      <c r="AT183" s="193" t="s">
        <v>127</v>
      </c>
      <c r="AU183" s="193" t="s">
        <v>90</v>
      </c>
      <c r="AY183" s="17" t="s">
        <v>125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7" t="s">
        <v>88</v>
      </c>
      <c r="BK183" s="194">
        <f>ROUND(I183*H183,2)</f>
        <v>0</v>
      </c>
      <c r="BL183" s="17" t="s">
        <v>132</v>
      </c>
      <c r="BM183" s="193" t="s">
        <v>202</v>
      </c>
    </row>
    <row r="184" spans="1:65" s="2" customFormat="1" ht="11.25">
      <c r="A184" s="34"/>
      <c r="B184" s="35"/>
      <c r="C184" s="36"/>
      <c r="D184" s="195" t="s">
        <v>134</v>
      </c>
      <c r="E184" s="36"/>
      <c r="F184" s="196" t="s">
        <v>203</v>
      </c>
      <c r="G184" s="36"/>
      <c r="H184" s="36"/>
      <c r="I184" s="197"/>
      <c r="J184" s="36"/>
      <c r="K184" s="36"/>
      <c r="L184" s="39"/>
      <c r="M184" s="198"/>
      <c r="N184" s="199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134</v>
      </c>
      <c r="AU184" s="17" t="s">
        <v>90</v>
      </c>
    </row>
    <row r="185" spans="1:65" s="14" customFormat="1" ht="11.25">
      <c r="B185" s="210"/>
      <c r="C185" s="211"/>
      <c r="D185" s="195" t="s">
        <v>136</v>
      </c>
      <c r="E185" s="212" t="s">
        <v>1</v>
      </c>
      <c r="F185" s="213" t="s">
        <v>90</v>
      </c>
      <c r="G185" s="211"/>
      <c r="H185" s="214">
        <v>2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136</v>
      </c>
      <c r="AU185" s="220" t="s">
        <v>90</v>
      </c>
      <c r="AV185" s="14" t="s">
        <v>90</v>
      </c>
      <c r="AW185" s="14" t="s">
        <v>34</v>
      </c>
      <c r="AX185" s="14" t="s">
        <v>80</v>
      </c>
      <c r="AY185" s="220" t="s">
        <v>125</v>
      </c>
    </row>
    <row r="186" spans="1:65" s="15" customFormat="1" ht="11.25">
      <c r="B186" s="221"/>
      <c r="C186" s="222"/>
      <c r="D186" s="195" t="s">
        <v>136</v>
      </c>
      <c r="E186" s="223" t="s">
        <v>1</v>
      </c>
      <c r="F186" s="224" t="s">
        <v>140</v>
      </c>
      <c r="G186" s="222"/>
      <c r="H186" s="225">
        <v>2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AT186" s="231" t="s">
        <v>136</v>
      </c>
      <c r="AU186" s="231" t="s">
        <v>90</v>
      </c>
      <c r="AV186" s="15" t="s">
        <v>132</v>
      </c>
      <c r="AW186" s="15" t="s">
        <v>34</v>
      </c>
      <c r="AX186" s="15" t="s">
        <v>88</v>
      </c>
      <c r="AY186" s="231" t="s">
        <v>125</v>
      </c>
    </row>
    <row r="187" spans="1:65" s="12" customFormat="1" ht="22.9" customHeight="1">
      <c r="B187" s="166"/>
      <c r="C187" s="167"/>
      <c r="D187" s="168" t="s">
        <v>79</v>
      </c>
      <c r="E187" s="180" t="s">
        <v>188</v>
      </c>
      <c r="F187" s="180" t="s">
        <v>204</v>
      </c>
      <c r="G187" s="167"/>
      <c r="H187" s="167"/>
      <c r="I187" s="170"/>
      <c r="J187" s="181">
        <f>BK187</f>
        <v>0</v>
      </c>
      <c r="K187" s="167"/>
      <c r="L187" s="172"/>
      <c r="M187" s="173"/>
      <c r="N187" s="174"/>
      <c r="O187" s="174"/>
      <c r="P187" s="175">
        <f>SUM(P188:P289)</f>
        <v>0</v>
      </c>
      <c r="Q187" s="174"/>
      <c r="R187" s="175">
        <f>SUM(R188:R289)</f>
        <v>78.120335999999995</v>
      </c>
      <c r="S187" s="174"/>
      <c r="T187" s="176">
        <f>SUM(T188:T289)</f>
        <v>10.01</v>
      </c>
      <c r="AR187" s="177" t="s">
        <v>88</v>
      </c>
      <c r="AT187" s="178" t="s">
        <v>79</v>
      </c>
      <c r="AU187" s="178" t="s">
        <v>88</v>
      </c>
      <c r="AY187" s="177" t="s">
        <v>125</v>
      </c>
      <c r="BK187" s="179">
        <f>SUM(BK188:BK289)</f>
        <v>0</v>
      </c>
    </row>
    <row r="188" spans="1:65" s="2" customFormat="1" ht="16.5" customHeight="1">
      <c r="A188" s="34"/>
      <c r="B188" s="35"/>
      <c r="C188" s="182" t="s">
        <v>205</v>
      </c>
      <c r="D188" s="182" t="s">
        <v>127</v>
      </c>
      <c r="E188" s="183" t="s">
        <v>206</v>
      </c>
      <c r="F188" s="184" t="s">
        <v>207</v>
      </c>
      <c r="G188" s="185" t="s">
        <v>156</v>
      </c>
      <c r="H188" s="186">
        <v>303</v>
      </c>
      <c r="I188" s="187"/>
      <c r="J188" s="188">
        <f>ROUND(I188*H188,2)</f>
        <v>0</v>
      </c>
      <c r="K188" s="184" t="s">
        <v>131</v>
      </c>
      <c r="L188" s="39"/>
      <c r="M188" s="189" t="s">
        <v>1</v>
      </c>
      <c r="N188" s="190" t="s">
        <v>45</v>
      </c>
      <c r="O188" s="71"/>
      <c r="P188" s="191">
        <f>O188*H188</f>
        <v>0</v>
      </c>
      <c r="Q188" s="191">
        <v>2.0000000000000001E-4</v>
      </c>
      <c r="R188" s="191">
        <f>Q188*H188</f>
        <v>6.0600000000000001E-2</v>
      </c>
      <c r="S188" s="191">
        <v>0</v>
      </c>
      <c r="T188" s="19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3" t="s">
        <v>132</v>
      </c>
      <c r="AT188" s="193" t="s">
        <v>127</v>
      </c>
      <c r="AU188" s="193" t="s">
        <v>90</v>
      </c>
      <c r="AY188" s="17" t="s">
        <v>125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7" t="s">
        <v>88</v>
      </c>
      <c r="BK188" s="194">
        <f>ROUND(I188*H188,2)</f>
        <v>0</v>
      </c>
      <c r="BL188" s="17" t="s">
        <v>132</v>
      </c>
      <c r="BM188" s="193" t="s">
        <v>208</v>
      </c>
    </row>
    <row r="189" spans="1:65" s="2" customFormat="1" ht="11.25">
      <c r="A189" s="34"/>
      <c r="B189" s="35"/>
      <c r="C189" s="36"/>
      <c r="D189" s="195" t="s">
        <v>134</v>
      </c>
      <c r="E189" s="36"/>
      <c r="F189" s="196" t="s">
        <v>209</v>
      </c>
      <c r="G189" s="36"/>
      <c r="H189" s="36"/>
      <c r="I189" s="197"/>
      <c r="J189" s="36"/>
      <c r="K189" s="36"/>
      <c r="L189" s="39"/>
      <c r="M189" s="198"/>
      <c r="N189" s="199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134</v>
      </c>
      <c r="AU189" s="17" t="s">
        <v>90</v>
      </c>
    </row>
    <row r="190" spans="1:65" s="14" customFormat="1" ht="11.25">
      <c r="B190" s="210"/>
      <c r="C190" s="211"/>
      <c r="D190" s="195" t="s">
        <v>136</v>
      </c>
      <c r="E190" s="212" t="s">
        <v>1</v>
      </c>
      <c r="F190" s="213" t="s">
        <v>210</v>
      </c>
      <c r="G190" s="211"/>
      <c r="H190" s="214">
        <v>303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136</v>
      </c>
      <c r="AU190" s="220" t="s">
        <v>90</v>
      </c>
      <c r="AV190" s="14" t="s">
        <v>90</v>
      </c>
      <c r="AW190" s="14" t="s">
        <v>34</v>
      </c>
      <c r="AX190" s="14" t="s">
        <v>80</v>
      </c>
      <c r="AY190" s="220" t="s">
        <v>125</v>
      </c>
    </row>
    <row r="191" spans="1:65" s="15" customFormat="1" ht="11.25">
      <c r="B191" s="221"/>
      <c r="C191" s="222"/>
      <c r="D191" s="195" t="s">
        <v>136</v>
      </c>
      <c r="E191" s="223" t="s">
        <v>1</v>
      </c>
      <c r="F191" s="224" t="s">
        <v>140</v>
      </c>
      <c r="G191" s="222"/>
      <c r="H191" s="225">
        <v>303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136</v>
      </c>
      <c r="AU191" s="231" t="s">
        <v>90</v>
      </c>
      <c r="AV191" s="15" t="s">
        <v>132</v>
      </c>
      <c r="AW191" s="15" t="s">
        <v>34</v>
      </c>
      <c r="AX191" s="15" t="s">
        <v>88</v>
      </c>
      <c r="AY191" s="231" t="s">
        <v>125</v>
      </c>
    </row>
    <row r="192" spans="1:65" s="2" customFormat="1" ht="16.5" customHeight="1">
      <c r="A192" s="34"/>
      <c r="B192" s="35"/>
      <c r="C192" s="182" t="s">
        <v>211</v>
      </c>
      <c r="D192" s="182" t="s">
        <v>127</v>
      </c>
      <c r="E192" s="183" t="s">
        <v>212</v>
      </c>
      <c r="F192" s="184" t="s">
        <v>213</v>
      </c>
      <c r="G192" s="185" t="s">
        <v>156</v>
      </c>
      <c r="H192" s="186">
        <v>139.5</v>
      </c>
      <c r="I192" s="187"/>
      <c r="J192" s="188">
        <f>ROUND(I192*H192,2)</f>
        <v>0</v>
      </c>
      <c r="K192" s="184" t="s">
        <v>131</v>
      </c>
      <c r="L192" s="39"/>
      <c r="M192" s="189" t="s">
        <v>1</v>
      </c>
      <c r="N192" s="190" t="s">
        <v>45</v>
      </c>
      <c r="O192" s="71"/>
      <c r="P192" s="191">
        <f>O192*H192</f>
        <v>0</v>
      </c>
      <c r="Q192" s="191">
        <v>6.9999999999999994E-5</v>
      </c>
      <c r="R192" s="191">
        <f>Q192*H192</f>
        <v>9.7649999999999994E-3</v>
      </c>
      <c r="S192" s="191">
        <v>0</v>
      </c>
      <c r="T192" s="19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3" t="s">
        <v>132</v>
      </c>
      <c r="AT192" s="193" t="s">
        <v>127</v>
      </c>
      <c r="AU192" s="193" t="s">
        <v>90</v>
      </c>
      <c r="AY192" s="17" t="s">
        <v>125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7" t="s">
        <v>88</v>
      </c>
      <c r="BK192" s="194">
        <f>ROUND(I192*H192,2)</f>
        <v>0</v>
      </c>
      <c r="BL192" s="17" t="s">
        <v>132</v>
      </c>
      <c r="BM192" s="193" t="s">
        <v>214</v>
      </c>
    </row>
    <row r="193" spans="1:65" s="2" customFormat="1" ht="11.25">
      <c r="A193" s="34"/>
      <c r="B193" s="35"/>
      <c r="C193" s="36"/>
      <c r="D193" s="195" t="s">
        <v>134</v>
      </c>
      <c r="E193" s="36"/>
      <c r="F193" s="196" t="s">
        <v>215</v>
      </c>
      <c r="G193" s="36"/>
      <c r="H193" s="36"/>
      <c r="I193" s="197"/>
      <c r="J193" s="36"/>
      <c r="K193" s="36"/>
      <c r="L193" s="39"/>
      <c r="M193" s="198"/>
      <c r="N193" s="199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134</v>
      </c>
      <c r="AU193" s="17" t="s">
        <v>90</v>
      </c>
    </row>
    <row r="194" spans="1:65" s="14" customFormat="1" ht="11.25">
      <c r="B194" s="210"/>
      <c r="C194" s="211"/>
      <c r="D194" s="195" t="s">
        <v>136</v>
      </c>
      <c r="E194" s="212" t="s">
        <v>1</v>
      </c>
      <c r="F194" s="213" t="s">
        <v>216</v>
      </c>
      <c r="G194" s="211"/>
      <c r="H194" s="214">
        <v>139.5</v>
      </c>
      <c r="I194" s="215"/>
      <c r="J194" s="211"/>
      <c r="K194" s="211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136</v>
      </c>
      <c r="AU194" s="220" t="s">
        <v>90</v>
      </c>
      <c r="AV194" s="14" t="s">
        <v>90</v>
      </c>
      <c r="AW194" s="14" t="s">
        <v>34</v>
      </c>
      <c r="AX194" s="14" t="s">
        <v>80</v>
      </c>
      <c r="AY194" s="220" t="s">
        <v>125</v>
      </c>
    </row>
    <row r="195" spans="1:65" s="15" customFormat="1" ht="11.25">
      <c r="B195" s="221"/>
      <c r="C195" s="222"/>
      <c r="D195" s="195" t="s">
        <v>136</v>
      </c>
      <c r="E195" s="223" t="s">
        <v>1</v>
      </c>
      <c r="F195" s="224" t="s">
        <v>140</v>
      </c>
      <c r="G195" s="222"/>
      <c r="H195" s="225">
        <v>139.5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136</v>
      </c>
      <c r="AU195" s="231" t="s">
        <v>90</v>
      </c>
      <c r="AV195" s="15" t="s">
        <v>132</v>
      </c>
      <c r="AW195" s="15" t="s">
        <v>34</v>
      </c>
      <c r="AX195" s="15" t="s">
        <v>88</v>
      </c>
      <c r="AY195" s="231" t="s">
        <v>125</v>
      </c>
    </row>
    <row r="196" spans="1:65" s="2" customFormat="1" ht="16.5" customHeight="1">
      <c r="A196" s="34"/>
      <c r="B196" s="35"/>
      <c r="C196" s="182" t="s">
        <v>217</v>
      </c>
      <c r="D196" s="182" t="s">
        <v>127</v>
      </c>
      <c r="E196" s="183" t="s">
        <v>218</v>
      </c>
      <c r="F196" s="184" t="s">
        <v>219</v>
      </c>
      <c r="G196" s="185" t="s">
        <v>156</v>
      </c>
      <c r="H196" s="186">
        <v>546.5</v>
      </c>
      <c r="I196" s="187"/>
      <c r="J196" s="188">
        <f>ROUND(I196*H196,2)</f>
        <v>0</v>
      </c>
      <c r="K196" s="184" t="s">
        <v>131</v>
      </c>
      <c r="L196" s="39"/>
      <c r="M196" s="189" t="s">
        <v>1</v>
      </c>
      <c r="N196" s="190" t="s">
        <v>45</v>
      </c>
      <c r="O196" s="71"/>
      <c r="P196" s="191">
        <f>O196*H196</f>
        <v>0</v>
      </c>
      <c r="Q196" s="191">
        <v>4.0000000000000002E-4</v>
      </c>
      <c r="R196" s="191">
        <f>Q196*H196</f>
        <v>0.21860000000000002</v>
      </c>
      <c r="S196" s="191">
        <v>0</v>
      </c>
      <c r="T196" s="19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3" t="s">
        <v>132</v>
      </c>
      <c r="AT196" s="193" t="s">
        <v>127</v>
      </c>
      <c r="AU196" s="193" t="s">
        <v>90</v>
      </c>
      <c r="AY196" s="17" t="s">
        <v>125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7" t="s">
        <v>88</v>
      </c>
      <c r="BK196" s="194">
        <f>ROUND(I196*H196,2)</f>
        <v>0</v>
      </c>
      <c r="BL196" s="17" t="s">
        <v>132</v>
      </c>
      <c r="BM196" s="193" t="s">
        <v>220</v>
      </c>
    </row>
    <row r="197" spans="1:65" s="2" customFormat="1" ht="11.25">
      <c r="A197" s="34"/>
      <c r="B197" s="35"/>
      <c r="C197" s="36"/>
      <c r="D197" s="195" t="s">
        <v>134</v>
      </c>
      <c r="E197" s="36"/>
      <c r="F197" s="196" t="s">
        <v>221</v>
      </c>
      <c r="G197" s="36"/>
      <c r="H197" s="36"/>
      <c r="I197" s="197"/>
      <c r="J197" s="36"/>
      <c r="K197" s="36"/>
      <c r="L197" s="39"/>
      <c r="M197" s="198"/>
      <c r="N197" s="199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134</v>
      </c>
      <c r="AU197" s="17" t="s">
        <v>90</v>
      </c>
    </row>
    <row r="198" spans="1:65" s="14" customFormat="1" ht="11.25">
      <c r="B198" s="210"/>
      <c r="C198" s="211"/>
      <c r="D198" s="195" t="s">
        <v>136</v>
      </c>
      <c r="E198" s="212" t="s">
        <v>1</v>
      </c>
      <c r="F198" s="213" t="s">
        <v>222</v>
      </c>
      <c r="G198" s="211"/>
      <c r="H198" s="214">
        <v>303.5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136</v>
      </c>
      <c r="AU198" s="220" t="s">
        <v>90</v>
      </c>
      <c r="AV198" s="14" t="s">
        <v>90</v>
      </c>
      <c r="AW198" s="14" t="s">
        <v>34</v>
      </c>
      <c r="AX198" s="14" t="s">
        <v>80</v>
      </c>
      <c r="AY198" s="220" t="s">
        <v>125</v>
      </c>
    </row>
    <row r="199" spans="1:65" s="14" customFormat="1" ht="11.25">
      <c r="B199" s="210"/>
      <c r="C199" s="211"/>
      <c r="D199" s="195" t="s">
        <v>136</v>
      </c>
      <c r="E199" s="212" t="s">
        <v>1</v>
      </c>
      <c r="F199" s="213" t="s">
        <v>223</v>
      </c>
      <c r="G199" s="211"/>
      <c r="H199" s="214">
        <v>243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136</v>
      </c>
      <c r="AU199" s="220" t="s">
        <v>90</v>
      </c>
      <c r="AV199" s="14" t="s">
        <v>90</v>
      </c>
      <c r="AW199" s="14" t="s">
        <v>34</v>
      </c>
      <c r="AX199" s="14" t="s">
        <v>80</v>
      </c>
      <c r="AY199" s="220" t="s">
        <v>125</v>
      </c>
    </row>
    <row r="200" spans="1:65" s="15" customFormat="1" ht="11.25">
      <c r="B200" s="221"/>
      <c r="C200" s="222"/>
      <c r="D200" s="195" t="s">
        <v>136</v>
      </c>
      <c r="E200" s="223" t="s">
        <v>1</v>
      </c>
      <c r="F200" s="224" t="s">
        <v>140</v>
      </c>
      <c r="G200" s="222"/>
      <c r="H200" s="225">
        <v>546.5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AT200" s="231" t="s">
        <v>136</v>
      </c>
      <c r="AU200" s="231" t="s">
        <v>90</v>
      </c>
      <c r="AV200" s="15" t="s">
        <v>132</v>
      </c>
      <c r="AW200" s="15" t="s">
        <v>34</v>
      </c>
      <c r="AX200" s="15" t="s">
        <v>88</v>
      </c>
      <c r="AY200" s="231" t="s">
        <v>125</v>
      </c>
    </row>
    <row r="201" spans="1:65" s="2" customFormat="1" ht="16.5" customHeight="1">
      <c r="A201" s="34"/>
      <c r="B201" s="35"/>
      <c r="C201" s="182" t="s">
        <v>8</v>
      </c>
      <c r="D201" s="182" t="s">
        <v>127</v>
      </c>
      <c r="E201" s="183" t="s">
        <v>224</v>
      </c>
      <c r="F201" s="184" t="s">
        <v>225</v>
      </c>
      <c r="G201" s="185" t="s">
        <v>156</v>
      </c>
      <c r="H201" s="186">
        <v>392.5</v>
      </c>
      <c r="I201" s="187"/>
      <c r="J201" s="188">
        <f>ROUND(I201*H201,2)</f>
        <v>0</v>
      </c>
      <c r="K201" s="184" t="s">
        <v>131</v>
      </c>
      <c r="L201" s="39"/>
      <c r="M201" s="189" t="s">
        <v>1</v>
      </c>
      <c r="N201" s="190" t="s">
        <v>45</v>
      </c>
      <c r="O201" s="71"/>
      <c r="P201" s="191">
        <f>O201*H201</f>
        <v>0</v>
      </c>
      <c r="Q201" s="191">
        <v>1.2999999999999999E-4</v>
      </c>
      <c r="R201" s="191">
        <f>Q201*H201</f>
        <v>5.1024999999999994E-2</v>
      </c>
      <c r="S201" s="191">
        <v>0</v>
      </c>
      <c r="T201" s="19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3" t="s">
        <v>132</v>
      </c>
      <c r="AT201" s="193" t="s">
        <v>127</v>
      </c>
      <c r="AU201" s="193" t="s">
        <v>90</v>
      </c>
      <c r="AY201" s="17" t="s">
        <v>125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7" t="s">
        <v>88</v>
      </c>
      <c r="BK201" s="194">
        <f>ROUND(I201*H201,2)</f>
        <v>0</v>
      </c>
      <c r="BL201" s="17" t="s">
        <v>132</v>
      </c>
      <c r="BM201" s="193" t="s">
        <v>226</v>
      </c>
    </row>
    <row r="202" spans="1:65" s="2" customFormat="1" ht="11.25">
      <c r="A202" s="34"/>
      <c r="B202" s="35"/>
      <c r="C202" s="36"/>
      <c r="D202" s="195" t="s">
        <v>134</v>
      </c>
      <c r="E202" s="36"/>
      <c r="F202" s="196" t="s">
        <v>227</v>
      </c>
      <c r="G202" s="36"/>
      <c r="H202" s="36"/>
      <c r="I202" s="197"/>
      <c r="J202" s="36"/>
      <c r="K202" s="36"/>
      <c r="L202" s="39"/>
      <c r="M202" s="198"/>
      <c r="N202" s="199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134</v>
      </c>
      <c r="AU202" s="17" t="s">
        <v>90</v>
      </c>
    </row>
    <row r="203" spans="1:65" s="14" customFormat="1" ht="11.25">
      <c r="B203" s="210"/>
      <c r="C203" s="211"/>
      <c r="D203" s="195" t="s">
        <v>136</v>
      </c>
      <c r="E203" s="212" t="s">
        <v>1</v>
      </c>
      <c r="F203" s="213" t="s">
        <v>228</v>
      </c>
      <c r="G203" s="211"/>
      <c r="H203" s="214">
        <v>151.5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136</v>
      </c>
      <c r="AU203" s="220" t="s">
        <v>90</v>
      </c>
      <c r="AV203" s="14" t="s">
        <v>90</v>
      </c>
      <c r="AW203" s="14" t="s">
        <v>34</v>
      </c>
      <c r="AX203" s="14" t="s">
        <v>80</v>
      </c>
      <c r="AY203" s="220" t="s">
        <v>125</v>
      </c>
    </row>
    <row r="204" spans="1:65" s="14" customFormat="1" ht="11.25">
      <c r="B204" s="210"/>
      <c r="C204" s="211"/>
      <c r="D204" s="195" t="s">
        <v>136</v>
      </c>
      <c r="E204" s="212" t="s">
        <v>1</v>
      </c>
      <c r="F204" s="213" t="s">
        <v>229</v>
      </c>
      <c r="G204" s="211"/>
      <c r="H204" s="214">
        <v>29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136</v>
      </c>
      <c r="AU204" s="220" t="s">
        <v>90</v>
      </c>
      <c r="AV204" s="14" t="s">
        <v>90</v>
      </c>
      <c r="AW204" s="14" t="s">
        <v>34</v>
      </c>
      <c r="AX204" s="14" t="s">
        <v>80</v>
      </c>
      <c r="AY204" s="220" t="s">
        <v>125</v>
      </c>
    </row>
    <row r="205" spans="1:65" s="14" customFormat="1" ht="11.25">
      <c r="B205" s="210"/>
      <c r="C205" s="211"/>
      <c r="D205" s="195" t="s">
        <v>136</v>
      </c>
      <c r="E205" s="212" t="s">
        <v>1</v>
      </c>
      <c r="F205" s="213" t="s">
        <v>230</v>
      </c>
      <c r="G205" s="211"/>
      <c r="H205" s="214">
        <v>212</v>
      </c>
      <c r="I205" s="215"/>
      <c r="J205" s="211"/>
      <c r="K205" s="211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136</v>
      </c>
      <c r="AU205" s="220" t="s">
        <v>90</v>
      </c>
      <c r="AV205" s="14" t="s">
        <v>90</v>
      </c>
      <c r="AW205" s="14" t="s">
        <v>34</v>
      </c>
      <c r="AX205" s="14" t="s">
        <v>80</v>
      </c>
      <c r="AY205" s="220" t="s">
        <v>125</v>
      </c>
    </row>
    <row r="206" spans="1:65" s="15" customFormat="1" ht="11.25">
      <c r="B206" s="221"/>
      <c r="C206" s="222"/>
      <c r="D206" s="195" t="s">
        <v>136</v>
      </c>
      <c r="E206" s="223" t="s">
        <v>1</v>
      </c>
      <c r="F206" s="224" t="s">
        <v>140</v>
      </c>
      <c r="G206" s="222"/>
      <c r="H206" s="225">
        <v>392.5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AT206" s="231" t="s">
        <v>136</v>
      </c>
      <c r="AU206" s="231" t="s">
        <v>90</v>
      </c>
      <c r="AV206" s="15" t="s">
        <v>132</v>
      </c>
      <c r="AW206" s="15" t="s">
        <v>34</v>
      </c>
      <c r="AX206" s="15" t="s">
        <v>88</v>
      </c>
      <c r="AY206" s="231" t="s">
        <v>125</v>
      </c>
    </row>
    <row r="207" spans="1:65" s="2" customFormat="1" ht="16.5" customHeight="1">
      <c r="A207" s="34"/>
      <c r="B207" s="35"/>
      <c r="C207" s="182" t="s">
        <v>231</v>
      </c>
      <c r="D207" s="182" t="s">
        <v>127</v>
      </c>
      <c r="E207" s="183" t="s">
        <v>232</v>
      </c>
      <c r="F207" s="184" t="s">
        <v>233</v>
      </c>
      <c r="G207" s="185" t="s">
        <v>130</v>
      </c>
      <c r="H207" s="186">
        <v>129.6</v>
      </c>
      <c r="I207" s="187"/>
      <c r="J207" s="188">
        <f>ROUND(I207*H207,2)</f>
        <v>0</v>
      </c>
      <c r="K207" s="184" t="s">
        <v>131</v>
      </c>
      <c r="L207" s="39"/>
      <c r="M207" s="189" t="s">
        <v>1</v>
      </c>
      <c r="N207" s="190" t="s">
        <v>45</v>
      </c>
      <c r="O207" s="71"/>
      <c r="P207" s="191">
        <f>O207*H207</f>
        <v>0</v>
      </c>
      <c r="Q207" s="191">
        <v>1.6000000000000001E-3</v>
      </c>
      <c r="R207" s="191">
        <f>Q207*H207</f>
        <v>0.20735999999999999</v>
      </c>
      <c r="S207" s="191">
        <v>0</v>
      </c>
      <c r="T207" s="19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3" t="s">
        <v>132</v>
      </c>
      <c r="AT207" s="193" t="s">
        <v>127</v>
      </c>
      <c r="AU207" s="193" t="s">
        <v>90</v>
      </c>
      <c r="AY207" s="17" t="s">
        <v>125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7" t="s">
        <v>88</v>
      </c>
      <c r="BK207" s="194">
        <f>ROUND(I207*H207,2)</f>
        <v>0</v>
      </c>
      <c r="BL207" s="17" t="s">
        <v>132</v>
      </c>
      <c r="BM207" s="193" t="s">
        <v>234</v>
      </c>
    </row>
    <row r="208" spans="1:65" s="2" customFormat="1" ht="11.25">
      <c r="A208" s="34"/>
      <c r="B208" s="35"/>
      <c r="C208" s="36"/>
      <c r="D208" s="195" t="s">
        <v>134</v>
      </c>
      <c r="E208" s="36"/>
      <c r="F208" s="196" t="s">
        <v>235</v>
      </c>
      <c r="G208" s="36"/>
      <c r="H208" s="36"/>
      <c r="I208" s="197"/>
      <c r="J208" s="36"/>
      <c r="K208" s="36"/>
      <c r="L208" s="39"/>
      <c r="M208" s="198"/>
      <c r="N208" s="199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134</v>
      </c>
      <c r="AU208" s="17" t="s">
        <v>90</v>
      </c>
    </row>
    <row r="209" spans="1:65" s="14" customFormat="1" ht="11.25">
      <c r="B209" s="210"/>
      <c r="C209" s="211"/>
      <c r="D209" s="195" t="s">
        <v>136</v>
      </c>
      <c r="E209" s="212" t="s">
        <v>1</v>
      </c>
      <c r="F209" s="213" t="s">
        <v>236</v>
      </c>
      <c r="G209" s="211"/>
      <c r="H209" s="214">
        <v>34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136</v>
      </c>
      <c r="AU209" s="220" t="s">
        <v>90</v>
      </c>
      <c r="AV209" s="14" t="s">
        <v>90</v>
      </c>
      <c r="AW209" s="14" t="s">
        <v>34</v>
      </c>
      <c r="AX209" s="14" t="s">
        <v>80</v>
      </c>
      <c r="AY209" s="220" t="s">
        <v>125</v>
      </c>
    </row>
    <row r="210" spans="1:65" s="14" customFormat="1" ht="11.25">
      <c r="B210" s="210"/>
      <c r="C210" s="211"/>
      <c r="D210" s="195" t="s">
        <v>136</v>
      </c>
      <c r="E210" s="212" t="s">
        <v>1</v>
      </c>
      <c r="F210" s="213" t="s">
        <v>237</v>
      </c>
      <c r="G210" s="211"/>
      <c r="H210" s="214">
        <v>18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136</v>
      </c>
      <c r="AU210" s="220" t="s">
        <v>90</v>
      </c>
      <c r="AV210" s="14" t="s">
        <v>90</v>
      </c>
      <c r="AW210" s="14" t="s">
        <v>34</v>
      </c>
      <c r="AX210" s="14" t="s">
        <v>80</v>
      </c>
      <c r="AY210" s="220" t="s">
        <v>125</v>
      </c>
    </row>
    <row r="211" spans="1:65" s="14" customFormat="1" ht="11.25">
      <c r="B211" s="210"/>
      <c r="C211" s="211"/>
      <c r="D211" s="195" t="s">
        <v>136</v>
      </c>
      <c r="E211" s="212" t="s">
        <v>1</v>
      </c>
      <c r="F211" s="213" t="s">
        <v>238</v>
      </c>
      <c r="G211" s="211"/>
      <c r="H211" s="214">
        <v>64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136</v>
      </c>
      <c r="AU211" s="220" t="s">
        <v>90</v>
      </c>
      <c r="AV211" s="14" t="s">
        <v>90</v>
      </c>
      <c r="AW211" s="14" t="s">
        <v>34</v>
      </c>
      <c r="AX211" s="14" t="s">
        <v>80</v>
      </c>
      <c r="AY211" s="220" t="s">
        <v>125</v>
      </c>
    </row>
    <row r="212" spans="1:65" s="14" customFormat="1" ht="11.25">
      <c r="B212" s="210"/>
      <c r="C212" s="211"/>
      <c r="D212" s="195" t="s">
        <v>136</v>
      </c>
      <c r="E212" s="212" t="s">
        <v>1</v>
      </c>
      <c r="F212" s="213" t="s">
        <v>239</v>
      </c>
      <c r="G212" s="211"/>
      <c r="H212" s="214">
        <v>13.6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136</v>
      </c>
      <c r="AU212" s="220" t="s">
        <v>90</v>
      </c>
      <c r="AV212" s="14" t="s">
        <v>90</v>
      </c>
      <c r="AW212" s="14" t="s">
        <v>34</v>
      </c>
      <c r="AX212" s="14" t="s">
        <v>80</v>
      </c>
      <c r="AY212" s="220" t="s">
        <v>125</v>
      </c>
    </row>
    <row r="213" spans="1:65" s="15" customFormat="1" ht="11.25">
      <c r="B213" s="221"/>
      <c r="C213" s="222"/>
      <c r="D213" s="195" t="s">
        <v>136</v>
      </c>
      <c r="E213" s="223" t="s">
        <v>1</v>
      </c>
      <c r="F213" s="224" t="s">
        <v>140</v>
      </c>
      <c r="G213" s="222"/>
      <c r="H213" s="225">
        <v>129.6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AT213" s="231" t="s">
        <v>136</v>
      </c>
      <c r="AU213" s="231" t="s">
        <v>90</v>
      </c>
      <c r="AV213" s="15" t="s">
        <v>132</v>
      </c>
      <c r="AW213" s="15" t="s">
        <v>34</v>
      </c>
      <c r="AX213" s="15" t="s">
        <v>88</v>
      </c>
      <c r="AY213" s="231" t="s">
        <v>125</v>
      </c>
    </row>
    <row r="214" spans="1:65" s="2" customFormat="1" ht="16.5" customHeight="1">
      <c r="A214" s="34"/>
      <c r="B214" s="35"/>
      <c r="C214" s="182" t="s">
        <v>240</v>
      </c>
      <c r="D214" s="182" t="s">
        <v>127</v>
      </c>
      <c r="E214" s="183" t="s">
        <v>241</v>
      </c>
      <c r="F214" s="184" t="s">
        <v>242</v>
      </c>
      <c r="G214" s="185" t="s">
        <v>156</v>
      </c>
      <c r="H214" s="186">
        <v>1375</v>
      </c>
      <c r="I214" s="187"/>
      <c r="J214" s="188">
        <f>ROUND(I214*H214,2)</f>
        <v>0</v>
      </c>
      <c r="K214" s="184" t="s">
        <v>131</v>
      </c>
      <c r="L214" s="39"/>
      <c r="M214" s="189" t="s">
        <v>1</v>
      </c>
      <c r="N214" s="190" t="s">
        <v>45</v>
      </c>
      <c r="O214" s="71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3" t="s">
        <v>132</v>
      </c>
      <c r="AT214" s="193" t="s">
        <v>127</v>
      </c>
      <c r="AU214" s="193" t="s">
        <v>90</v>
      </c>
      <c r="AY214" s="17" t="s">
        <v>125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7" t="s">
        <v>88</v>
      </c>
      <c r="BK214" s="194">
        <f>ROUND(I214*H214,2)</f>
        <v>0</v>
      </c>
      <c r="BL214" s="17" t="s">
        <v>132</v>
      </c>
      <c r="BM214" s="193" t="s">
        <v>243</v>
      </c>
    </row>
    <row r="215" spans="1:65" s="2" customFormat="1" ht="11.25">
      <c r="A215" s="34"/>
      <c r="B215" s="35"/>
      <c r="C215" s="36"/>
      <c r="D215" s="195" t="s">
        <v>134</v>
      </c>
      <c r="E215" s="36"/>
      <c r="F215" s="196" t="s">
        <v>244</v>
      </c>
      <c r="G215" s="36"/>
      <c r="H215" s="36"/>
      <c r="I215" s="197"/>
      <c r="J215" s="36"/>
      <c r="K215" s="36"/>
      <c r="L215" s="39"/>
      <c r="M215" s="198"/>
      <c r="N215" s="199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134</v>
      </c>
      <c r="AU215" s="17" t="s">
        <v>90</v>
      </c>
    </row>
    <row r="216" spans="1:65" s="14" customFormat="1" ht="11.25">
      <c r="B216" s="210"/>
      <c r="C216" s="211"/>
      <c r="D216" s="195" t="s">
        <v>136</v>
      </c>
      <c r="E216" s="212" t="s">
        <v>1</v>
      </c>
      <c r="F216" s="213" t="s">
        <v>245</v>
      </c>
      <c r="G216" s="211"/>
      <c r="H216" s="214">
        <v>1375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136</v>
      </c>
      <c r="AU216" s="220" t="s">
        <v>90</v>
      </c>
      <c r="AV216" s="14" t="s">
        <v>90</v>
      </c>
      <c r="AW216" s="14" t="s">
        <v>34</v>
      </c>
      <c r="AX216" s="14" t="s">
        <v>80</v>
      </c>
      <c r="AY216" s="220" t="s">
        <v>125</v>
      </c>
    </row>
    <row r="217" spans="1:65" s="15" customFormat="1" ht="11.25">
      <c r="B217" s="221"/>
      <c r="C217" s="222"/>
      <c r="D217" s="195" t="s">
        <v>136</v>
      </c>
      <c r="E217" s="223" t="s">
        <v>1</v>
      </c>
      <c r="F217" s="224" t="s">
        <v>140</v>
      </c>
      <c r="G217" s="222"/>
      <c r="H217" s="225">
        <v>1375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136</v>
      </c>
      <c r="AU217" s="231" t="s">
        <v>90</v>
      </c>
      <c r="AV217" s="15" t="s">
        <v>132</v>
      </c>
      <c r="AW217" s="15" t="s">
        <v>34</v>
      </c>
      <c r="AX217" s="15" t="s">
        <v>88</v>
      </c>
      <c r="AY217" s="231" t="s">
        <v>125</v>
      </c>
    </row>
    <row r="218" spans="1:65" s="2" customFormat="1" ht="16.5" customHeight="1">
      <c r="A218" s="34"/>
      <c r="B218" s="35"/>
      <c r="C218" s="182" t="s">
        <v>246</v>
      </c>
      <c r="D218" s="182" t="s">
        <v>127</v>
      </c>
      <c r="E218" s="183" t="s">
        <v>247</v>
      </c>
      <c r="F218" s="184" t="s">
        <v>248</v>
      </c>
      <c r="G218" s="185" t="s">
        <v>130</v>
      </c>
      <c r="H218" s="186">
        <v>129.6</v>
      </c>
      <c r="I218" s="187"/>
      <c r="J218" s="188">
        <f>ROUND(I218*H218,2)</f>
        <v>0</v>
      </c>
      <c r="K218" s="184" t="s">
        <v>131</v>
      </c>
      <c r="L218" s="39"/>
      <c r="M218" s="189" t="s">
        <v>1</v>
      </c>
      <c r="N218" s="190" t="s">
        <v>45</v>
      </c>
      <c r="O218" s="71"/>
      <c r="P218" s="191">
        <f>O218*H218</f>
        <v>0</v>
      </c>
      <c r="Q218" s="191">
        <v>1.0000000000000001E-5</v>
      </c>
      <c r="R218" s="191">
        <f>Q218*H218</f>
        <v>1.2960000000000001E-3</v>
      </c>
      <c r="S218" s="191">
        <v>0</v>
      </c>
      <c r="T218" s="19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3" t="s">
        <v>132</v>
      </c>
      <c r="AT218" s="193" t="s">
        <v>127</v>
      </c>
      <c r="AU218" s="193" t="s">
        <v>90</v>
      </c>
      <c r="AY218" s="17" t="s">
        <v>125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7" t="s">
        <v>88</v>
      </c>
      <c r="BK218" s="194">
        <f>ROUND(I218*H218,2)</f>
        <v>0</v>
      </c>
      <c r="BL218" s="17" t="s">
        <v>132</v>
      </c>
      <c r="BM218" s="193" t="s">
        <v>249</v>
      </c>
    </row>
    <row r="219" spans="1:65" s="2" customFormat="1" ht="11.25">
      <c r="A219" s="34"/>
      <c r="B219" s="35"/>
      <c r="C219" s="36"/>
      <c r="D219" s="195" t="s">
        <v>134</v>
      </c>
      <c r="E219" s="36"/>
      <c r="F219" s="196" t="s">
        <v>250</v>
      </c>
      <c r="G219" s="36"/>
      <c r="H219" s="36"/>
      <c r="I219" s="197"/>
      <c r="J219" s="36"/>
      <c r="K219" s="36"/>
      <c r="L219" s="39"/>
      <c r="M219" s="198"/>
      <c r="N219" s="199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134</v>
      </c>
      <c r="AU219" s="17" t="s">
        <v>90</v>
      </c>
    </row>
    <row r="220" spans="1:65" s="14" customFormat="1" ht="11.25">
      <c r="B220" s="210"/>
      <c r="C220" s="211"/>
      <c r="D220" s="195" t="s">
        <v>136</v>
      </c>
      <c r="E220" s="212" t="s">
        <v>1</v>
      </c>
      <c r="F220" s="213" t="s">
        <v>236</v>
      </c>
      <c r="G220" s="211"/>
      <c r="H220" s="214">
        <v>34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136</v>
      </c>
      <c r="AU220" s="220" t="s">
        <v>90</v>
      </c>
      <c r="AV220" s="14" t="s">
        <v>90</v>
      </c>
      <c r="AW220" s="14" t="s">
        <v>34</v>
      </c>
      <c r="AX220" s="14" t="s">
        <v>80</v>
      </c>
      <c r="AY220" s="220" t="s">
        <v>125</v>
      </c>
    </row>
    <row r="221" spans="1:65" s="14" customFormat="1" ht="11.25">
      <c r="B221" s="210"/>
      <c r="C221" s="211"/>
      <c r="D221" s="195" t="s">
        <v>136</v>
      </c>
      <c r="E221" s="212" t="s">
        <v>1</v>
      </c>
      <c r="F221" s="213" t="s">
        <v>237</v>
      </c>
      <c r="G221" s="211"/>
      <c r="H221" s="214">
        <v>18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136</v>
      </c>
      <c r="AU221" s="220" t="s">
        <v>90</v>
      </c>
      <c r="AV221" s="14" t="s">
        <v>90</v>
      </c>
      <c r="AW221" s="14" t="s">
        <v>34</v>
      </c>
      <c r="AX221" s="14" t="s">
        <v>80</v>
      </c>
      <c r="AY221" s="220" t="s">
        <v>125</v>
      </c>
    </row>
    <row r="222" spans="1:65" s="14" customFormat="1" ht="11.25">
      <c r="B222" s="210"/>
      <c r="C222" s="211"/>
      <c r="D222" s="195" t="s">
        <v>136</v>
      </c>
      <c r="E222" s="212" t="s">
        <v>1</v>
      </c>
      <c r="F222" s="213" t="s">
        <v>238</v>
      </c>
      <c r="G222" s="211"/>
      <c r="H222" s="214">
        <v>64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136</v>
      </c>
      <c r="AU222" s="220" t="s">
        <v>90</v>
      </c>
      <c r="AV222" s="14" t="s">
        <v>90</v>
      </c>
      <c r="AW222" s="14" t="s">
        <v>34</v>
      </c>
      <c r="AX222" s="14" t="s">
        <v>80</v>
      </c>
      <c r="AY222" s="220" t="s">
        <v>125</v>
      </c>
    </row>
    <row r="223" spans="1:65" s="14" customFormat="1" ht="11.25">
      <c r="B223" s="210"/>
      <c r="C223" s="211"/>
      <c r="D223" s="195" t="s">
        <v>136</v>
      </c>
      <c r="E223" s="212" t="s">
        <v>1</v>
      </c>
      <c r="F223" s="213" t="s">
        <v>239</v>
      </c>
      <c r="G223" s="211"/>
      <c r="H223" s="214">
        <v>13.6</v>
      </c>
      <c r="I223" s="215"/>
      <c r="J223" s="211"/>
      <c r="K223" s="211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136</v>
      </c>
      <c r="AU223" s="220" t="s">
        <v>90</v>
      </c>
      <c r="AV223" s="14" t="s">
        <v>90</v>
      </c>
      <c r="AW223" s="14" t="s">
        <v>34</v>
      </c>
      <c r="AX223" s="14" t="s">
        <v>80</v>
      </c>
      <c r="AY223" s="220" t="s">
        <v>125</v>
      </c>
    </row>
    <row r="224" spans="1:65" s="15" customFormat="1" ht="11.25">
      <c r="B224" s="221"/>
      <c r="C224" s="222"/>
      <c r="D224" s="195" t="s">
        <v>136</v>
      </c>
      <c r="E224" s="223" t="s">
        <v>1</v>
      </c>
      <c r="F224" s="224" t="s">
        <v>140</v>
      </c>
      <c r="G224" s="222"/>
      <c r="H224" s="225">
        <v>129.6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136</v>
      </c>
      <c r="AU224" s="231" t="s">
        <v>90</v>
      </c>
      <c r="AV224" s="15" t="s">
        <v>132</v>
      </c>
      <c r="AW224" s="15" t="s">
        <v>34</v>
      </c>
      <c r="AX224" s="15" t="s">
        <v>88</v>
      </c>
      <c r="AY224" s="231" t="s">
        <v>125</v>
      </c>
    </row>
    <row r="225" spans="1:65" s="2" customFormat="1" ht="16.5" customHeight="1">
      <c r="A225" s="34"/>
      <c r="B225" s="35"/>
      <c r="C225" s="182" t="s">
        <v>251</v>
      </c>
      <c r="D225" s="182" t="s">
        <v>127</v>
      </c>
      <c r="E225" s="183" t="s">
        <v>252</v>
      </c>
      <c r="F225" s="184" t="s">
        <v>253</v>
      </c>
      <c r="G225" s="185" t="s">
        <v>156</v>
      </c>
      <c r="H225" s="186">
        <v>332</v>
      </c>
      <c r="I225" s="187"/>
      <c r="J225" s="188">
        <f>ROUND(I225*H225,2)</f>
        <v>0</v>
      </c>
      <c r="K225" s="184" t="s">
        <v>131</v>
      </c>
      <c r="L225" s="39"/>
      <c r="M225" s="189" t="s">
        <v>1</v>
      </c>
      <c r="N225" s="190" t="s">
        <v>45</v>
      </c>
      <c r="O225" s="71"/>
      <c r="P225" s="191">
        <f>O225*H225</f>
        <v>0</v>
      </c>
      <c r="Q225" s="191">
        <v>0.1295</v>
      </c>
      <c r="R225" s="191">
        <f>Q225*H225</f>
        <v>42.994</v>
      </c>
      <c r="S225" s="191">
        <v>0</v>
      </c>
      <c r="T225" s="192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3" t="s">
        <v>132</v>
      </c>
      <c r="AT225" s="193" t="s">
        <v>127</v>
      </c>
      <c r="AU225" s="193" t="s">
        <v>90</v>
      </c>
      <c r="AY225" s="17" t="s">
        <v>125</v>
      </c>
      <c r="BE225" s="194">
        <f>IF(N225="základní",J225,0)</f>
        <v>0</v>
      </c>
      <c r="BF225" s="194">
        <f>IF(N225="snížená",J225,0)</f>
        <v>0</v>
      </c>
      <c r="BG225" s="194">
        <f>IF(N225="zákl. přenesená",J225,0)</f>
        <v>0</v>
      </c>
      <c r="BH225" s="194">
        <f>IF(N225="sníž. přenesená",J225,0)</f>
        <v>0</v>
      </c>
      <c r="BI225" s="194">
        <f>IF(N225="nulová",J225,0)</f>
        <v>0</v>
      </c>
      <c r="BJ225" s="17" t="s">
        <v>88</v>
      </c>
      <c r="BK225" s="194">
        <f>ROUND(I225*H225,2)</f>
        <v>0</v>
      </c>
      <c r="BL225" s="17" t="s">
        <v>132</v>
      </c>
      <c r="BM225" s="193" t="s">
        <v>254</v>
      </c>
    </row>
    <row r="226" spans="1:65" s="2" customFormat="1" ht="19.5">
      <c r="A226" s="34"/>
      <c r="B226" s="35"/>
      <c r="C226" s="36"/>
      <c r="D226" s="195" t="s">
        <v>134</v>
      </c>
      <c r="E226" s="36"/>
      <c r="F226" s="196" t="s">
        <v>255</v>
      </c>
      <c r="G226" s="36"/>
      <c r="H226" s="36"/>
      <c r="I226" s="197"/>
      <c r="J226" s="36"/>
      <c r="K226" s="36"/>
      <c r="L226" s="39"/>
      <c r="M226" s="198"/>
      <c r="N226" s="199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134</v>
      </c>
      <c r="AU226" s="17" t="s">
        <v>90</v>
      </c>
    </row>
    <row r="227" spans="1:65" s="13" customFormat="1" ht="11.25">
      <c r="B227" s="200"/>
      <c r="C227" s="201"/>
      <c r="D227" s="195" t="s">
        <v>136</v>
      </c>
      <c r="E227" s="202" t="s">
        <v>1</v>
      </c>
      <c r="F227" s="203" t="s">
        <v>159</v>
      </c>
      <c r="G227" s="201"/>
      <c r="H227" s="202" t="s">
        <v>1</v>
      </c>
      <c r="I227" s="204"/>
      <c r="J227" s="201"/>
      <c r="K227" s="201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136</v>
      </c>
      <c r="AU227" s="209" t="s">
        <v>90</v>
      </c>
      <c r="AV227" s="13" t="s">
        <v>88</v>
      </c>
      <c r="AW227" s="13" t="s">
        <v>34</v>
      </c>
      <c r="AX227" s="13" t="s">
        <v>80</v>
      </c>
      <c r="AY227" s="209" t="s">
        <v>125</v>
      </c>
    </row>
    <row r="228" spans="1:65" s="14" customFormat="1" ht="11.25">
      <c r="B228" s="210"/>
      <c r="C228" s="211"/>
      <c r="D228" s="195" t="s">
        <v>136</v>
      </c>
      <c r="E228" s="212" t="s">
        <v>1</v>
      </c>
      <c r="F228" s="213" t="s">
        <v>160</v>
      </c>
      <c r="G228" s="211"/>
      <c r="H228" s="214">
        <v>218</v>
      </c>
      <c r="I228" s="215"/>
      <c r="J228" s="211"/>
      <c r="K228" s="211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136</v>
      </c>
      <c r="AU228" s="220" t="s">
        <v>90</v>
      </c>
      <c r="AV228" s="14" t="s">
        <v>90</v>
      </c>
      <c r="AW228" s="14" t="s">
        <v>34</v>
      </c>
      <c r="AX228" s="14" t="s">
        <v>80</v>
      </c>
      <c r="AY228" s="220" t="s">
        <v>125</v>
      </c>
    </row>
    <row r="229" spans="1:65" s="14" customFormat="1" ht="11.25">
      <c r="B229" s="210"/>
      <c r="C229" s="211"/>
      <c r="D229" s="195" t="s">
        <v>136</v>
      </c>
      <c r="E229" s="212" t="s">
        <v>1</v>
      </c>
      <c r="F229" s="213" t="s">
        <v>161</v>
      </c>
      <c r="G229" s="211"/>
      <c r="H229" s="214">
        <v>114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136</v>
      </c>
      <c r="AU229" s="220" t="s">
        <v>90</v>
      </c>
      <c r="AV229" s="14" t="s">
        <v>90</v>
      </c>
      <c r="AW229" s="14" t="s">
        <v>34</v>
      </c>
      <c r="AX229" s="14" t="s">
        <v>80</v>
      </c>
      <c r="AY229" s="220" t="s">
        <v>125</v>
      </c>
    </row>
    <row r="230" spans="1:65" s="15" customFormat="1" ht="11.25">
      <c r="B230" s="221"/>
      <c r="C230" s="222"/>
      <c r="D230" s="195" t="s">
        <v>136</v>
      </c>
      <c r="E230" s="223" t="s">
        <v>1</v>
      </c>
      <c r="F230" s="224" t="s">
        <v>140</v>
      </c>
      <c r="G230" s="222"/>
      <c r="H230" s="225">
        <v>332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AT230" s="231" t="s">
        <v>136</v>
      </c>
      <c r="AU230" s="231" t="s">
        <v>90</v>
      </c>
      <c r="AV230" s="15" t="s">
        <v>132</v>
      </c>
      <c r="AW230" s="15" t="s">
        <v>34</v>
      </c>
      <c r="AX230" s="15" t="s">
        <v>88</v>
      </c>
      <c r="AY230" s="231" t="s">
        <v>125</v>
      </c>
    </row>
    <row r="231" spans="1:65" s="2" customFormat="1" ht="16.5" customHeight="1">
      <c r="A231" s="34"/>
      <c r="B231" s="35"/>
      <c r="C231" s="232" t="s">
        <v>256</v>
      </c>
      <c r="D231" s="232" t="s">
        <v>179</v>
      </c>
      <c r="E231" s="233" t="s">
        <v>257</v>
      </c>
      <c r="F231" s="234" t="s">
        <v>258</v>
      </c>
      <c r="G231" s="235" t="s">
        <v>156</v>
      </c>
      <c r="H231" s="236">
        <v>297.83999999999997</v>
      </c>
      <c r="I231" s="237"/>
      <c r="J231" s="238">
        <f>ROUND(I231*H231,2)</f>
        <v>0</v>
      </c>
      <c r="K231" s="234" t="s">
        <v>131</v>
      </c>
      <c r="L231" s="239"/>
      <c r="M231" s="240" t="s">
        <v>1</v>
      </c>
      <c r="N231" s="241" t="s">
        <v>45</v>
      </c>
      <c r="O231" s="71"/>
      <c r="P231" s="191">
        <f>O231*H231</f>
        <v>0</v>
      </c>
      <c r="Q231" s="191">
        <v>0.08</v>
      </c>
      <c r="R231" s="191">
        <f>Q231*H231</f>
        <v>23.827199999999998</v>
      </c>
      <c r="S231" s="191">
        <v>0</v>
      </c>
      <c r="T231" s="19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3" t="s">
        <v>178</v>
      </c>
      <c r="AT231" s="193" t="s">
        <v>179</v>
      </c>
      <c r="AU231" s="193" t="s">
        <v>90</v>
      </c>
      <c r="AY231" s="17" t="s">
        <v>125</v>
      </c>
      <c r="BE231" s="194">
        <f>IF(N231="základní",J231,0)</f>
        <v>0</v>
      </c>
      <c r="BF231" s="194">
        <f>IF(N231="snížená",J231,0)</f>
        <v>0</v>
      </c>
      <c r="BG231" s="194">
        <f>IF(N231="zákl. přenesená",J231,0)</f>
        <v>0</v>
      </c>
      <c r="BH231" s="194">
        <f>IF(N231="sníž. přenesená",J231,0)</f>
        <v>0</v>
      </c>
      <c r="BI231" s="194">
        <f>IF(N231="nulová",J231,0)</f>
        <v>0</v>
      </c>
      <c r="BJ231" s="17" t="s">
        <v>88</v>
      </c>
      <c r="BK231" s="194">
        <f>ROUND(I231*H231,2)</f>
        <v>0</v>
      </c>
      <c r="BL231" s="17" t="s">
        <v>132</v>
      </c>
      <c r="BM231" s="193" t="s">
        <v>259</v>
      </c>
    </row>
    <row r="232" spans="1:65" s="2" customFormat="1" ht="11.25">
      <c r="A232" s="34"/>
      <c r="B232" s="35"/>
      <c r="C232" s="36"/>
      <c r="D232" s="195" t="s">
        <v>134</v>
      </c>
      <c r="E232" s="36"/>
      <c r="F232" s="196" t="s">
        <v>258</v>
      </c>
      <c r="G232" s="36"/>
      <c r="H232" s="36"/>
      <c r="I232" s="197"/>
      <c r="J232" s="36"/>
      <c r="K232" s="36"/>
      <c r="L232" s="39"/>
      <c r="M232" s="198"/>
      <c r="N232" s="199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134</v>
      </c>
      <c r="AU232" s="17" t="s">
        <v>90</v>
      </c>
    </row>
    <row r="233" spans="1:65" s="13" customFormat="1" ht="11.25">
      <c r="B233" s="200"/>
      <c r="C233" s="201"/>
      <c r="D233" s="195" t="s">
        <v>136</v>
      </c>
      <c r="E233" s="202" t="s">
        <v>1</v>
      </c>
      <c r="F233" s="203" t="s">
        <v>159</v>
      </c>
      <c r="G233" s="201"/>
      <c r="H233" s="202" t="s">
        <v>1</v>
      </c>
      <c r="I233" s="204"/>
      <c r="J233" s="201"/>
      <c r="K233" s="201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136</v>
      </c>
      <c r="AU233" s="209" t="s">
        <v>90</v>
      </c>
      <c r="AV233" s="13" t="s">
        <v>88</v>
      </c>
      <c r="AW233" s="13" t="s">
        <v>34</v>
      </c>
      <c r="AX233" s="13" t="s">
        <v>80</v>
      </c>
      <c r="AY233" s="209" t="s">
        <v>125</v>
      </c>
    </row>
    <row r="234" spans="1:65" s="14" customFormat="1" ht="11.25">
      <c r="B234" s="210"/>
      <c r="C234" s="211"/>
      <c r="D234" s="195" t="s">
        <v>136</v>
      </c>
      <c r="E234" s="212" t="s">
        <v>1</v>
      </c>
      <c r="F234" s="213" t="s">
        <v>160</v>
      </c>
      <c r="G234" s="211"/>
      <c r="H234" s="214">
        <v>218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136</v>
      </c>
      <c r="AU234" s="220" t="s">
        <v>90</v>
      </c>
      <c r="AV234" s="14" t="s">
        <v>90</v>
      </c>
      <c r="AW234" s="14" t="s">
        <v>34</v>
      </c>
      <c r="AX234" s="14" t="s">
        <v>80</v>
      </c>
      <c r="AY234" s="220" t="s">
        <v>125</v>
      </c>
    </row>
    <row r="235" spans="1:65" s="14" customFormat="1" ht="11.25">
      <c r="B235" s="210"/>
      <c r="C235" s="211"/>
      <c r="D235" s="195" t="s">
        <v>136</v>
      </c>
      <c r="E235" s="212" t="s">
        <v>1</v>
      </c>
      <c r="F235" s="213" t="s">
        <v>161</v>
      </c>
      <c r="G235" s="211"/>
      <c r="H235" s="214">
        <v>114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136</v>
      </c>
      <c r="AU235" s="220" t="s">
        <v>90</v>
      </c>
      <c r="AV235" s="14" t="s">
        <v>90</v>
      </c>
      <c r="AW235" s="14" t="s">
        <v>34</v>
      </c>
      <c r="AX235" s="14" t="s">
        <v>80</v>
      </c>
      <c r="AY235" s="220" t="s">
        <v>125</v>
      </c>
    </row>
    <row r="236" spans="1:65" s="14" customFormat="1" ht="11.25">
      <c r="B236" s="210"/>
      <c r="C236" s="211"/>
      <c r="D236" s="195" t="s">
        <v>136</v>
      </c>
      <c r="E236" s="212" t="s">
        <v>1</v>
      </c>
      <c r="F236" s="213" t="s">
        <v>260</v>
      </c>
      <c r="G236" s="211"/>
      <c r="H236" s="214">
        <v>-40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136</v>
      </c>
      <c r="AU236" s="220" t="s">
        <v>90</v>
      </c>
      <c r="AV236" s="14" t="s">
        <v>90</v>
      </c>
      <c r="AW236" s="14" t="s">
        <v>34</v>
      </c>
      <c r="AX236" s="14" t="s">
        <v>80</v>
      </c>
      <c r="AY236" s="220" t="s">
        <v>125</v>
      </c>
    </row>
    <row r="237" spans="1:65" s="15" customFormat="1" ht="11.25">
      <c r="B237" s="221"/>
      <c r="C237" s="222"/>
      <c r="D237" s="195" t="s">
        <v>136</v>
      </c>
      <c r="E237" s="223" t="s">
        <v>1</v>
      </c>
      <c r="F237" s="224" t="s">
        <v>140</v>
      </c>
      <c r="G237" s="222"/>
      <c r="H237" s="225">
        <v>292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AT237" s="231" t="s">
        <v>136</v>
      </c>
      <c r="AU237" s="231" t="s">
        <v>90</v>
      </c>
      <c r="AV237" s="15" t="s">
        <v>132</v>
      </c>
      <c r="AW237" s="15" t="s">
        <v>34</v>
      </c>
      <c r="AX237" s="15" t="s">
        <v>88</v>
      </c>
      <c r="AY237" s="231" t="s">
        <v>125</v>
      </c>
    </row>
    <row r="238" spans="1:65" s="14" customFormat="1" ht="11.25">
      <c r="B238" s="210"/>
      <c r="C238" s="211"/>
      <c r="D238" s="195" t="s">
        <v>136</v>
      </c>
      <c r="E238" s="211"/>
      <c r="F238" s="213" t="s">
        <v>261</v>
      </c>
      <c r="G238" s="211"/>
      <c r="H238" s="214">
        <v>297.83999999999997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136</v>
      </c>
      <c r="AU238" s="220" t="s">
        <v>90</v>
      </c>
      <c r="AV238" s="14" t="s">
        <v>90</v>
      </c>
      <c r="AW238" s="14" t="s">
        <v>4</v>
      </c>
      <c r="AX238" s="14" t="s">
        <v>88</v>
      </c>
      <c r="AY238" s="220" t="s">
        <v>125</v>
      </c>
    </row>
    <row r="239" spans="1:65" s="2" customFormat="1" ht="16.5" customHeight="1">
      <c r="A239" s="34"/>
      <c r="B239" s="35"/>
      <c r="C239" s="232" t="s">
        <v>7</v>
      </c>
      <c r="D239" s="232" t="s">
        <v>179</v>
      </c>
      <c r="E239" s="233" t="s">
        <v>262</v>
      </c>
      <c r="F239" s="234" t="s">
        <v>263</v>
      </c>
      <c r="G239" s="235" t="s">
        <v>156</v>
      </c>
      <c r="H239" s="236">
        <v>40.799999999999997</v>
      </c>
      <c r="I239" s="237"/>
      <c r="J239" s="238">
        <f>ROUND(I239*H239,2)</f>
        <v>0</v>
      </c>
      <c r="K239" s="234" t="s">
        <v>131</v>
      </c>
      <c r="L239" s="239"/>
      <c r="M239" s="240" t="s">
        <v>1</v>
      </c>
      <c r="N239" s="241" t="s">
        <v>45</v>
      </c>
      <c r="O239" s="71"/>
      <c r="P239" s="191">
        <f>O239*H239</f>
        <v>0</v>
      </c>
      <c r="Q239" s="191">
        <v>4.8300000000000003E-2</v>
      </c>
      <c r="R239" s="191">
        <f>Q239*H239</f>
        <v>1.9706399999999999</v>
      </c>
      <c r="S239" s="191">
        <v>0</v>
      </c>
      <c r="T239" s="19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3" t="s">
        <v>178</v>
      </c>
      <c r="AT239" s="193" t="s">
        <v>179</v>
      </c>
      <c r="AU239" s="193" t="s">
        <v>90</v>
      </c>
      <c r="AY239" s="17" t="s">
        <v>125</v>
      </c>
      <c r="BE239" s="194">
        <f>IF(N239="základní",J239,0)</f>
        <v>0</v>
      </c>
      <c r="BF239" s="194">
        <f>IF(N239="snížená",J239,0)</f>
        <v>0</v>
      </c>
      <c r="BG239" s="194">
        <f>IF(N239="zákl. přenesená",J239,0)</f>
        <v>0</v>
      </c>
      <c r="BH239" s="194">
        <f>IF(N239="sníž. přenesená",J239,0)</f>
        <v>0</v>
      </c>
      <c r="BI239" s="194">
        <f>IF(N239="nulová",J239,0)</f>
        <v>0</v>
      </c>
      <c r="BJ239" s="17" t="s">
        <v>88</v>
      </c>
      <c r="BK239" s="194">
        <f>ROUND(I239*H239,2)</f>
        <v>0</v>
      </c>
      <c r="BL239" s="17" t="s">
        <v>132</v>
      </c>
      <c r="BM239" s="193" t="s">
        <v>264</v>
      </c>
    </row>
    <row r="240" spans="1:65" s="2" customFormat="1" ht="11.25">
      <c r="A240" s="34"/>
      <c r="B240" s="35"/>
      <c r="C240" s="36"/>
      <c r="D240" s="195" t="s">
        <v>134</v>
      </c>
      <c r="E240" s="36"/>
      <c r="F240" s="196" t="s">
        <v>263</v>
      </c>
      <c r="G240" s="36"/>
      <c r="H240" s="36"/>
      <c r="I240" s="197"/>
      <c r="J240" s="36"/>
      <c r="K240" s="36"/>
      <c r="L240" s="39"/>
      <c r="M240" s="198"/>
      <c r="N240" s="199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134</v>
      </c>
      <c r="AU240" s="17" t="s">
        <v>90</v>
      </c>
    </row>
    <row r="241" spans="1:65" s="14" customFormat="1" ht="11.25">
      <c r="B241" s="210"/>
      <c r="C241" s="211"/>
      <c r="D241" s="195" t="s">
        <v>136</v>
      </c>
      <c r="E241" s="212" t="s">
        <v>1</v>
      </c>
      <c r="F241" s="213" t="s">
        <v>265</v>
      </c>
      <c r="G241" s="211"/>
      <c r="H241" s="214">
        <v>40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136</v>
      </c>
      <c r="AU241" s="220" t="s">
        <v>90</v>
      </c>
      <c r="AV241" s="14" t="s">
        <v>90</v>
      </c>
      <c r="AW241" s="14" t="s">
        <v>34</v>
      </c>
      <c r="AX241" s="14" t="s">
        <v>88</v>
      </c>
      <c r="AY241" s="220" t="s">
        <v>125</v>
      </c>
    </row>
    <row r="242" spans="1:65" s="14" customFormat="1" ht="11.25">
      <c r="B242" s="210"/>
      <c r="C242" s="211"/>
      <c r="D242" s="195" t="s">
        <v>136</v>
      </c>
      <c r="E242" s="211"/>
      <c r="F242" s="213" t="s">
        <v>266</v>
      </c>
      <c r="G242" s="211"/>
      <c r="H242" s="214">
        <v>40.799999999999997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136</v>
      </c>
      <c r="AU242" s="220" t="s">
        <v>90</v>
      </c>
      <c r="AV242" s="14" t="s">
        <v>90</v>
      </c>
      <c r="AW242" s="14" t="s">
        <v>4</v>
      </c>
      <c r="AX242" s="14" t="s">
        <v>88</v>
      </c>
      <c r="AY242" s="220" t="s">
        <v>125</v>
      </c>
    </row>
    <row r="243" spans="1:65" s="2" customFormat="1" ht="16.5" customHeight="1">
      <c r="A243" s="34"/>
      <c r="B243" s="35"/>
      <c r="C243" s="232" t="s">
        <v>267</v>
      </c>
      <c r="D243" s="232" t="s">
        <v>179</v>
      </c>
      <c r="E243" s="233" t="s">
        <v>268</v>
      </c>
      <c r="F243" s="234" t="s">
        <v>269</v>
      </c>
      <c r="G243" s="235" t="s">
        <v>156</v>
      </c>
      <c r="H243" s="236">
        <v>18.36</v>
      </c>
      <c r="I243" s="237"/>
      <c r="J243" s="238">
        <f>ROUND(I243*H243,2)</f>
        <v>0</v>
      </c>
      <c r="K243" s="234" t="s">
        <v>131</v>
      </c>
      <c r="L243" s="239"/>
      <c r="M243" s="240" t="s">
        <v>1</v>
      </c>
      <c r="N243" s="241" t="s">
        <v>45</v>
      </c>
      <c r="O243" s="71"/>
      <c r="P243" s="191">
        <f>O243*H243</f>
        <v>0</v>
      </c>
      <c r="Q243" s="191">
        <v>6.5670000000000006E-2</v>
      </c>
      <c r="R243" s="191">
        <f>Q243*H243</f>
        <v>1.2057012</v>
      </c>
      <c r="S243" s="191">
        <v>0</v>
      </c>
      <c r="T243" s="192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3" t="s">
        <v>178</v>
      </c>
      <c r="AT243" s="193" t="s">
        <v>179</v>
      </c>
      <c r="AU243" s="193" t="s">
        <v>90</v>
      </c>
      <c r="AY243" s="17" t="s">
        <v>125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17" t="s">
        <v>88</v>
      </c>
      <c r="BK243" s="194">
        <f>ROUND(I243*H243,2)</f>
        <v>0</v>
      </c>
      <c r="BL243" s="17" t="s">
        <v>132</v>
      </c>
      <c r="BM243" s="193" t="s">
        <v>270</v>
      </c>
    </row>
    <row r="244" spans="1:65" s="2" customFormat="1" ht="11.25">
      <c r="A244" s="34"/>
      <c r="B244" s="35"/>
      <c r="C244" s="36"/>
      <c r="D244" s="195" t="s">
        <v>134</v>
      </c>
      <c r="E244" s="36"/>
      <c r="F244" s="196" t="s">
        <v>269</v>
      </c>
      <c r="G244" s="36"/>
      <c r="H244" s="36"/>
      <c r="I244" s="197"/>
      <c r="J244" s="36"/>
      <c r="K244" s="36"/>
      <c r="L244" s="39"/>
      <c r="M244" s="198"/>
      <c r="N244" s="199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134</v>
      </c>
      <c r="AU244" s="17" t="s">
        <v>90</v>
      </c>
    </row>
    <row r="245" spans="1:65" s="14" customFormat="1" ht="11.25">
      <c r="B245" s="210"/>
      <c r="C245" s="211"/>
      <c r="D245" s="195" t="s">
        <v>136</v>
      </c>
      <c r="E245" s="212" t="s">
        <v>1</v>
      </c>
      <c r="F245" s="213" t="s">
        <v>271</v>
      </c>
      <c r="G245" s="211"/>
      <c r="H245" s="214">
        <v>18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136</v>
      </c>
      <c r="AU245" s="220" t="s">
        <v>90</v>
      </c>
      <c r="AV245" s="14" t="s">
        <v>90</v>
      </c>
      <c r="AW245" s="14" t="s">
        <v>34</v>
      </c>
      <c r="AX245" s="14" t="s">
        <v>88</v>
      </c>
      <c r="AY245" s="220" t="s">
        <v>125</v>
      </c>
    </row>
    <row r="246" spans="1:65" s="14" customFormat="1" ht="11.25">
      <c r="B246" s="210"/>
      <c r="C246" s="211"/>
      <c r="D246" s="195" t="s">
        <v>136</v>
      </c>
      <c r="E246" s="211"/>
      <c r="F246" s="213" t="s">
        <v>272</v>
      </c>
      <c r="G246" s="211"/>
      <c r="H246" s="214">
        <v>18.36</v>
      </c>
      <c r="I246" s="215"/>
      <c r="J246" s="211"/>
      <c r="K246" s="211"/>
      <c r="L246" s="216"/>
      <c r="M246" s="217"/>
      <c r="N246" s="218"/>
      <c r="O246" s="218"/>
      <c r="P246" s="218"/>
      <c r="Q246" s="218"/>
      <c r="R246" s="218"/>
      <c r="S246" s="218"/>
      <c r="T246" s="219"/>
      <c r="AT246" s="220" t="s">
        <v>136</v>
      </c>
      <c r="AU246" s="220" t="s">
        <v>90</v>
      </c>
      <c r="AV246" s="14" t="s">
        <v>90</v>
      </c>
      <c r="AW246" s="14" t="s">
        <v>4</v>
      </c>
      <c r="AX246" s="14" t="s">
        <v>88</v>
      </c>
      <c r="AY246" s="220" t="s">
        <v>125</v>
      </c>
    </row>
    <row r="247" spans="1:65" s="2" customFormat="1" ht="16.5" customHeight="1">
      <c r="A247" s="34"/>
      <c r="B247" s="35"/>
      <c r="C247" s="182" t="s">
        <v>273</v>
      </c>
      <c r="D247" s="182" t="s">
        <v>127</v>
      </c>
      <c r="E247" s="183" t="s">
        <v>274</v>
      </c>
      <c r="F247" s="184" t="s">
        <v>275</v>
      </c>
      <c r="G247" s="185" t="s">
        <v>276</v>
      </c>
      <c r="H247" s="186">
        <v>3.32</v>
      </c>
      <c r="I247" s="187"/>
      <c r="J247" s="188">
        <f>ROUND(I247*H247,2)</f>
        <v>0</v>
      </c>
      <c r="K247" s="184" t="s">
        <v>131</v>
      </c>
      <c r="L247" s="39"/>
      <c r="M247" s="189" t="s">
        <v>1</v>
      </c>
      <c r="N247" s="190" t="s">
        <v>45</v>
      </c>
      <c r="O247" s="71"/>
      <c r="P247" s="191">
        <f>O247*H247</f>
        <v>0</v>
      </c>
      <c r="Q247" s="191">
        <v>2.2563399999999998</v>
      </c>
      <c r="R247" s="191">
        <f>Q247*H247</f>
        <v>7.4910487999999988</v>
      </c>
      <c r="S247" s="191">
        <v>0</v>
      </c>
      <c r="T247" s="19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3" t="s">
        <v>132</v>
      </c>
      <c r="AT247" s="193" t="s">
        <v>127</v>
      </c>
      <c r="AU247" s="193" t="s">
        <v>90</v>
      </c>
      <c r="AY247" s="17" t="s">
        <v>125</v>
      </c>
      <c r="BE247" s="194">
        <f>IF(N247="základní",J247,0)</f>
        <v>0</v>
      </c>
      <c r="BF247" s="194">
        <f>IF(N247="snížená",J247,0)</f>
        <v>0</v>
      </c>
      <c r="BG247" s="194">
        <f>IF(N247="zákl. přenesená",J247,0)</f>
        <v>0</v>
      </c>
      <c r="BH247" s="194">
        <f>IF(N247="sníž. přenesená",J247,0)</f>
        <v>0</v>
      </c>
      <c r="BI247" s="194">
        <f>IF(N247="nulová",J247,0)</f>
        <v>0</v>
      </c>
      <c r="BJ247" s="17" t="s">
        <v>88</v>
      </c>
      <c r="BK247" s="194">
        <f>ROUND(I247*H247,2)</f>
        <v>0</v>
      </c>
      <c r="BL247" s="17" t="s">
        <v>132</v>
      </c>
      <c r="BM247" s="193" t="s">
        <v>277</v>
      </c>
    </row>
    <row r="248" spans="1:65" s="2" customFormat="1" ht="11.25">
      <c r="A248" s="34"/>
      <c r="B248" s="35"/>
      <c r="C248" s="36"/>
      <c r="D248" s="195" t="s">
        <v>134</v>
      </c>
      <c r="E248" s="36"/>
      <c r="F248" s="196" t="s">
        <v>278</v>
      </c>
      <c r="G248" s="36"/>
      <c r="H248" s="36"/>
      <c r="I248" s="197"/>
      <c r="J248" s="36"/>
      <c r="K248" s="36"/>
      <c r="L248" s="39"/>
      <c r="M248" s="198"/>
      <c r="N248" s="199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134</v>
      </c>
      <c r="AU248" s="17" t="s">
        <v>90</v>
      </c>
    </row>
    <row r="249" spans="1:65" s="13" customFormat="1" ht="11.25">
      <c r="B249" s="200"/>
      <c r="C249" s="201"/>
      <c r="D249" s="195" t="s">
        <v>136</v>
      </c>
      <c r="E249" s="202" t="s">
        <v>1</v>
      </c>
      <c r="F249" s="203" t="s">
        <v>279</v>
      </c>
      <c r="G249" s="201"/>
      <c r="H249" s="202" t="s">
        <v>1</v>
      </c>
      <c r="I249" s="204"/>
      <c r="J249" s="201"/>
      <c r="K249" s="201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136</v>
      </c>
      <c r="AU249" s="209" t="s">
        <v>90</v>
      </c>
      <c r="AV249" s="13" t="s">
        <v>88</v>
      </c>
      <c r="AW249" s="13" t="s">
        <v>34</v>
      </c>
      <c r="AX249" s="13" t="s">
        <v>80</v>
      </c>
      <c r="AY249" s="209" t="s">
        <v>125</v>
      </c>
    </row>
    <row r="250" spans="1:65" s="14" customFormat="1" ht="11.25">
      <c r="B250" s="210"/>
      <c r="C250" s="211"/>
      <c r="D250" s="195" t="s">
        <v>136</v>
      </c>
      <c r="E250" s="212" t="s">
        <v>1</v>
      </c>
      <c r="F250" s="213" t="s">
        <v>280</v>
      </c>
      <c r="G250" s="211"/>
      <c r="H250" s="214">
        <v>2.1800000000000002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136</v>
      </c>
      <c r="AU250" s="220" t="s">
        <v>90</v>
      </c>
      <c r="AV250" s="14" t="s">
        <v>90</v>
      </c>
      <c r="AW250" s="14" t="s">
        <v>34</v>
      </c>
      <c r="AX250" s="14" t="s">
        <v>80</v>
      </c>
      <c r="AY250" s="220" t="s">
        <v>125</v>
      </c>
    </row>
    <row r="251" spans="1:65" s="14" customFormat="1" ht="11.25">
      <c r="B251" s="210"/>
      <c r="C251" s="211"/>
      <c r="D251" s="195" t="s">
        <v>136</v>
      </c>
      <c r="E251" s="212" t="s">
        <v>1</v>
      </c>
      <c r="F251" s="213" t="s">
        <v>281</v>
      </c>
      <c r="G251" s="211"/>
      <c r="H251" s="214">
        <v>1.1399999999999999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136</v>
      </c>
      <c r="AU251" s="220" t="s">
        <v>90</v>
      </c>
      <c r="AV251" s="14" t="s">
        <v>90</v>
      </c>
      <c r="AW251" s="14" t="s">
        <v>34</v>
      </c>
      <c r="AX251" s="14" t="s">
        <v>80</v>
      </c>
      <c r="AY251" s="220" t="s">
        <v>125</v>
      </c>
    </row>
    <row r="252" spans="1:65" s="15" customFormat="1" ht="11.25">
      <c r="B252" s="221"/>
      <c r="C252" s="222"/>
      <c r="D252" s="195" t="s">
        <v>136</v>
      </c>
      <c r="E252" s="223" t="s">
        <v>1</v>
      </c>
      <c r="F252" s="224" t="s">
        <v>140</v>
      </c>
      <c r="G252" s="222"/>
      <c r="H252" s="225">
        <v>3.32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136</v>
      </c>
      <c r="AU252" s="231" t="s">
        <v>90</v>
      </c>
      <c r="AV252" s="15" t="s">
        <v>132</v>
      </c>
      <c r="AW252" s="15" t="s">
        <v>34</v>
      </c>
      <c r="AX252" s="15" t="s">
        <v>88</v>
      </c>
      <c r="AY252" s="231" t="s">
        <v>125</v>
      </c>
    </row>
    <row r="253" spans="1:65" s="2" customFormat="1" ht="16.5" customHeight="1">
      <c r="A253" s="34"/>
      <c r="B253" s="35"/>
      <c r="C253" s="182" t="s">
        <v>282</v>
      </c>
      <c r="D253" s="182" t="s">
        <v>127</v>
      </c>
      <c r="E253" s="183" t="s">
        <v>283</v>
      </c>
      <c r="F253" s="184" t="s">
        <v>284</v>
      </c>
      <c r="G253" s="185" t="s">
        <v>156</v>
      </c>
      <c r="H253" s="186">
        <v>138.5</v>
      </c>
      <c r="I253" s="187"/>
      <c r="J253" s="188">
        <f>ROUND(I253*H253,2)</f>
        <v>0</v>
      </c>
      <c r="K253" s="184" t="s">
        <v>131</v>
      </c>
      <c r="L253" s="39"/>
      <c r="M253" s="189" t="s">
        <v>1</v>
      </c>
      <c r="N253" s="190" t="s">
        <v>45</v>
      </c>
      <c r="O253" s="71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3" t="s">
        <v>132</v>
      </c>
      <c r="AT253" s="193" t="s">
        <v>127</v>
      </c>
      <c r="AU253" s="193" t="s">
        <v>90</v>
      </c>
      <c r="AY253" s="17" t="s">
        <v>125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17" t="s">
        <v>88</v>
      </c>
      <c r="BK253" s="194">
        <f>ROUND(I253*H253,2)</f>
        <v>0</v>
      </c>
      <c r="BL253" s="17" t="s">
        <v>132</v>
      </c>
      <c r="BM253" s="193" t="s">
        <v>285</v>
      </c>
    </row>
    <row r="254" spans="1:65" s="2" customFormat="1" ht="11.25">
      <c r="A254" s="34"/>
      <c r="B254" s="35"/>
      <c r="C254" s="36"/>
      <c r="D254" s="195" t="s">
        <v>134</v>
      </c>
      <c r="E254" s="36"/>
      <c r="F254" s="196" t="s">
        <v>286</v>
      </c>
      <c r="G254" s="36"/>
      <c r="H254" s="36"/>
      <c r="I254" s="197"/>
      <c r="J254" s="36"/>
      <c r="K254" s="36"/>
      <c r="L254" s="39"/>
      <c r="M254" s="198"/>
      <c r="N254" s="199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134</v>
      </c>
      <c r="AU254" s="17" t="s">
        <v>90</v>
      </c>
    </row>
    <row r="255" spans="1:65" s="13" customFormat="1" ht="11.25">
      <c r="B255" s="200"/>
      <c r="C255" s="201"/>
      <c r="D255" s="195" t="s">
        <v>136</v>
      </c>
      <c r="E255" s="202" t="s">
        <v>1</v>
      </c>
      <c r="F255" s="203" t="s">
        <v>287</v>
      </c>
      <c r="G255" s="201"/>
      <c r="H255" s="202" t="s">
        <v>1</v>
      </c>
      <c r="I255" s="204"/>
      <c r="J255" s="201"/>
      <c r="K255" s="201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136</v>
      </c>
      <c r="AU255" s="209" t="s">
        <v>90</v>
      </c>
      <c r="AV255" s="13" t="s">
        <v>88</v>
      </c>
      <c r="AW255" s="13" t="s">
        <v>34</v>
      </c>
      <c r="AX255" s="13" t="s">
        <v>80</v>
      </c>
      <c r="AY255" s="209" t="s">
        <v>125</v>
      </c>
    </row>
    <row r="256" spans="1:65" s="14" customFormat="1" ht="11.25">
      <c r="B256" s="210"/>
      <c r="C256" s="211"/>
      <c r="D256" s="195" t="s">
        <v>136</v>
      </c>
      <c r="E256" s="212" t="s">
        <v>1</v>
      </c>
      <c r="F256" s="213" t="s">
        <v>288</v>
      </c>
      <c r="G256" s="211"/>
      <c r="H256" s="214">
        <v>100.5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136</v>
      </c>
      <c r="AU256" s="220" t="s">
        <v>90</v>
      </c>
      <c r="AV256" s="14" t="s">
        <v>90</v>
      </c>
      <c r="AW256" s="14" t="s">
        <v>34</v>
      </c>
      <c r="AX256" s="14" t="s">
        <v>80</v>
      </c>
      <c r="AY256" s="220" t="s">
        <v>125</v>
      </c>
    </row>
    <row r="257" spans="1:65" s="14" customFormat="1" ht="11.25">
      <c r="B257" s="210"/>
      <c r="C257" s="211"/>
      <c r="D257" s="195" t="s">
        <v>136</v>
      </c>
      <c r="E257" s="212" t="s">
        <v>1</v>
      </c>
      <c r="F257" s="213" t="s">
        <v>289</v>
      </c>
      <c r="G257" s="211"/>
      <c r="H257" s="214">
        <v>27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136</v>
      </c>
      <c r="AU257" s="220" t="s">
        <v>90</v>
      </c>
      <c r="AV257" s="14" t="s">
        <v>90</v>
      </c>
      <c r="AW257" s="14" t="s">
        <v>34</v>
      </c>
      <c r="AX257" s="14" t="s">
        <v>80</v>
      </c>
      <c r="AY257" s="220" t="s">
        <v>125</v>
      </c>
    </row>
    <row r="258" spans="1:65" s="14" customFormat="1" ht="11.25">
      <c r="B258" s="210"/>
      <c r="C258" s="211"/>
      <c r="D258" s="195" t="s">
        <v>136</v>
      </c>
      <c r="E258" s="212" t="s">
        <v>1</v>
      </c>
      <c r="F258" s="213" t="s">
        <v>199</v>
      </c>
      <c r="G258" s="211"/>
      <c r="H258" s="214">
        <v>11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136</v>
      </c>
      <c r="AU258" s="220" t="s">
        <v>90</v>
      </c>
      <c r="AV258" s="14" t="s">
        <v>90</v>
      </c>
      <c r="AW258" s="14" t="s">
        <v>34</v>
      </c>
      <c r="AX258" s="14" t="s">
        <v>80</v>
      </c>
      <c r="AY258" s="220" t="s">
        <v>125</v>
      </c>
    </row>
    <row r="259" spans="1:65" s="15" customFormat="1" ht="11.25">
      <c r="B259" s="221"/>
      <c r="C259" s="222"/>
      <c r="D259" s="195" t="s">
        <v>136</v>
      </c>
      <c r="E259" s="223" t="s">
        <v>1</v>
      </c>
      <c r="F259" s="224" t="s">
        <v>140</v>
      </c>
      <c r="G259" s="222"/>
      <c r="H259" s="225">
        <v>138.5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136</v>
      </c>
      <c r="AU259" s="231" t="s">
        <v>90</v>
      </c>
      <c r="AV259" s="15" t="s">
        <v>132</v>
      </c>
      <c r="AW259" s="15" t="s">
        <v>34</v>
      </c>
      <c r="AX259" s="15" t="s">
        <v>88</v>
      </c>
      <c r="AY259" s="231" t="s">
        <v>125</v>
      </c>
    </row>
    <row r="260" spans="1:65" s="2" customFormat="1" ht="16.5" customHeight="1">
      <c r="A260" s="34"/>
      <c r="B260" s="35"/>
      <c r="C260" s="182" t="s">
        <v>290</v>
      </c>
      <c r="D260" s="182" t="s">
        <v>127</v>
      </c>
      <c r="E260" s="183" t="s">
        <v>291</v>
      </c>
      <c r="F260" s="184" t="s">
        <v>292</v>
      </c>
      <c r="G260" s="185" t="s">
        <v>156</v>
      </c>
      <c r="H260" s="186">
        <v>332</v>
      </c>
      <c r="I260" s="187"/>
      <c r="J260" s="188">
        <f>ROUND(I260*H260,2)</f>
        <v>0</v>
      </c>
      <c r="K260" s="184" t="s">
        <v>131</v>
      </c>
      <c r="L260" s="39"/>
      <c r="M260" s="189" t="s">
        <v>1</v>
      </c>
      <c r="N260" s="190" t="s">
        <v>45</v>
      </c>
      <c r="O260" s="71"/>
      <c r="P260" s="191">
        <f>O260*H260</f>
        <v>0</v>
      </c>
      <c r="Q260" s="191">
        <v>0</v>
      </c>
      <c r="R260" s="191">
        <f>Q260*H260</f>
        <v>0</v>
      </c>
      <c r="S260" s="191">
        <v>0</v>
      </c>
      <c r="T260" s="19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3" t="s">
        <v>132</v>
      </c>
      <c r="AT260" s="193" t="s">
        <v>127</v>
      </c>
      <c r="AU260" s="193" t="s">
        <v>90</v>
      </c>
      <c r="AY260" s="17" t="s">
        <v>125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17" t="s">
        <v>88</v>
      </c>
      <c r="BK260" s="194">
        <f>ROUND(I260*H260,2)</f>
        <v>0</v>
      </c>
      <c r="BL260" s="17" t="s">
        <v>132</v>
      </c>
      <c r="BM260" s="193" t="s">
        <v>293</v>
      </c>
    </row>
    <row r="261" spans="1:65" s="2" customFormat="1" ht="11.25">
      <c r="A261" s="34"/>
      <c r="B261" s="35"/>
      <c r="C261" s="36"/>
      <c r="D261" s="195" t="s">
        <v>134</v>
      </c>
      <c r="E261" s="36"/>
      <c r="F261" s="196" t="s">
        <v>294</v>
      </c>
      <c r="G261" s="36"/>
      <c r="H261" s="36"/>
      <c r="I261" s="197"/>
      <c r="J261" s="36"/>
      <c r="K261" s="36"/>
      <c r="L261" s="39"/>
      <c r="M261" s="198"/>
      <c r="N261" s="199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134</v>
      </c>
      <c r="AU261" s="17" t="s">
        <v>90</v>
      </c>
    </row>
    <row r="262" spans="1:65" s="13" customFormat="1" ht="11.25">
      <c r="B262" s="200"/>
      <c r="C262" s="201"/>
      <c r="D262" s="195" t="s">
        <v>136</v>
      </c>
      <c r="E262" s="202" t="s">
        <v>1</v>
      </c>
      <c r="F262" s="203" t="s">
        <v>295</v>
      </c>
      <c r="G262" s="201"/>
      <c r="H262" s="202" t="s">
        <v>1</v>
      </c>
      <c r="I262" s="204"/>
      <c r="J262" s="201"/>
      <c r="K262" s="201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136</v>
      </c>
      <c r="AU262" s="209" t="s">
        <v>90</v>
      </c>
      <c r="AV262" s="13" t="s">
        <v>88</v>
      </c>
      <c r="AW262" s="13" t="s">
        <v>34</v>
      </c>
      <c r="AX262" s="13" t="s">
        <v>80</v>
      </c>
      <c r="AY262" s="209" t="s">
        <v>125</v>
      </c>
    </row>
    <row r="263" spans="1:65" s="14" customFormat="1" ht="11.25">
      <c r="B263" s="210"/>
      <c r="C263" s="211"/>
      <c r="D263" s="195" t="s">
        <v>136</v>
      </c>
      <c r="E263" s="212" t="s">
        <v>1</v>
      </c>
      <c r="F263" s="213" t="s">
        <v>160</v>
      </c>
      <c r="G263" s="211"/>
      <c r="H263" s="214">
        <v>218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136</v>
      </c>
      <c r="AU263" s="220" t="s">
        <v>90</v>
      </c>
      <c r="AV263" s="14" t="s">
        <v>90</v>
      </c>
      <c r="AW263" s="14" t="s">
        <v>34</v>
      </c>
      <c r="AX263" s="14" t="s">
        <v>80</v>
      </c>
      <c r="AY263" s="220" t="s">
        <v>125</v>
      </c>
    </row>
    <row r="264" spans="1:65" s="14" customFormat="1" ht="11.25">
      <c r="B264" s="210"/>
      <c r="C264" s="211"/>
      <c r="D264" s="195" t="s">
        <v>136</v>
      </c>
      <c r="E264" s="212" t="s">
        <v>1</v>
      </c>
      <c r="F264" s="213" t="s">
        <v>161</v>
      </c>
      <c r="G264" s="211"/>
      <c r="H264" s="214">
        <v>114</v>
      </c>
      <c r="I264" s="215"/>
      <c r="J264" s="211"/>
      <c r="K264" s="211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136</v>
      </c>
      <c r="AU264" s="220" t="s">
        <v>90</v>
      </c>
      <c r="AV264" s="14" t="s">
        <v>90</v>
      </c>
      <c r="AW264" s="14" t="s">
        <v>34</v>
      </c>
      <c r="AX264" s="14" t="s">
        <v>80</v>
      </c>
      <c r="AY264" s="220" t="s">
        <v>125</v>
      </c>
    </row>
    <row r="265" spans="1:65" s="15" customFormat="1" ht="11.25">
      <c r="B265" s="221"/>
      <c r="C265" s="222"/>
      <c r="D265" s="195" t="s">
        <v>136</v>
      </c>
      <c r="E265" s="223" t="s">
        <v>1</v>
      </c>
      <c r="F265" s="224" t="s">
        <v>140</v>
      </c>
      <c r="G265" s="222"/>
      <c r="H265" s="225">
        <v>332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AT265" s="231" t="s">
        <v>136</v>
      </c>
      <c r="AU265" s="231" t="s">
        <v>90</v>
      </c>
      <c r="AV265" s="15" t="s">
        <v>132</v>
      </c>
      <c r="AW265" s="15" t="s">
        <v>34</v>
      </c>
      <c r="AX265" s="15" t="s">
        <v>88</v>
      </c>
      <c r="AY265" s="231" t="s">
        <v>125</v>
      </c>
    </row>
    <row r="266" spans="1:65" s="2" customFormat="1" ht="21.75" customHeight="1">
      <c r="A266" s="34"/>
      <c r="B266" s="35"/>
      <c r="C266" s="182" t="s">
        <v>296</v>
      </c>
      <c r="D266" s="182" t="s">
        <v>127</v>
      </c>
      <c r="E266" s="183" t="s">
        <v>297</v>
      </c>
      <c r="F266" s="184" t="s">
        <v>298</v>
      </c>
      <c r="G266" s="185" t="s">
        <v>156</v>
      </c>
      <c r="H266" s="186">
        <v>138.5</v>
      </c>
      <c r="I266" s="187"/>
      <c r="J266" s="188">
        <f>ROUND(I266*H266,2)</f>
        <v>0</v>
      </c>
      <c r="K266" s="184" t="s">
        <v>131</v>
      </c>
      <c r="L266" s="39"/>
      <c r="M266" s="189" t="s">
        <v>1</v>
      </c>
      <c r="N266" s="190" t="s">
        <v>45</v>
      </c>
      <c r="O266" s="71"/>
      <c r="P266" s="191">
        <f>O266*H266</f>
        <v>0</v>
      </c>
      <c r="Q266" s="191">
        <v>5.9999999999999995E-4</v>
      </c>
      <c r="R266" s="191">
        <f>Q266*H266</f>
        <v>8.3099999999999993E-2</v>
      </c>
      <c r="S266" s="191">
        <v>0</v>
      </c>
      <c r="T266" s="192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3" t="s">
        <v>132</v>
      </c>
      <c r="AT266" s="193" t="s">
        <v>127</v>
      </c>
      <c r="AU266" s="193" t="s">
        <v>90</v>
      </c>
      <c r="AY266" s="17" t="s">
        <v>125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7" t="s">
        <v>88</v>
      </c>
      <c r="BK266" s="194">
        <f>ROUND(I266*H266,2)</f>
        <v>0</v>
      </c>
      <c r="BL266" s="17" t="s">
        <v>132</v>
      </c>
      <c r="BM266" s="193" t="s">
        <v>299</v>
      </c>
    </row>
    <row r="267" spans="1:65" s="2" customFormat="1" ht="19.5">
      <c r="A267" s="34"/>
      <c r="B267" s="35"/>
      <c r="C267" s="36"/>
      <c r="D267" s="195" t="s">
        <v>134</v>
      </c>
      <c r="E267" s="36"/>
      <c r="F267" s="196" t="s">
        <v>300</v>
      </c>
      <c r="G267" s="36"/>
      <c r="H267" s="36"/>
      <c r="I267" s="197"/>
      <c r="J267" s="36"/>
      <c r="K267" s="36"/>
      <c r="L267" s="39"/>
      <c r="M267" s="198"/>
      <c r="N267" s="199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134</v>
      </c>
      <c r="AU267" s="17" t="s">
        <v>90</v>
      </c>
    </row>
    <row r="268" spans="1:65" s="13" customFormat="1" ht="11.25">
      <c r="B268" s="200"/>
      <c r="C268" s="201"/>
      <c r="D268" s="195" t="s">
        <v>136</v>
      </c>
      <c r="E268" s="202" t="s">
        <v>1</v>
      </c>
      <c r="F268" s="203" t="s">
        <v>287</v>
      </c>
      <c r="G268" s="201"/>
      <c r="H268" s="202" t="s">
        <v>1</v>
      </c>
      <c r="I268" s="204"/>
      <c r="J268" s="201"/>
      <c r="K268" s="201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136</v>
      </c>
      <c r="AU268" s="209" t="s">
        <v>90</v>
      </c>
      <c r="AV268" s="13" t="s">
        <v>88</v>
      </c>
      <c r="AW268" s="13" t="s">
        <v>34</v>
      </c>
      <c r="AX268" s="13" t="s">
        <v>80</v>
      </c>
      <c r="AY268" s="209" t="s">
        <v>125</v>
      </c>
    </row>
    <row r="269" spans="1:65" s="14" customFormat="1" ht="11.25">
      <c r="B269" s="210"/>
      <c r="C269" s="211"/>
      <c r="D269" s="195" t="s">
        <v>136</v>
      </c>
      <c r="E269" s="212" t="s">
        <v>1</v>
      </c>
      <c r="F269" s="213" t="s">
        <v>288</v>
      </c>
      <c r="G269" s="211"/>
      <c r="H269" s="214">
        <v>100.5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136</v>
      </c>
      <c r="AU269" s="220" t="s">
        <v>90</v>
      </c>
      <c r="AV269" s="14" t="s">
        <v>90</v>
      </c>
      <c r="AW269" s="14" t="s">
        <v>34</v>
      </c>
      <c r="AX269" s="14" t="s">
        <v>80</v>
      </c>
      <c r="AY269" s="220" t="s">
        <v>125</v>
      </c>
    </row>
    <row r="270" spans="1:65" s="14" customFormat="1" ht="11.25">
      <c r="B270" s="210"/>
      <c r="C270" s="211"/>
      <c r="D270" s="195" t="s">
        <v>136</v>
      </c>
      <c r="E270" s="212" t="s">
        <v>1</v>
      </c>
      <c r="F270" s="213" t="s">
        <v>289</v>
      </c>
      <c r="G270" s="211"/>
      <c r="H270" s="214">
        <v>27</v>
      </c>
      <c r="I270" s="215"/>
      <c r="J270" s="211"/>
      <c r="K270" s="211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136</v>
      </c>
      <c r="AU270" s="220" t="s">
        <v>90</v>
      </c>
      <c r="AV270" s="14" t="s">
        <v>90</v>
      </c>
      <c r="AW270" s="14" t="s">
        <v>34</v>
      </c>
      <c r="AX270" s="14" t="s">
        <v>80</v>
      </c>
      <c r="AY270" s="220" t="s">
        <v>125</v>
      </c>
    </row>
    <row r="271" spans="1:65" s="14" customFormat="1" ht="11.25">
      <c r="B271" s="210"/>
      <c r="C271" s="211"/>
      <c r="D271" s="195" t="s">
        <v>136</v>
      </c>
      <c r="E271" s="212" t="s">
        <v>1</v>
      </c>
      <c r="F271" s="213" t="s">
        <v>199</v>
      </c>
      <c r="G271" s="211"/>
      <c r="H271" s="214">
        <v>11</v>
      </c>
      <c r="I271" s="215"/>
      <c r="J271" s="211"/>
      <c r="K271" s="211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136</v>
      </c>
      <c r="AU271" s="220" t="s">
        <v>90</v>
      </c>
      <c r="AV271" s="14" t="s">
        <v>90</v>
      </c>
      <c r="AW271" s="14" t="s">
        <v>34</v>
      </c>
      <c r="AX271" s="14" t="s">
        <v>80</v>
      </c>
      <c r="AY271" s="220" t="s">
        <v>125</v>
      </c>
    </row>
    <row r="272" spans="1:65" s="15" customFormat="1" ht="11.25">
      <c r="B272" s="221"/>
      <c r="C272" s="222"/>
      <c r="D272" s="195" t="s">
        <v>136</v>
      </c>
      <c r="E272" s="223" t="s">
        <v>1</v>
      </c>
      <c r="F272" s="224" t="s">
        <v>140</v>
      </c>
      <c r="G272" s="222"/>
      <c r="H272" s="225">
        <v>138.5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AT272" s="231" t="s">
        <v>136</v>
      </c>
      <c r="AU272" s="231" t="s">
        <v>90</v>
      </c>
      <c r="AV272" s="15" t="s">
        <v>132</v>
      </c>
      <c r="AW272" s="15" t="s">
        <v>34</v>
      </c>
      <c r="AX272" s="15" t="s">
        <v>88</v>
      </c>
      <c r="AY272" s="231" t="s">
        <v>125</v>
      </c>
    </row>
    <row r="273" spans="1:65" s="2" customFormat="1" ht="16.5" customHeight="1">
      <c r="A273" s="34"/>
      <c r="B273" s="35"/>
      <c r="C273" s="182" t="s">
        <v>301</v>
      </c>
      <c r="D273" s="182" t="s">
        <v>127</v>
      </c>
      <c r="E273" s="183" t="s">
        <v>302</v>
      </c>
      <c r="F273" s="184" t="s">
        <v>303</v>
      </c>
      <c r="G273" s="185" t="s">
        <v>156</v>
      </c>
      <c r="H273" s="186">
        <v>138.5</v>
      </c>
      <c r="I273" s="187"/>
      <c r="J273" s="188">
        <f>ROUND(I273*H273,2)</f>
        <v>0</v>
      </c>
      <c r="K273" s="184" t="s">
        <v>131</v>
      </c>
      <c r="L273" s="39"/>
      <c r="M273" s="189" t="s">
        <v>1</v>
      </c>
      <c r="N273" s="190" t="s">
        <v>45</v>
      </c>
      <c r="O273" s="71"/>
      <c r="P273" s="191">
        <f>O273*H273</f>
        <v>0</v>
      </c>
      <c r="Q273" s="191">
        <v>0</v>
      </c>
      <c r="R273" s="191">
        <f>Q273*H273</f>
        <v>0</v>
      </c>
      <c r="S273" s="191">
        <v>0</v>
      </c>
      <c r="T273" s="192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3" t="s">
        <v>132</v>
      </c>
      <c r="AT273" s="193" t="s">
        <v>127</v>
      </c>
      <c r="AU273" s="193" t="s">
        <v>90</v>
      </c>
      <c r="AY273" s="17" t="s">
        <v>125</v>
      </c>
      <c r="BE273" s="194">
        <f>IF(N273="základní",J273,0)</f>
        <v>0</v>
      </c>
      <c r="BF273" s="194">
        <f>IF(N273="snížená",J273,0)</f>
        <v>0</v>
      </c>
      <c r="BG273" s="194">
        <f>IF(N273="zákl. přenesená",J273,0)</f>
        <v>0</v>
      </c>
      <c r="BH273" s="194">
        <f>IF(N273="sníž. přenesená",J273,0)</f>
        <v>0</v>
      </c>
      <c r="BI273" s="194">
        <f>IF(N273="nulová",J273,0)</f>
        <v>0</v>
      </c>
      <c r="BJ273" s="17" t="s">
        <v>88</v>
      </c>
      <c r="BK273" s="194">
        <f>ROUND(I273*H273,2)</f>
        <v>0</v>
      </c>
      <c r="BL273" s="17" t="s">
        <v>132</v>
      </c>
      <c r="BM273" s="193" t="s">
        <v>304</v>
      </c>
    </row>
    <row r="274" spans="1:65" s="2" customFormat="1" ht="11.25">
      <c r="A274" s="34"/>
      <c r="B274" s="35"/>
      <c r="C274" s="36"/>
      <c r="D274" s="195" t="s">
        <v>134</v>
      </c>
      <c r="E274" s="36"/>
      <c r="F274" s="196" t="s">
        <v>305</v>
      </c>
      <c r="G274" s="36"/>
      <c r="H274" s="36"/>
      <c r="I274" s="197"/>
      <c r="J274" s="36"/>
      <c r="K274" s="36"/>
      <c r="L274" s="39"/>
      <c r="M274" s="198"/>
      <c r="N274" s="199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134</v>
      </c>
      <c r="AU274" s="17" t="s">
        <v>90</v>
      </c>
    </row>
    <row r="275" spans="1:65" s="13" customFormat="1" ht="11.25">
      <c r="B275" s="200"/>
      <c r="C275" s="201"/>
      <c r="D275" s="195" t="s">
        <v>136</v>
      </c>
      <c r="E275" s="202" t="s">
        <v>1</v>
      </c>
      <c r="F275" s="203" t="s">
        <v>287</v>
      </c>
      <c r="G275" s="201"/>
      <c r="H275" s="202" t="s">
        <v>1</v>
      </c>
      <c r="I275" s="204"/>
      <c r="J275" s="201"/>
      <c r="K275" s="201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136</v>
      </c>
      <c r="AU275" s="209" t="s">
        <v>90</v>
      </c>
      <c r="AV275" s="13" t="s">
        <v>88</v>
      </c>
      <c r="AW275" s="13" t="s">
        <v>34</v>
      </c>
      <c r="AX275" s="13" t="s">
        <v>80</v>
      </c>
      <c r="AY275" s="209" t="s">
        <v>125</v>
      </c>
    </row>
    <row r="276" spans="1:65" s="14" customFormat="1" ht="11.25">
      <c r="B276" s="210"/>
      <c r="C276" s="211"/>
      <c r="D276" s="195" t="s">
        <v>136</v>
      </c>
      <c r="E276" s="212" t="s">
        <v>1</v>
      </c>
      <c r="F276" s="213" t="s">
        <v>288</v>
      </c>
      <c r="G276" s="211"/>
      <c r="H276" s="214">
        <v>100.5</v>
      </c>
      <c r="I276" s="215"/>
      <c r="J276" s="211"/>
      <c r="K276" s="211"/>
      <c r="L276" s="216"/>
      <c r="M276" s="217"/>
      <c r="N276" s="218"/>
      <c r="O276" s="218"/>
      <c r="P276" s="218"/>
      <c r="Q276" s="218"/>
      <c r="R276" s="218"/>
      <c r="S276" s="218"/>
      <c r="T276" s="219"/>
      <c r="AT276" s="220" t="s">
        <v>136</v>
      </c>
      <c r="AU276" s="220" t="s">
        <v>90</v>
      </c>
      <c r="AV276" s="14" t="s">
        <v>90</v>
      </c>
      <c r="AW276" s="14" t="s">
        <v>34</v>
      </c>
      <c r="AX276" s="14" t="s">
        <v>80</v>
      </c>
      <c r="AY276" s="220" t="s">
        <v>125</v>
      </c>
    </row>
    <row r="277" spans="1:65" s="14" customFormat="1" ht="11.25">
      <c r="B277" s="210"/>
      <c r="C277" s="211"/>
      <c r="D277" s="195" t="s">
        <v>136</v>
      </c>
      <c r="E277" s="212" t="s">
        <v>1</v>
      </c>
      <c r="F277" s="213" t="s">
        <v>289</v>
      </c>
      <c r="G277" s="211"/>
      <c r="H277" s="214">
        <v>27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136</v>
      </c>
      <c r="AU277" s="220" t="s">
        <v>90</v>
      </c>
      <c r="AV277" s="14" t="s">
        <v>90</v>
      </c>
      <c r="AW277" s="14" t="s">
        <v>34</v>
      </c>
      <c r="AX277" s="14" t="s">
        <v>80</v>
      </c>
      <c r="AY277" s="220" t="s">
        <v>125</v>
      </c>
    </row>
    <row r="278" spans="1:65" s="14" customFormat="1" ht="11.25">
      <c r="B278" s="210"/>
      <c r="C278" s="211"/>
      <c r="D278" s="195" t="s">
        <v>136</v>
      </c>
      <c r="E278" s="212" t="s">
        <v>1</v>
      </c>
      <c r="F278" s="213" t="s">
        <v>199</v>
      </c>
      <c r="G278" s="211"/>
      <c r="H278" s="214">
        <v>11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136</v>
      </c>
      <c r="AU278" s="220" t="s">
        <v>90</v>
      </c>
      <c r="AV278" s="14" t="s">
        <v>90</v>
      </c>
      <c r="AW278" s="14" t="s">
        <v>34</v>
      </c>
      <c r="AX278" s="14" t="s">
        <v>80</v>
      </c>
      <c r="AY278" s="220" t="s">
        <v>125</v>
      </c>
    </row>
    <row r="279" spans="1:65" s="15" customFormat="1" ht="11.25">
      <c r="B279" s="221"/>
      <c r="C279" s="222"/>
      <c r="D279" s="195" t="s">
        <v>136</v>
      </c>
      <c r="E279" s="223" t="s">
        <v>1</v>
      </c>
      <c r="F279" s="224" t="s">
        <v>140</v>
      </c>
      <c r="G279" s="222"/>
      <c r="H279" s="225">
        <v>138.5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AT279" s="231" t="s">
        <v>136</v>
      </c>
      <c r="AU279" s="231" t="s">
        <v>90</v>
      </c>
      <c r="AV279" s="15" t="s">
        <v>132</v>
      </c>
      <c r="AW279" s="15" t="s">
        <v>34</v>
      </c>
      <c r="AX279" s="15" t="s">
        <v>88</v>
      </c>
      <c r="AY279" s="231" t="s">
        <v>125</v>
      </c>
    </row>
    <row r="280" spans="1:65" s="2" customFormat="1" ht="16.5" customHeight="1">
      <c r="A280" s="34"/>
      <c r="B280" s="35"/>
      <c r="C280" s="182" t="s">
        <v>306</v>
      </c>
      <c r="D280" s="182" t="s">
        <v>127</v>
      </c>
      <c r="E280" s="183" t="s">
        <v>307</v>
      </c>
      <c r="F280" s="184" t="s">
        <v>308</v>
      </c>
      <c r="G280" s="185" t="s">
        <v>156</v>
      </c>
      <c r="H280" s="186">
        <v>332</v>
      </c>
      <c r="I280" s="187"/>
      <c r="J280" s="188">
        <f>ROUND(I280*H280,2)</f>
        <v>0</v>
      </c>
      <c r="K280" s="184" t="s">
        <v>131</v>
      </c>
      <c r="L280" s="39"/>
      <c r="M280" s="189" t="s">
        <v>1</v>
      </c>
      <c r="N280" s="190" t="s">
        <v>45</v>
      </c>
      <c r="O280" s="71"/>
      <c r="P280" s="191">
        <f>O280*H280</f>
        <v>0</v>
      </c>
      <c r="Q280" s="191">
        <v>0</v>
      </c>
      <c r="R280" s="191">
        <f>Q280*H280</f>
        <v>0</v>
      </c>
      <c r="S280" s="191">
        <v>0</v>
      </c>
      <c r="T280" s="192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3" t="s">
        <v>132</v>
      </c>
      <c r="AT280" s="193" t="s">
        <v>127</v>
      </c>
      <c r="AU280" s="193" t="s">
        <v>90</v>
      </c>
      <c r="AY280" s="17" t="s">
        <v>125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7" t="s">
        <v>88</v>
      </c>
      <c r="BK280" s="194">
        <f>ROUND(I280*H280,2)</f>
        <v>0</v>
      </c>
      <c r="BL280" s="17" t="s">
        <v>132</v>
      </c>
      <c r="BM280" s="193" t="s">
        <v>309</v>
      </c>
    </row>
    <row r="281" spans="1:65" s="2" customFormat="1" ht="11.25">
      <c r="A281" s="34"/>
      <c r="B281" s="35"/>
      <c r="C281" s="36"/>
      <c r="D281" s="195" t="s">
        <v>134</v>
      </c>
      <c r="E281" s="36"/>
      <c r="F281" s="196" t="s">
        <v>310</v>
      </c>
      <c r="G281" s="36"/>
      <c r="H281" s="36"/>
      <c r="I281" s="197"/>
      <c r="J281" s="36"/>
      <c r="K281" s="36"/>
      <c r="L281" s="39"/>
      <c r="M281" s="198"/>
      <c r="N281" s="199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134</v>
      </c>
      <c r="AU281" s="17" t="s">
        <v>90</v>
      </c>
    </row>
    <row r="282" spans="1:65" s="13" customFormat="1" ht="11.25">
      <c r="B282" s="200"/>
      <c r="C282" s="201"/>
      <c r="D282" s="195" t="s">
        <v>136</v>
      </c>
      <c r="E282" s="202" t="s">
        <v>1</v>
      </c>
      <c r="F282" s="203" t="s">
        <v>295</v>
      </c>
      <c r="G282" s="201"/>
      <c r="H282" s="202" t="s">
        <v>1</v>
      </c>
      <c r="I282" s="204"/>
      <c r="J282" s="201"/>
      <c r="K282" s="201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136</v>
      </c>
      <c r="AU282" s="209" t="s">
        <v>90</v>
      </c>
      <c r="AV282" s="13" t="s">
        <v>88</v>
      </c>
      <c r="AW282" s="13" t="s">
        <v>34</v>
      </c>
      <c r="AX282" s="13" t="s">
        <v>80</v>
      </c>
      <c r="AY282" s="209" t="s">
        <v>125</v>
      </c>
    </row>
    <row r="283" spans="1:65" s="14" customFormat="1" ht="11.25">
      <c r="B283" s="210"/>
      <c r="C283" s="211"/>
      <c r="D283" s="195" t="s">
        <v>136</v>
      </c>
      <c r="E283" s="212" t="s">
        <v>1</v>
      </c>
      <c r="F283" s="213" t="s">
        <v>160</v>
      </c>
      <c r="G283" s="211"/>
      <c r="H283" s="214">
        <v>218</v>
      </c>
      <c r="I283" s="215"/>
      <c r="J283" s="211"/>
      <c r="K283" s="211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136</v>
      </c>
      <c r="AU283" s="220" t="s">
        <v>90</v>
      </c>
      <c r="AV283" s="14" t="s">
        <v>90</v>
      </c>
      <c r="AW283" s="14" t="s">
        <v>34</v>
      </c>
      <c r="AX283" s="14" t="s">
        <v>80</v>
      </c>
      <c r="AY283" s="220" t="s">
        <v>125</v>
      </c>
    </row>
    <row r="284" spans="1:65" s="14" customFormat="1" ht="11.25">
      <c r="B284" s="210"/>
      <c r="C284" s="211"/>
      <c r="D284" s="195" t="s">
        <v>136</v>
      </c>
      <c r="E284" s="212" t="s">
        <v>1</v>
      </c>
      <c r="F284" s="213" t="s">
        <v>161</v>
      </c>
      <c r="G284" s="211"/>
      <c r="H284" s="214">
        <v>114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136</v>
      </c>
      <c r="AU284" s="220" t="s">
        <v>90</v>
      </c>
      <c r="AV284" s="14" t="s">
        <v>90</v>
      </c>
      <c r="AW284" s="14" t="s">
        <v>34</v>
      </c>
      <c r="AX284" s="14" t="s">
        <v>80</v>
      </c>
      <c r="AY284" s="220" t="s">
        <v>125</v>
      </c>
    </row>
    <row r="285" spans="1:65" s="15" customFormat="1" ht="11.25">
      <c r="B285" s="221"/>
      <c r="C285" s="222"/>
      <c r="D285" s="195" t="s">
        <v>136</v>
      </c>
      <c r="E285" s="223" t="s">
        <v>1</v>
      </c>
      <c r="F285" s="224" t="s">
        <v>140</v>
      </c>
      <c r="G285" s="222"/>
      <c r="H285" s="225">
        <v>332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AT285" s="231" t="s">
        <v>136</v>
      </c>
      <c r="AU285" s="231" t="s">
        <v>90</v>
      </c>
      <c r="AV285" s="15" t="s">
        <v>132</v>
      </c>
      <c r="AW285" s="15" t="s">
        <v>34</v>
      </c>
      <c r="AX285" s="15" t="s">
        <v>88</v>
      </c>
      <c r="AY285" s="231" t="s">
        <v>125</v>
      </c>
    </row>
    <row r="286" spans="1:65" s="2" customFormat="1" ht="16.5" customHeight="1">
      <c r="A286" s="34"/>
      <c r="B286" s="35"/>
      <c r="C286" s="182" t="s">
        <v>311</v>
      </c>
      <c r="D286" s="182" t="s">
        <v>127</v>
      </c>
      <c r="E286" s="183" t="s">
        <v>312</v>
      </c>
      <c r="F286" s="184" t="s">
        <v>313</v>
      </c>
      <c r="G286" s="185" t="s">
        <v>130</v>
      </c>
      <c r="H286" s="186">
        <v>5005</v>
      </c>
      <c r="I286" s="187"/>
      <c r="J286" s="188">
        <f>ROUND(I286*H286,2)</f>
        <v>0</v>
      </c>
      <c r="K286" s="184" t="s">
        <v>131</v>
      </c>
      <c r="L286" s="39"/>
      <c r="M286" s="189" t="s">
        <v>1</v>
      </c>
      <c r="N286" s="190" t="s">
        <v>45</v>
      </c>
      <c r="O286" s="71"/>
      <c r="P286" s="191">
        <f>O286*H286</f>
        <v>0</v>
      </c>
      <c r="Q286" s="191">
        <v>0</v>
      </c>
      <c r="R286" s="191">
        <f>Q286*H286</f>
        <v>0</v>
      </c>
      <c r="S286" s="191">
        <v>2E-3</v>
      </c>
      <c r="T286" s="192">
        <f>S286*H286</f>
        <v>10.01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3" t="s">
        <v>132</v>
      </c>
      <c r="AT286" s="193" t="s">
        <v>127</v>
      </c>
      <c r="AU286" s="193" t="s">
        <v>90</v>
      </c>
      <c r="AY286" s="17" t="s">
        <v>125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17" t="s">
        <v>88</v>
      </c>
      <c r="BK286" s="194">
        <f>ROUND(I286*H286,2)</f>
        <v>0</v>
      </c>
      <c r="BL286" s="17" t="s">
        <v>132</v>
      </c>
      <c r="BM286" s="193" t="s">
        <v>314</v>
      </c>
    </row>
    <row r="287" spans="1:65" s="2" customFormat="1" ht="19.5">
      <c r="A287" s="34"/>
      <c r="B287" s="35"/>
      <c r="C287" s="36"/>
      <c r="D287" s="195" t="s">
        <v>134</v>
      </c>
      <c r="E287" s="36"/>
      <c r="F287" s="196" t="s">
        <v>315</v>
      </c>
      <c r="G287" s="36"/>
      <c r="H287" s="36"/>
      <c r="I287" s="197"/>
      <c r="J287" s="36"/>
      <c r="K287" s="36"/>
      <c r="L287" s="39"/>
      <c r="M287" s="198"/>
      <c r="N287" s="199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134</v>
      </c>
      <c r="AU287" s="17" t="s">
        <v>90</v>
      </c>
    </row>
    <row r="288" spans="1:65" s="14" customFormat="1" ht="11.25">
      <c r="B288" s="210"/>
      <c r="C288" s="211"/>
      <c r="D288" s="195" t="s">
        <v>136</v>
      </c>
      <c r="E288" s="212" t="s">
        <v>1</v>
      </c>
      <c r="F288" s="213" t="s">
        <v>153</v>
      </c>
      <c r="G288" s="211"/>
      <c r="H288" s="214">
        <v>5005</v>
      </c>
      <c r="I288" s="215"/>
      <c r="J288" s="211"/>
      <c r="K288" s="211"/>
      <c r="L288" s="216"/>
      <c r="M288" s="217"/>
      <c r="N288" s="218"/>
      <c r="O288" s="218"/>
      <c r="P288" s="218"/>
      <c r="Q288" s="218"/>
      <c r="R288" s="218"/>
      <c r="S288" s="218"/>
      <c r="T288" s="219"/>
      <c r="AT288" s="220" t="s">
        <v>136</v>
      </c>
      <c r="AU288" s="220" t="s">
        <v>90</v>
      </c>
      <c r="AV288" s="14" t="s">
        <v>90</v>
      </c>
      <c r="AW288" s="14" t="s">
        <v>34</v>
      </c>
      <c r="AX288" s="14" t="s">
        <v>80</v>
      </c>
      <c r="AY288" s="220" t="s">
        <v>125</v>
      </c>
    </row>
    <row r="289" spans="1:65" s="15" customFormat="1" ht="11.25">
      <c r="B289" s="221"/>
      <c r="C289" s="222"/>
      <c r="D289" s="195" t="s">
        <v>136</v>
      </c>
      <c r="E289" s="223" t="s">
        <v>1</v>
      </c>
      <c r="F289" s="224" t="s">
        <v>140</v>
      </c>
      <c r="G289" s="222"/>
      <c r="H289" s="225">
        <v>5005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AT289" s="231" t="s">
        <v>136</v>
      </c>
      <c r="AU289" s="231" t="s">
        <v>90</v>
      </c>
      <c r="AV289" s="15" t="s">
        <v>132</v>
      </c>
      <c r="AW289" s="15" t="s">
        <v>34</v>
      </c>
      <c r="AX289" s="15" t="s">
        <v>88</v>
      </c>
      <c r="AY289" s="231" t="s">
        <v>125</v>
      </c>
    </row>
    <row r="290" spans="1:65" s="12" customFormat="1" ht="22.9" customHeight="1">
      <c r="B290" s="166"/>
      <c r="C290" s="167"/>
      <c r="D290" s="168" t="s">
        <v>79</v>
      </c>
      <c r="E290" s="180" t="s">
        <v>316</v>
      </c>
      <c r="F290" s="180" t="s">
        <v>317</v>
      </c>
      <c r="G290" s="167"/>
      <c r="H290" s="167"/>
      <c r="I290" s="170"/>
      <c r="J290" s="181">
        <f>BK290</f>
        <v>0</v>
      </c>
      <c r="K290" s="167"/>
      <c r="L290" s="172"/>
      <c r="M290" s="173"/>
      <c r="N290" s="174"/>
      <c r="O290" s="174"/>
      <c r="P290" s="175">
        <f>SUM(P291:P317)</f>
        <v>0</v>
      </c>
      <c r="Q290" s="174"/>
      <c r="R290" s="175">
        <f>SUM(R291:R317)</f>
        <v>0</v>
      </c>
      <c r="S290" s="174"/>
      <c r="T290" s="176">
        <f>SUM(T291:T317)</f>
        <v>0</v>
      </c>
      <c r="AR290" s="177" t="s">
        <v>88</v>
      </c>
      <c r="AT290" s="178" t="s">
        <v>79</v>
      </c>
      <c r="AU290" s="178" t="s">
        <v>88</v>
      </c>
      <c r="AY290" s="177" t="s">
        <v>125</v>
      </c>
      <c r="BK290" s="179">
        <f>SUM(BK291:BK317)</f>
        <v>0</v>
      </c>
    </row>
    <row r="291" spans="1:65" s="2" customFormat="1" ht="16.5" customHeight="1">
      <c r="A291" s="34"/>
      <c r="B291" s="35"/>
      <c r="C291" s="182" t="s">
        <v>318</v>
      </c>
      <c r="D291" s="182" t="s">
        <v>127</v>
      </c>
      <c r="E291" s="183" t="s">
        <v>319</v>
      </c>
      <c r="F291" s="184" t="s">
        <v>320</v>
      </c>
      <c r="G291" s="185" t="s">
        <v>321</v>
      </c>
      <c r="H291" s="186">
        <v>660.94899999999996</v>
      </c>
      <c r="I291" s="187"/>
      <c r="J291" s="188">
        <f>ROUND(I291*H291,2)</f>
        <v>0</v>
      </c>
      <c r="K291" s="184" t="s">
        <v>131</v>
      </c>
      <c r="L291" s="39"/>
      <c r="M291" s="189" t="s">
        <v>1</v>
      </c>
      <c r="N291" s="190" t="s">
        <v>45</v>
      </c>
      <c r="O291" s="71"/>
      <c r="P291" s="191">
        <f>O291*H291</f>
        <v>0</v>
      </c>
      <c r="Q291" s="191">
        <v>0</v>
      </c>
      <c r="R291" s="191">
        <f>Q291*H291</f>
        <v>0</v>
      </c>
      <c r="S291" s="191">
        <v>0</v>
      </c>
      <c r="T291" s="192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3" t="s">
        <v>132</v>
      </c>
      <c r="AT291" s="193" t="s">
        <v>127</v>
      </c>
      <c r="AU291" s="193" t="s">
        <v>90</v>
      </c>
      <c r="AY291" s="17" t="s">
        <v>125</v>
      </c>
      <c r="BE291" s="194">
        <f>IF(N291="základní",J291,0)</f>
        <v>0</v>
      </c>
      <c r="BF291" s="194">
        <f>IF(N291="snížená",J291,0)</f>
        <v>0</v>
      </c>
      <c r="BG291" s="194">
        <f>IF(N291="zákl. přenesená",J291,0)</f>
        <v>0</v>
      </c>
      <c r="BH291" s="194">
        <f>IF(N291="sníž. přenesená",J291,0)</f>
        <v>0</v>
      </c>
      <c r="BI291" s="194">
        <f>IF(N291="nulová",J291,0)</f>
        <v>0</v>
      </c>
      <c r="BJ291" s="17" t="s">
        <v>88</v>
      </c>
      <c r="BK291" s="194">
        <f>ROUND(I291*H291,2)</f>
        <v>0</v>
      </c>
      <c r="BL291" s="17" t="s">
        <v>132</v>
      </c>
      <c r="BM291" s="193" t="s">
        <v>322</v>
      </c>
    </row>
    <row r="292" spans="1:65" s="2" customFormat="1" ht="11.25">
      <c r="A292" s="34"/>
      <c r="B292" s="35"/>
      <c r="C292" s="36"/>
      <c r="D292" s="195" t="s">
        <v>134</v>
      </c>
      <c r="E292" s="36"/>
      <c r="F292" s="196" t="s">
        <v>323</v>
      </c>
      <c r="G292" s="36"/>
      <c r="H292" s="36"/>
      <c r="I292" s="197"/>
      <c r="J292" s="36"/>
      <c r="K292" s="36"/>
      <c r="L292" s="39"/>
      <c r="M292" s="198"/>
      <c r="N292" s="199"/>
      <c r="O292" s="71"/>
      <c r="P292" s="71"/>
      <c r="Q292" s="71"/>
      <c r="R292" s="71"/>
      <c r="S292" s="71"/>
      <c r="T292" s="72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134</v>
      </c>
      <c r="AU292" s="17" t="s">
        <v>90</v>
      </c>
    </row>
    <row r="293" spans="1:65" s="14" customFormat="1" ht="11.25">
      <c r="B293" s="210"/>
      <c r="C293" s="211"/>
      <c r="D293" s="195" t="s">
        <v>136</v>
      </c>
      <c r="E293" s="212" t="s">
        <v>1</v>
      </c>
      <c r="F293" s="213" t="s">
        <v>324</v>
      </c>
      <c r="G293" s="211"/>
      <c r="H293" s="214">
        <v>582.87900000000002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136</v>
      </c>
      <c r="AU293" s="220" t="s">
        <v>90</v>
      </c>
      <c r="AV293" s="14" t="s">
        <v>90</v>
      </c>
      <c r="AW293" s="14" t="s">
        <v>34</v>
      </c>
      <c r="AX293" s="14" t="s">
        <v>80</v>
      </c>
      <c r="AY293" s="220" t="s">
        <v>125</v>
      </c>
    </row>
    <row r="294" spans="1:65" s="14" customFormat="1" ht="11.25">
      <c r="B294" s="210"/>
      <c r="C294" s="211"/>
      <c r="D294" s="195" t="s">
        <v>136</v>
      </c>
      <c r="E294" s="212" t="s">
        <v>1</v>
      </c>
      <c r="F294" s="213" t="s">
        <v>325</v>
      </c>
      <c r="G294" s="211"/>
      <c r="H294" s="214">
        <v>68.06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136</v>
      </c>
      <c r="AU294" s="220" t="s">
        <v>90</v>
      </c>
      <c r="AV294" s="14" t="s">
        <v>90</v>
      </c>
      <c r="AW294" s="14" t="s">
        <v>34</v>
      </c>
      <c r="AX294" s="14" t="s">
        <v>80</v>
      </c>
      <c r="AY294" s="220" t="s">
        <v>125</v>
      </c>
    </row>
    <row r="295" spans="1:65" s="14" customFormat="1" ht="11.25">
      <c r="B295" s="210"/>
      <c r="C295" s="211"/>
      <c r="D295" s="195" t="s">
        <v>136</v>
      </c>
      <c r="E295" s="212" t="s">
        <v>1</v>
      </c>
      <c r="F295" s="213" t="s">
        <v>326</v>
      </c>
      <c r="G295" s="211"/>
      <c r="H295" s="214">
        <v>10.01</v>
      </c>
      <c r="I295" s="215"/>
      <c r="J295" s="211"/>
      <c r="K295" s="211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136</v>
      </c>
      <c r="AU295" s="220" t="s">
        <v>90</v>
      </c>
      <c r="AV295" s="14" t="s">
        <v>90</v>
      </c>
      <c r="AW295" s="14" t="s">
        <v>34</v>
      </c>
      <c r="AX295" s="14" t="s">
        <v>80</v>
      </c>
      <c r="AY295" s="220" t="s">
        <v>125</v>
      </c>
    </row>
    <row r="296" spans="1:65" s="15" customFormat="1" ht="11.25">
      <c r="B296" s="221"/>
      <c r="C296" s="222"/>
      <c r="D296" s="195" t="s">
        <v>136</v>
      </c>
      <c r="E296" s="223" t="s">
        <v>1</v>
      </c>
      <c r="F296" s="224" t="s">
        <v>140</v>
      </c>
      <c r="G296" s="222"/>
      <c r="H296" s="225">
        <v>660.94899999999996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AT296" s="231" t="s">
        <v>136</v>
      </c>
      <c r="AU296" s="231" t="s">
        <v>90</v>
      </c>
      <c r="AV296" s="15" t="s">
        <v>132</v>
      </c>
      <c r="AW296" s="15" t="s">
        <v>34</v>
      </c>
      <c r="AX296" s="15" t="s">
        <v>88</v>
      </c>
      <c r="AY296" s="231" t="s">
        <v>125</v>
      </c>
    </row>
    <row r="297" spans="1:65" s="2" customFormat="1" ht="16.5" customHeight="1">
      <c r="A297" s="34"/>
      <c r="B297" s="35"/>
      <c r="C297" s="182" t="s">
        <v>327</v>
      </c>
      <c r="D297" s="182" t="s">
        <v>127</v>
      </c>
      <c r="E297" s="183" t="s">
        <v>328</v>
      </c>
      <c r="F297" s="184" t="s">
        <v>329</v>
      </c>
      <c r="G297" s="185" t="s">
        <v>321</v>
      </c>
      <c r="H297" s="186">
        <v>5948.5410000000002</v>
      </c>
      <c r="I297" s="187"/>
      <c r="J297" s="188">
        <f>ROUND(I297*H297,2)</f>
        <v>0</v>
      </c>
      <c r="K297" s="184" t="s">
        <v>131</v>
      </c>
      <c r="L297" s="39"/>
      <c r="M297" s="189" t="s">
        <v>1</v>
      </c>
      <c r="N297" s="190" t="s">
        <v>45</v>
      </c>
      <c r="O297" s="71"/>
      <c r="P297" s="191">
        <f>O297*H297</f>
        <v>0</v>
      </c>
      <c r="Q297" s="191">
        <v>0</v>
      </c>
      <c r="R297" s="191">
        <f>Q297*H297</f>
        <v>0</v>
      </c>
      <c r="S297" s="191">
        <v>0</v>
      </c>
      <c r="T297" s="192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3" t="s">
        <v>132</v>
      </c>
      <c r="AT297" s="193" t="s">
        <v>127</v>
      </c>
      <c r="AU297" s="193" t="s">
        <v>90</v>
      </c>
      <c r="AY297" s="17" t="s">
        <v>125</v>
      </c>
      <c r="BE297" s="194">
        <f>IF(N297="základní",J297,0)</f>
        <v>0</v>
      </c>
      <c r="BF297" s="194">
        <f>IF(N297="snížená",J297,0)</f>
        <v>0</v>
      </c>
      <c r="BG297" s="194">
        <f>IF(N297="zákl. přenesená",J297,0)</f>
        <v>0</v>
      </c>
      <c r="BH297" s="194">
        <f>IF(N297="sníž. přenesená",J297,0)</f>
        <v>0</v>
      </c>
      <c r="BI297" s="194">
        <f>IF(N297="nulová",J297,0)</f>
        <v>0</v>
      </c>
      <c r="BJ297" s="17" t="s">
        <v>88</v>
      </c>
      <c r="BK297" s="194">
        <f>ROUND(I297*H297,2)</f>
        <v>0</v>
      </c>
      <c r="BL297" s="17" t="s">
        <v>132</v>
      </c>
      <c r="BM297" s="193" t="s">
        <v>330</v>
      </c>
    </row>
    <row r="298" spans="1:65" s="2" customFormat="1" ht="11.25">
      <c r="A298" s="34"/>
      <c r="B298" s="35"/>
      <c r="C298" s="36"/>
      <c r="D298" s="195" t="s">
        <v>134</v>
      </c>
      <c r="E298" s="36"/>
      <c r="F298" s="196" t="s">
        <v>331</v>
      </c>
      <c r="G298" s="36"/>
      <c r="H298" s="36"/>
      <c r="I298" s="197"/>
      <c r="J298" s="36"/>
      <c r="K298" s="36"/>
      <c r="L298" s="39"/>
      <c r="M298" s="198"/>
      <c r="N298" s="199"/>
      <c r="O298" s="71"/>
      <c r="P298" s="71"/>
      <c r="Q298" s="71"/>
      <c r="R298" s="71"/>
      <c r="S298" s="71"/>
      <c r="T298" s="72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134</v>
      </c>
      <c r="AU298" s="17" t="s">
        <v>90</v>
      </c>
    </row>
    <row r="299" spans="1:65" s="14" customFormat="1" ht="11.25">
      <c r="B299" s="210"/>
      <c r="C299" s="211"/>
      <c r="D299" s="195" t="s">
        <v>136</v>
      </c>
      <c r="E299" s="212" t="s">
        <v>1</v>
      </c>
      <c r="F299" s="213" t="s">
        <v>324</v>
      </c>
      <c r="G299" s="211"/>
      <c r="H299" s="214">
        <v>582.87900000000002</v>
      </c>
      <c r="I299" s="215"/>
      <c r="J299" s="211"/>
      <c r="K299" s="211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136</v>
      </c>
      <c r="AU299" s="220" t="s">
        <v>90</v>
      </c>
      <c r="AV299" s="14" t="s">
        <v>90</v>
      </c>
      <c r="AW299" s="14" t="s">
        <v>34</v>
      </c>
      <c r="AX299" s="14" t="s">
        <v>80</v>
      </c>
      <c r="AY299" s="220" t="s">
        <v>125</v>
      </c>
    </row>
    <row r="300" spans="1:65" s="14" customFormat="1" ht="11.25">
      <c r="B300" s="210"/>
      <c r="C300" s="211"/>
      <c r="D300" s="195" t="s">
        <v>136</v>
      </c>
      <c r="E300" s="212" t="s">
        <v>1</v>
      </c>
      <c r="F300" s="213" t="s">
        <v>325</v>
      </c>
      <c r="G300" s="211"/>
      <c r="H300" s="214">
        <v>68.06</v>
      </c>
      <c r="I300" s="215"/>
      <c r="J300" s="211"/>
      <c r="K300" s="211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136</v>
      </c>
      <c r="AU300" s="220" t="s">
        <v>90</v>
      </c>
      <c r="AV300" s="14" t="s">
        <v>90</v>
      </c>
      <c r="AW300" s="14" t="s">
        <v>34</v>
      </c>
      <c r="AX300" s="14" t="s">
        <v>80</v>
      </c>
      <c r="AY300" s="220" t="s">
        <v>125</v>
      </c>
    </row>
    <row r="301" spans="1:65" s="14" customFormat="1" ht="11.25">
      <c r="B301" s="210"/>
      <c r="C301" s="211"/>
      <c r="D301" s="195" t="s">
        <v>136</v>
      </c>
      <c r="E301" s="212" t="s">
        <v>1</v>
      </c>
      <c r="F301" s="213" t="s">
        <v>326</v>
      </c>
      <c r="G301" s="211"/>
      <c r="H301" s="214">
        <v>10.01</v>
      </c>
      <c r="I301" s="215"/>
      <c r="J301" s="211"/>
      <c r="K301" s="211"/>
      <c r="L301" s="216"/>
      <c r="M301" s="217"/>
      <c r="N301" s="218"/>
      <c r="O301" s="218"/>
      <c r="P301" s="218"/>
      <c r="Q301" s="218"/>
      <c r="R301" s="218"/>
      <c r="S301" s="218"/>
      <c r="T301" s="219"/>
      <c r="AT301" s="220" t="s">
        <v>136</v>
      </c>
      <c r="AU301" s="220" t="s">
        <v>90</v>
      </c>
      <c r="AV301" s="14" t="s">
        <v>90</v>
      </c>
      <c r="AW301" s="14" t="s">
        <v>34</v>
      </c>
      <c r="AX301" s="14" t="s">
        <v>80</v>
      </c>
      <c r="AY301" s="220" t="s">
        <v>125</v>
      </c>
    </row>
    <row r="302" spans="1:65" s="15" customFormat="1" ht="11.25">
      <c r="B302" s="221"/>
      <c r="C302" s="222"/>
      <c r="D302" s="195" t="s">
        <v>136</v>
      </c>
      <c r="E302" s="223" t="s">
        <v>1</v>
      </c>
      <c r="F302" s="224" t="s">
        <v>140</v>
      </c>
      <c r="G302" s="222"/>
      <c r="H302" s="225">
        <v>660.94899999999996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AT302" s="231" t="s">
        <v>136</v>
      </c>
      <c r="AU302" s="231" t="s">
        <v>90</v>
      </c>
      <c r="AV302" s="15" t="s">
        <v>132</v>
      </c>
      <c r="AW302" s="15" t="s">
        <v>34</v>
      </c>
      <c r="AX302" s="15" t="s">
        <v>88</v>
      </c>
      <c r="AY302" s="231" t="s">
        <v>125</v>
      </c>
    </row>
    <row r="303" spans="1:65" s="14" customFormat="1" ht="11.25">
      <c r="B303" s="210"/>
      <c r="C303" s="211"/>
      <c r="D303" s="195" t="s">
        <v>136</v>
      </c>
      <c r="E303" s="211"/>
      <c r="F303" s="213" t="s">
        <v>332</v>
      </c>
      <c r="G303" s="211"/>
      <c r="H303" s="214">
        <v>5948.5410000000002</v>
      </c>
      <c r="I303" s="215"/>
      <c r="J303" s="211"/>
      <c r="K303" s="211"/>
      <c r="L303" s="216"/>
      <c r="M303" s="217"/>
      <c r="N303" s="218"/>
      <c r="O303" s="218"/>
      <c r="P303" s="218"/>
      <c r="Q303" s="218"/>
      <c r="R303" s="218"/>
      <c r="S303" s="218"/>
      <c r="T303" s="219"/>
      <c r="AT303" s="220" t="s">
        <v>136</v>
      </c>
      <c r="AU303" s="220" t="s">
        <v>90</v>
      </c>
      <c r="AV303" s="14" t="s">
        <v>90</v>
      </c>
      <c r="AW303" s="14" t="s">
        <v>4</v>
      </c>
      <c r="AX303" s="14" t="s">
        <v>88</v>
      </c>
      <c r="AY303" s="220" t="s">
        <v>125</v>
      </c>
    </row>
    <row r="304" spans="1:65" s="2" customFormat="1" ht="24">
      <c r="A304" s="34"/>
      <c r="B304" s="35"/>
      <c r="C304" s="182" t="s">
        <v>333</v>
      </c>
      <c r="D304" s="182" t="s">
        <v>127</v>
      </c>
      <c r="E304" s="183" t="s">
        <v>334</v>
      </c>
      <c r="F304" s="184" t="s">
        <v>335</v>
      </c>
      <c r="G304" s="185" t="s">
        <v>321</v>
      </c>
      <c r="H304" s="186">
        <v>68.06</v>
      </c>
      <c r="I304" s="187"/>
      <c r="J304" s="188">
        <f>ROUND(I304*H304,2)</f>
        <v>0</v>
      </c>
      <c r="K304" s="184" t="s">
        <v>131</v>
      </c>
      <c r="L304" s="39"/>
      <c r="M304" s="189" t="s">
        <v>1</v>
      </c>
      <c r="N304" s="190" t="s">
        <v>45</v>
      </c>
      <c r="O304" s="71"/>
      <c r="P304" s="191">
        <f>O304*H304</f>
        <v>0</v>
      </c>
      <c r="Q304" s="191">
        <v>0</v>
      </c>
      <c r="R304" s="191">
        <f>Q304*H304</f>
        <v>0</v>
      </c>
      <c r="S304" s="191">
        <v>0</v>
      </c>
      <c r="T304" s="19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3" t="s">
        <v>132</v>
      </c>
      <c r="AT304" s="193" t="s">
        <v>127</v>
      </c>
      <c r="AU304" s="193" t="s">
        <v>90</v>
      </c>
      <c r="AY304" s="17" t="s">
        <v>125</v>
      </c>
      <c r="BE304" s="194">
        <f>IF(N304="základní",J304,0)</f>
        <v>0</v>
      </c>
      <c r="BF304" s="194">
        <f>IF(N304="snížená",J304,0)</f>
        <v>0</v>
      </c>
      <c r="BG304" s="194">
        <f>IF(N304="zákl. přenesená",J304,0)</f>
        <v>0</v>
      </c>
      <c r="BH304" s="194">
        <f>IF(N304="sníž. přenesená",J304,0)</f>
        <v>0</v>
      </c>
      <c r="BI304" s="194">
        <f>IF(N304="nulová",J304,0)</f>
        <v>0</v>
      </c>
      <c r="BJ304" s="17" t="s">
        <v>88</v>
      </c>
      <c r="BK304" s="194">
        <f>ROUND(I304*H304,2)</f>
        <v>0</v>
      </c>
      <c r="BL304" s="17" t="s">
        <v>132</v>
      </c>
      <c r="BM304" s="193" t="s">
        <v>336</v>
      </c>
    </row>
    <row r="305" spans="1:65" s="2" customFormat="1" ht="19.5">
      <c r="A305" s="34"/>
      <c r="B305" s="35"/>
      <c r="C305" s="36"/>
      <c r="D305" s="195" t="s">
        <v>134</v>
      </c>
      <c r="E305" s="36"/>
      <c r="F305" s="196" t="s">
        <v>337</v>
      </c>
      <c r="G305" s="36"/>
      <c r="H305" s="36"/>
      <c r="I305" s="197"/>
      <c r="J305" s="36"/>
      <c r="K305" s="36"/>
      <c r="L305" s="39"/>
      <c r="M305" s="198"/>
      <c r="N305" s="199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134</v>
      </c>
      <c r="AU305" s="17" t="s">
        <v>90</v>
      </c>
    </row>
    <row r="306" spans="1:65" s="13" customFormat="1" ht="11.25">
      <c r="B306" s="200"/>
      <c r="C306" s="201"/>
      <c r="D306" s="195" t="s">
        <v>136</v>
      </c>
      <c r="E306" s="202" t="s">
        <v>1</v>
      </c>
      <c r="F306" s="203" t="s">
        <v>338</v>
      </c>
      <c r="G306" s="201"/>
      <c r="H306" s="202" t="s">
        <v>1</v>
      </c>
      <c r="I306" s="204"/>
      <c r="J306" s="201"/>
      <c r="K306" s="201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136</v>
      </c>
      <c r="AU306" s="209" t="s">
        <v>90</v>
      </c>
      <c r="AV306" s="13" t="s">
        <v>88</v>
      </c>
      <c r="AW306" s="13" t="s">
        <v>34</v>
      </c>
      <c r="AX306" s="13" t="s">
        <v>80</v>
      </c>
      <c r="AY306" s="209" t="s">
        <v>125</v>
      </c>
    </row>
    <row r="307" spans="1:65" s="14" customFormat="1" ht="11.25">
      <c r="B307" s="210"/>
      <c r="C307" s="211"/>
      <c r="D307" s="195" t="s">
        <v>136</v>
      </c>
      <c r="E307" s="212" t="s">
        <v>1</v>
      </c>
      <c r="F307" s="213" t="s">
        <v>339</v>
      </c>
      <c r="G307" s="211"/>
      <c r="H307" s="214">
        <v>68.06</v>
      </c>
      <c r="I307" s="215"/>
      <c r="J307" s="211"/>
      <c r="K307" s="211"/>
      <c r="L307" s="216"/>
      <c r="M307" s="217"/>
      <c r="N307" s="218"/>
      <c r="O307" s="218"/>
      <c r="P307" s="218"/>
      <c r="Q307" s="218"/>
      <c r="R307" s="218"/>
      <c r="S307" s="218"/>
      <c r="T307" s="219"/>
      <c r="AT307" s="220" t="s">
        <v>136</v>
      </c>
      <c r="AU307" s="220" t="s">
        <v>90</v>
      </c>
      <c r="AV307" s="14" t="s">
        <v>90</v>
      </c>
      <c r="AW307" s="14" t="s">
        <v>34</v>
      </c>
      <c r="AX307" s="14" t="s">
        <v>88</v>
      </c>
      <c r="AY307" s="220" t="s">
        <v>125</v>
      </c>
    </row>
    <row r="308" spans="1:65" s="2" customFormat="1" ht="24">
      <c r="A308" s="34"/>
      <c r="B308" s="35"/>
      <c r="C308" s="182" t="s">
        <v>340</v>
      </c>
      <c r="D308" s="182" t="s">
        <v>127</v>
      </c>
      <c r="E308" s="183" t="s">
        <v>341</v>
      </c>
      <c r="F308" s="184" t="s">
        <v>342</v>
      </c>
      <c r="G308" s="185" t="s">
        <v>321</v>
      </c>
      <c r="H308" s="186">
        <v>10.01</v>
      </c>
      <c r="I308" s="187"/>
      <c r="J308" s="188">
        <f>ROUND(I308*H308,2)</f>
        <v>0</v>
      </c>
      <c r="K308" s="184" t="s">
        <v>131</v>
      </c>
      <c r="L308" s="39"/>
      <c r="M308" s="189" t="s">
        <v>1</v>
      </c>
      <c r="N308" s="190" t="s">
        <v>45</v>
      </c>
      <c r="O308" s="71"/>
      <c r="P308" s="191">
        <f>O308*H308</f>
        <v>0</v>
      </c>
      <c r="Q308" s="191">
        <v>0</v>
      </c>
      <c r="R308" s="191">
        <f>Q308*H308</f>
        <v>0</v>
      </c>
      <c r="S308" s="191">
        <v>0</v>
      </c>
      <c r="T308" s="192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3" t="s">
        <v>132</v>
      </c>
      <c r="AT308" s="193" t="s">
        <v>127</v>
      </c>
      <c r="AU308" s="193" t="s">
        <v>90</v>
      </c>
      <c r="AY308" s="17" t="s">
        <v>125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17" t="s">
        <v>88</v>
      </c>
      <c r="BK308" s="194">
        <f>ROUND(I308*H308,2)</f>
        <v>0</v>
      </c>
      <c r="BL308" s="17" t="s">
        <v>132</v>
      </c>
      <c r="BM308" s="193" t="s">
        <v>343</v>
      </c>
    </row>
    <row r="309" spans="1:65" s="2" customFormat="1" ht="19.5">
      <c r="A309" s="34"/>
      <c r="B309" s="35"/>
      <c r="C309" s="36"/>
      <c r="D309" s="195" t="s">
        <v>134</v>
      </c>
      <c r="E309" s="36"/>
      <c r="F309" s="196" t="s">
        <v>342</v>
      </c>
      <c r="G309" s="36"/>
      <c r="H309" s="36"/>
      <c r="I309" s="197"/>
      <c r="J309" s="36"/>
      <c r="K309" s="36"/>
      <c r="L309" s="39"/>
      <c r="M309" s="198"/>
      <c r="N309" s="199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134</v>
      </c>
      <c r="AU309" s="17" t="s">
        <v>90</v>
      </c>
    </row>
    <row r="310" spans="1:65" s="13" customFormat="1" ht="11.25">
      <c r="B310" s="200"/>
      <c r="C310" s="201"/>
      <c r="D310" s="195" t="s">
        <v>136</v>
      </c>
      <c r="E310" s="202" t="s">
        <v>1</v>
      </c>
      <c r="F310" s="203" t="s">
        <v>344</v>
      </c>
      <c r="G310" s="201"/>
      <c r="H310" s="202" t="s">
        <v>1</v>
      </c>
      <c r="I310" s="204"/>
      <c r="J310" s="201"/>
      <c r="K310" s="201"/>
      <c r="L310" s="205"/>
      <c r="M310" s="206"/>
      <c r="N310" s="207"/>
      <c r="O310" s="207"/>
      <c r="P310" s="207"/>
      <c r="Q310" s="207"/>
      <c r="R310" s="207"/>
      <c r="S310" s="207"/>
      <c r="T310" s="208"/>
      <c r="AT310" s="209" t="s">
        <v>136</v>
      </c>
      <c r="AU310" s="209" t="s">
        <v>90</v>
      </c>
      <c r="AV310" s="13" t="s">
        <v>88</v>
      </c>
      <c r="AW310" s="13" t="s">
        <v>34</v>
      </c>
      <c r="AX310" s="13" t="s">
        <v>80</v>
      </c>
      <c r="AY310" s="209" t="s">
        <v>125</v>
      </c>
    </row>
    <row r="311" spans="1:65" s="14" customFormat="1" ht="11.25">
      <c r="B311" s="210"/>
      <c r="C311" s="211"/>
      <c r="D311" s="195" t="s">
        <v>136</v>
      </c>
      <c r="E311" s="212" t="s">
        <v>1</v>
      </c>
      <c r="F311" s="213" t="s">
        <v>345</v>
      </c>
      <c r="G311" s="211"/>
      <c r="H311" s="214">
        <v>10.01</v>
      </c>
      <c r="I311" s="215"/>
      <c r="J311" s="211"/>
      <c r="K311" s="211"/>
      <c r="L311" s="216"/>
      <c r="M311" s="217"/>
      <c r="N311" s="218"/>
      <c r="O311" s="218"/>
      <c r="P311" s="218"/>
      <c r="Q311" s="218"/>
      <c r="R311" s="218"/>
      <c r="S311" s="218"/>
      <c r="T311" s="219"/>
      <c r="AT311" s="220" t="s">
        <v>136</v>
      </c>
      <c r="AU311" s="220" t="s">
        <v>90</v>
      </c>
      <c r="AV311" s="14" t="s">
        <v>90</v>
      </c>
      <c r="AW311" s="14" t="s">
        <v>34</v>
      </c>
      <c r="AX311" s="14" t="s">
        <v>80</v>
      </c>
      <c r="AY311" s="220" t="s">
        <v>125</v>
      </c>
    </row>
    <row r="312" spans="1:65" s="15" customFormat="1" ht="11.25">
      <c r="B312" s="221"/>
      <c r="C312" s="222"/>
      <c r="D312" s="195" t="s">
        <v>136</v>
      </c>
      <c r="E312" s="223" t="s">
        <v>1</v>
      </c>
      <c r="F312" s="224" t="s">
        <v>140</v>
      </c>
      <c r="G312" s="222"/>
      <c r="H312" s="225">
        <v>10.01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AT312" s="231" t="s">
        <v>136</v>
      </c>
      <c r="AU312" s="231" t="s">
        <v>90</v>
      </c>
      <c r="AV312" s="15" t="s">
        <v>132</v>
      </c>
      <c r="AW312" s="15" t="s">
        <v>34</v>
      </c>
      <c r="AX312" s="15" t="s">
        <v>88</v>
      </c>
      <c r="AY312" s="231" t="s">
        <v>125</v>
      </c>
    </row>
    <row r="313" spans="1:65" s="2" customFormat="1" ht="24">
      <c r="A313" s="34"/>
      <c r="B313" s="35"/>
      <c r="C313" s="182" t="s">
        <v>346</v>
      </c>
      <c r="D313" s="182" t="s">
        <v>127</v>
      </c>
      <c r="E313" s="183" t="s">
        <v>347</v>
      </c>
      <c r="F313" s="184" t="s">
        <v>348</v>
      </c>
      <c r="G313" s="185" t="s">
        <v>321</v>
      </c>
      <c r="H313" s="186">
        <v>582.87900000000002</v>
      </c>
      <c r="I313" s="187"/>
      <c r="J313" s="188">
        <f>ROUND(I313*H313,2)</f>
        <v>0</v>
      </c>
      <c r="K313" s="184" t="s">
        <v>131</v>
      </c>
      <c r="L313" s="39"/>
      <c r="M313" s="189" t="s">
        <v>1</v>
      </c>
      <c r="N313" s="190" t="s">
        <v>45</v>
      </c>
      <c r="O313" s="71"/>
      <c r="P313" s="191">
        <f>O313*H313</f>
        <v>0</v>
      </c>
      <c r="Q313" s="191">
        <v>0</v>
      </c>
      <c r="R313" s="191">
        <f>Q313*H313</f>
        <v>0</v>
      </c>
      <c r="S313" s="191">
        <v>0</v>
      </c>
      <c r="T313" s="192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3" t="s">
        <v>132</v>
      </c>
      <c r="AT313" s="193" t="s">
        <v>127</v>
      </c>
      <c r="AU313" s="193" t="s">
        <v>90</v>
      </c>
      <c r="AY313" s="17" t="s">
        <v>125</v>
      </c>
      <c r="BE313" s="194">
        <f>IF(N313="základní",J313,0)</f>
        <v>0</v>
      </c>
      <c r="BF313" s="194">
        <f>IF(N313="snížená",J313,0)</f>
        <v>0</v>
      </c>
      <c r="BG313" s="194">
        <f>IF(N313="zákl. přenesená",J313,0)</f>
        <v>0</v>
      </c>
      <c r="BH313" s="194">
        <f>IF(N313="sníž. přenesená",J313,0)</f>
        <v>0</v>
      </c>
      <c r="BI313" s="194">
        <f>IF(N313="nulová",J313,0)</f>
        <v>0</v>
      </c>
      <c r="BJ313" s="17" t="s">
        <v>88</v>
      </c>
      <c r="BK313" s="194">
        <f>ROUND(I313*H313,2)</f>
        <v>0</v>
      </c>
      <c r="BL313" s="17" t="s">
        <v>132</v>
      </c>
      <c r="BM313" s="193" t="s">
        <v>349</v>
      </c>
    </row>
    <row r="314" spans="1:65" s="2" customFormat="1" ht="19.5">
      <c r="A314" s="34"/>
      <c r="B314" s="35"/>
      <c r="C314" s="36"/>
      <c r="D314" s="195" t="s">
        <v>134</v>
      </c>
      <c r="E314" s="36"/>
      <c r="F314" s="196" t="s">
        <v>348</v>
      </c>
      <c r="G314" s="36"/>
      <c r="H314" s="36"/>
      <c r="I314" s="197"/>
      <c r="J314" s="36"/>
      <c r="K314" s="36"/>
      <c r="L314" s="39"/>
      <c r="M314" s="198"/>
      <c r="N314" s="199"/>
      <c r="O314" s="71"/>
      <c r="P314" s="71"/>
      <c r="Q314" s="71"/>
      <c r="R314" s="71"/>
      <c r="S314" s="71"/>
      <c r="T314" s="72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134</v>
      </c>
      <c r="AU314" s="17" t="s">
        <v>90</v>
      </c>
    </row>
    <row r="315" spans="1:65" s="13" customFormat="1" ht="11.25">
      <c r="B315" s="200"/>
      <c r="C315" s="201"/>
      <c r="D315" s="195" t="s">
        <v>136</v>
      </c>
      <c r="E315" s="202" t="s">
        <v>1</v>
      </c>
      <c r="F315" s="203" t="s">
        <v>350</v>
      </c>
      <c r="G315" s="201"/>
      <c r="H315" s="202" t="s">
        <v>1</v>
      </c>
      <c r="I315" s="204"/>
      <c r="J315" s="201"/>
      <c r="K315" s="201"/>
      <c r="L315" s="205"/>
      <c r="M315" s="206"/>
      <c r="N315" s="207"/>
      <c r="O315" s="207"/>
      <c r="P315" s="207"/>
      <c r="Q315" s="207"/>
      <c r="R315" s="207"/>
      <c r="S315" s="207"/>
      <c r="T315" s="208"/>
      <c r="AT315" s="209" t="s">
        <v>136</v>
      </c>
      <c r="AU315" s="209" t="s">
        <v>90</v>
      </c>
      <c r="AV315" s="13" t="s">
        <v>88</v>
      </c>
      <c r="AW315" s="13" t="s">
        <v>34</v>
      </c>
      <c r="AX315" s="13" t="s">
        <v>80</v>
      </c>
      <c r="AY315" s="209" t="s">
        <v>125</v>
      </c>
    </row>
    <row r="316" spans="1:65" s="14" customFormat="1" ht="11.25">
      <c r="B316" s="210"/>
      <c r="C316" s="211"/>
      <c r="D316" s="195" t="s">
        <v>136</v>
      </c>
      <c r="E316" s="212" t="s">
        <v>1</v>
      </c>
      <c r="F316" s="213" t="s">
        <v>351</v>
      </c>
      <c r="G316" s="211"/>
      <c r="H316" s="214">
        <v>582.87900000000002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136</v>
      </c>
      <c r="AU316" s="220" t="s">
        <v>90</v>
      </c>
      <c r="AV316" s="14" t="s">
        <v>90</v>
      </c>
      <c r="AW316" s="14" t="s">
        <v>34</v>
      </c>
      <c r="AX316" s="14" t="s">
        <v>80</v>
      </c>
      <c r="AY316" s="220" t="s">
        <v>125</v>
      </c>
    </row>
    <row r="317" spans="1:65" s="15" customFormat="1" ht="11.25">
      <c r="B317" s="221"/>
      <c r="C317" s="222"/>
      <c r="D317" s="195" t="s">
        <v>136</v>
      </c>
      <c r="E317" s="223" t="s">
        <v>1</v>
      </c>
      <c r="F317" s="224" t="s">
        <v>140</v>
      </c>
      <c r="G317" s="222"/>
      <c r="H317" s="225">
        <v>582.87900000000002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AT317" s="231" t="s">
        <v>136</v>
      </c>
      <c r="AU317" s="231" t="s">
        <v>90</v>
      </c>
      <c r="AV317" s="15" t="s">
        <v>132</v>
      </c>
      <c r="AW317" s="15" t="s">
        <v>34</v>
      </c>
      <c r="AX317" s="15" t="s">
        <v>88</v>
      </c>
      <c r="AY317" s="231" t="s">
        <v>125</v>
      </c>
    </row>
    <row r="318" spans="1:65" s="12" customFormat="1" ht="22.9" customHeight="1">
      <c r="B318" s="166"/>
      <c r="C318" s="167"/>
      <c r="D318" s="168" t="s">
        <v>79</v>
      </c>
      <c r="E318" s="180" t="s">
        <v>352</v>
      </c>
      <c r="F318" s="180" t="s">
        <v>353</v>
      </c>
      <c r="G318" s="167"/>
      <c r="H318" s="167"/>
      <c r="I318" s="170"/>
      <c r="J318" s="181">
        <f>BK318</f>
        <v>0</v>
      </c>
      <c r="K318" s="167"/>
      <c r="L318" s="172"/>
      <c r="M318" s="173"/>
      <c r="N318" s="174"/>
      <c r="O318" s="174"/>
      <c r="P318" s="175">
        <f>SUM(P319:P320)</f>
        <v>0</v>
      </c>
      <c r="Q318" s="174"/>
      <c r="R318" s="175">
        <f>SUM(R319:R320)</f>
        <v>0</v>
      </c>
      <c r="S318" s="174"/>
      <c r="T318" s="176">
        <f>SUM(T319:T320)</f>
        <v>0</v>
      </c>
      <c r="AR318" s="177" t="s">
        <v>88</v>
      </c>
      <c r="AT318" s="178" t="s">
        <v>79</v>
      </c>
      <c r="AU318" s="178" t="s">
        <v>88</v>
      </c>
      <c r="AY318" s="177" t="s">
        <v>125</v>
      </c>
      <c r="BK318" s="179">
        <f>SUM(BK319:BK320)</f>
        <v>0</v>
      </c>
    </row>
    <row r="319" spans="1:65" s="2" customFormat="1" ht="21.75" customHeight="1">
      <c r="A319" s="34"/>
      <c r="B319" s="35"/>
      <c r="C319" s="182" t="s">
        <v>354</v>
      </c>
      <c r="D319" s="182" t="s">
        <v>127</v>
      </c>
      <c r="E319" s="183" t="s">
        <v>355</v>
      </c>
      <c r="F319" s="184" t="s">
        <v>356</v>
      </c>
      <c r="G319" s="185" t="s">
        <v>321</v>
      </c>
      <c r="H319" s="186">
        <v>101.182</v>
      </c>
      <c r="I319" s="187"/>
      <c r="J319" s="188">
        <f>ROUND(I319*H319,2)</f>
        <v>0</v>
      </c>
      <c r="K319" s="184" t="s">
        <v>131</v>
      </c>
      <c r="L319" s="39"/>
      <c r="M319" s="189" t="s">
        <v>1</v>
      </c>
      <c r="N319" s="190" t="s">
        <v>45</v>
      </c>
      <c r="O319" s="71"/>
      <c r="P319" s="191">
        <f>O319*H319</f>
        <v>0</v>
      </c>
      <c r="Q319" s="191">
        <v>0</v>
      </c>
      <c r="R319" s="191">
        <f>Q319*H319</f>
        <v>0</v>
      </c>
      <c r="S319" s="191">
        <v>0</v>
      </c>
      <c r="T319" s="192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3" t="s">
        <v>132</v>
      </c>
      <c r="AT319" s="193" t="s">
        <v>127</v>
      </c>
      <c r="AU319" s="193" t="s">
        <v>90</v>
      </c>
      <c r="AY319" s="17" t="s">
        <v>125</v>
      </c>
      <c r="BE319" s="194">
        <f>IF(N319="základní",J319,0)</f>
        <v>0</v>
      </c>
      <c r="BF319" s="194">
        <f>IF(N319="snížená",J319,0)</f>
        <v>0</v>
      </c>
      <c r="BG319" s="194">
        <f>IF(N319="zákl. přenesená",J319,0)</f>
        <v>0</v>
      </c>
      <c r="BH319" s="194">
        <f>IF(N319="sníž. přenesená",J319,0)</f>
        <v>0</v>
      </c>
      <c r="BI319" s="194">
        <f>IF(N319="nulová",J319,0)</f>
        <v>0</v>
      </c>
      <c r="BJ319" s="17" t="s">
        <v>88</v>
      </c>
      <c r="BK319" s="194">
        <f>ROUND(I319*H319,2)</f>
        <v>0</v>
      </c>
      <c r="BL319" s="17" t="s">
        <v>132</v>
      </c>
      <c r="BM319" s="193" t="s">
        <v>357</v>
      </c>
    </row>
    <row r="320" spans="1:65" s="2" customFormat="1" ht="19.5">
      <c r="A320" s="34"/>
      <c r="B320" s="35"/>
      <c r="C320" s="36"/>
      <c r="D320" s="195" t="s">
        <v>134</v>
      </c>
      <c r="E320" s="36"/>
      <c r="F320" s="196" t="s">
        <v>358</v>
      </c>
      <c r="G320" s="36"/>
      <c r="H320" s="36"/>
      <c r="I320" s="197"/>
      <c r="J320" s="36"/>
      <c r="K320" s="36"/>
      <c r="L320" s="39"/>
      <c r="M320" s="198"/>
      <c r="N320" s="199"/>
      <c r="O320" s="71"/>
      <c r="P320" s="71"/>
      <c r="Q320" s="71"/>
      <c r="R320" s="71"/>
      <c r="S320" s="71"/>
      <c r="T320" s="72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134</v>
      </c>
      <c r="AU320" s="17" t="s">
        <v>90</v>
      </c>
    </row>
    <row r="321" spans="1:65" s="12" customFormat="1" ht="25.9" customHeight="1">
      <c r="B321" s="166"/>
      <c r="C321" s="167"/>
      <c r="D321" s="168" t="s">
        <v>79</v>
      </c>
      <c r="E321" s="169" t="s">
        <v>359</v>
      </c>
      <c r="F321" s="169" t="s">
        <v>360</v>
      </c>
      <c r="G321" s="167"/>
      <c r="H321" s="167"/>
      <c r="I321" s="170"/>
      <c r="J321" s="171">
        <f>BK321</f>
        <v>0</v>
      </c>
      <c r="K321" s="167"/>
      <c r="L321" s="172"/>
      <c r="M321" s="173"/>
      <c r="N321" s="174"/>
      <c r="O321" s="174"/>
      <c r="P321" s="175">
        <f>P322+P330+P338</f>
        <v>0</v>
      </c>
      <c r="Q321" s="174"/>
      <c r="R321" s="175">
        <f>R322+R330+R338</f>
        <v>0</v>
      </c>
      <c r="S321" s="174"/>
      <c r="T321" s="176">
        <f>T322+T330+T338</f>
        <v>0</v>
      </c>
      <c r="AR321" s="177" t="s">
        <v>162</v>
      </c>
      <c r="AT321" s="178" t="s">
        <v>79</v>
      </c>
      <c r="AU321" s="178" t="s">
        <v>80</v>
      </c>
      <c r="AY321" s="177" t="s">
        <v>125</v>
      </c>
      <c r="BK321" s="179">
        <f>BK322+BK330+BK338</f>
        <v>0</v>
      </c>
    </row>
    <row r="322" spans="1:65" s="12" customFormat="1" ht="22.9" customHeight="1">
      <c r="B322" s="166"/>
      <c r="C322" s="167"/>
      <c r="D322" s="168" t="s">
        <v>79</v>
      </c>
      <c r="E322" s="180" t="s">
        <v>361</v>
      </c>
      <c r="F322" s="180" t="s">
        <v>362</v>
      </c>
      <c r="G322" s="167"/>
      <c r="H322" s="167"/>
      <c r="I322" s="170"/>
      <c r="J322" s="181">
        <f>BK322</f>
        <v>0</v>
      </c>
      <c r="K322" s="167"/>
      <c r="L322" s="172"/>
      <c r="M322" s="173"/>
      <c r="N322" s="174"/>
      <c r="O322" s="174"/>
      <c r="P322" s="175">
        <f>SUM(P323:P329)</f>
        <v>0</v>
      </c>
      <c r="Q322" s="174"/>
      <c r="R322" s="175">
        <f>SUM(R323:R329)</f>
        <v>0</v>
      </c>
      <c r="S322" s="174"/>
      <c r="T322" s="176">
        <f>SUM(T323:T329)</f>
        <v>0</v>
      </c>
      <c r="AR322" s="177" t="s">
        <v>162</v>
      </c>
      <c r="AT322" s="178" t="s">
        <v>79</v>
      </c>
      <c r="AU322" s="178" t="s">
        <v>88</v>
      </c>
      <c r="AY322" s="177" t="s">
        <v>125</v>
      </c>
      <c r="BK322" s="179">
        <f>SUM(BK323:BK329)</f>
        <v>0</v>
      </c>
    </row>
    <row r="323" spans="1:65" s="2" customFormat="1" ht="16.5" customHeight="1">
      <c r="A323" s="34"/>
      <c r="B323" s="35"/>
      <c r="C323" s="182" t="s">
        <v>363</v>
      </c>
      <c r="D323" s="182" t="s">
        <v>127</v>
      </c>
      <c r="E323" s="183" t="s">
        <v>364</v>
      </c>
      <c r="F323" s="184" t="s">
        <v>365</v>
      </c>
      <c r="G323" s="185" t="s">
        <v>366</v>
      </c>
      <c r="H323" s="186">
        <v>1</v>
      </c>
      <c r="I323" s="187"/>
      <c r="J323" s="188">
        <f>ROUND(I323*H323,2)</f>
        <v>0</v>
      </c>
      <c r="K323" s="184" t="s">
        <v>131</v>
      </c>
      <c r="L323" s="39"/>
      <c r="M323" s="189" t="s">
        <v>1</v>
      </c>
      <c r="N323" s="190" t="s">
        <v>45</v>
      </c>
      <c r="O323" s="71"/>
      <c r="P323" s="191">
        <f>O323*H323</f>
        <v>0</v>
      </c>
      <c r="Q323" s="191">
        <v>0</v>
      </c>
      <c r="R323" s="191">
        <f>Q323*H323</f>
        <v>0</v>
      </c>
      <c r="S323" s="191">
        <v>0</v>
      </c>
      <c r="T323" s="192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3" t="s">
        <v>367</v>
      </c>
      <c r="AT323" s="193" t="s">
        <v>127</v>
      </c>
      <c r="AU323" s="193" t="s">
        <v>90</v>
      </c>
      <c r="AY323" s="17" t="s">
        <v>125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17" t="s">
        <v>88</v>
      </c>
      <c r="BK323" s="194">
        <f>ROUND(I323*H323,2)</f>
        <v>0</v>
      </c>
      <c r="BL323" s="17" t="s">
        <v>367</v>
      </c>
      <c r="BM323" s="193" t="s">
        <v>368</v>
      </c>
    </row>
    <row r="324" spans="1:65" s="2" customFormat="1" ht="11.25">
      <c r="A324" s="34"/>
      <c r="B324" s="35"/>
      <c r="C324" s="36"/>
      <c r="D324" s="195" t="s">
        <v>134</v>
      </c>
      <c r="E324" s="36"/>
      <c r="F324" s="196" t="s">
        <v>365</v>
      </c>
      <c r="G324" s="36"/>
      <c r="H324" s="36"/>
      <c r="I324" s="197"/>
      <c r="J324" s="36"/>
      <c r="K324" s="36"/>
      <c r="L324" s="39"/>
      <c r="M324" s="198"/>
      <c r="N324" s="199"/>
      <c r="O324" s="71"/>
      <c r="P324" s="71"/>
      <c r="Q324" s="71"/>
      <c r="R324" s="71"/>
      <c r="S324" s="71"/>
      <c r="T324" s="72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134</v>
      </c>
      <c r="AU324" s="17" t="s">
        <v>90</v>
      </c>
    </row>
    <row r="325" spans="1:65" s="14" customFormat="1" ht="11.25">
      <c r="B325" s="210"/>
      <c r="C325" s="211"/>
      <c r="D325" s="195" t="s">
        <v>136</v>
      </c>
      <c r="E325" s="212" t="s">
        <v>1</v>
      </c>
      <c r="F325" s="213" t="s">
        <v>88</v>
      </c>
      <c r="G325" s="211"/>
      <c r="H325" s="214">
        <v>1</v>
      </c>
      <c r="I325" s="215"/>
      <c r="J325" s="211"/>
      <c r="K325" s="211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136</v>
      </c>
      <c r="AU325" s="220" t="s">
        <v>90</v>
      </c>
      <c r="AV325" s="14" t="s">
        <v>90</v>
      </c>
      <c r="AW325" s="14" t="s">
        <v>34</v>
      </c>
      <c r="AX325" s="14" t="s">
        <v>88</v>
      </c>
      <c r="AY325" s="220" t="s">
        <v>125</v>
      </c>
    </row>
    <row r="326" spans="1:65" s="2" customFormat="1" ht="16.5" customHeight="1">
      <c r="A326" s="34"/>
      <c r="B326" s="35"/>
      <c r="C326" s="182" t="s">
        <v>369</v>
      </c>
      <c r="D326" s="182" t="s">
        <v>127</v>
      </c>
      <c r="E326" s="183" t="s">
        <v>370</v>
      </c>
      <c r="F326" s="184" t="s">
        <v>371</v>
      </c>
      <c r="G326" s="185" t="s">
        <v>366</v>
      </c>
      <c r="H326" s="186">
        <v>1</v>
      </c>
      <c r="I326" s="187"/>
      <c r="J326" s="188">
        <f>ROUND(I326*H326,2)</f>
        <v>0</v>
      </c>
      <c r="K326" s="184" t="s">
        <v>131</v>
      </c>
      <c r="L326" s="39"/>
      <c r="M326" s="189" t="s">
        <v>1</v>
      </c>
      <c r="N326" s="190" t="s">
        <v>45</v>
      </c>
      <c r="O326" s="71"/>
      <c r="P326" s="191">
        <f>O326*H326</f>
        <v>0</v>
      </c>
      <c r="Q326" s="191">
        <v>0</v>
      </c>
      <c r="R326" s="191">
        <f>Q326*H326</f>
        <v>0</v>
      </c>
      <c r="S326" s="191">
        <v>0</v>
      </c>
      <c r="T326" s="192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3" t="s">
        <v>367</v>
      </c>
      <c r="AT326" s="193" t="s">
        <v>127</v>
      </c>
      <c r="AU326" s="193" t="s">
        <v>90</v>
      </c>
      <c r="AY326" s="17" t="s">
        <v>125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17" t="s">
        <v>88</v>
      </c>
      <c r="BK326" s="194">
        <f>ROUND(I326*H326,2)</f>
        <v>0</v>
      </c>
      <c r="BL326" s="17" t="s">
        <v>367</v>
      </c>
      <c r="BM326" s="193" t="s">
        <v>372</v>
      </c>
    </row>
    <row r="327" spans="1:65" s="2" customFormat="1" ht="11.25">
      <c r="A327" s="34"/>
      <c r="B327" s="35"/>
      <c r="C327" s="36"/>
      <c r="D327" s="195" t="s">
        <v>134</v>
      </c>
      <c r="E327" s="36"/>
      <c r="F327" s="196" t="s">
        <v>371</v>
      </c>
      <c r="G327" s="36"/>
      <c r="H327" s="36"/>
      <c r="I327" s="197"/>
      <c r="J327" s="36"/>
      <c r="K327" s="36"/>
      <c r="L327" s="39"/>
      <c r="M327" s="198"/>
      <c r="N327" s="199"/>
      <c r="O327" s="71"/>
      <c r="P327" s="71"/>
      <c r="Q327" s="71"/>
      <c r="R327" s="71"/>
      <c r="S327" s="71"/>
      <c r="T327" s="72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134</v>
      </c>
      <c r="AU327" s="17" t="s">
        <v>90</v>
      </c>
    </row>
    <row r="328" spans="1:65" s="13" customFormat="1" ht="11.25">
      <c r="B328" s="200"/>
      <c r="C328" s="201"/>
      <c r="D328" s="195" t="s">
        <v>136</v>
      </c>
      <c r="E328" s="202" t="s">
        <v>1</v>
      </c>
      <c r="F328" s="203" t="s">
        <v>373</v>
      </c>
      <c r="G328" s="201"/>
      <c r="H328" s="202" t="s">
        <v>1</v>
      </c>
      <c r="I328" s="204"/>
      <c r="J328" s="201"/>
      <c r="K328" s="201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136</v>
      </c>
      <c r="AU328" s="209" t="s">
        <v>90</v>
      </c>
      <c r="AV328" s="13" t="s">
        <v>88</v>
      </c>
      <c r="AW328" s="13" t="s">
        <v>34</v>
      </c>
      <c r="AX328" s="13" t="s">
        <v>80</v>
      </c>
      <c r="AY328" s="209" t="s">
        <v>125</v>
      </c>
    </row>
    <row r="329" spans="1:65" s="14" customFormat="1" ht="11.25">
      <c r="B329" s="210"/>
      <c r="C329" s="211"/>
      <c r="D329" s="195" t="s">
        <v>136</v>
      </c>
      <c r="E329" s="212" t="s">
        <v>1</v>
      </c>
      <c r="F329" s="213" t="s">
        <v>88</v>
      </c>
      <c r="G329" s="211"/>
      <c r="H329" s="214">
        <v>1</v>
      </c>
      <c r="I329" s="215"/>
      <c r="J329" s="211"/>
      <c r="K329" s="211"/>
      <c r="L329" s="216"/>
      <c r="M329" s="217"/>
      <c r="N329" s="218"/>
      <c r="O329" s="218"/>
      <c r="P329" s="218"/>
      <c r="Q329" s="218"/>
      <c r="R329" s="218"/>
      <c r="S329" s="218"/>
      <c r="T329" s="219"/>
      <c r="AT329" s="220" t="s">
        <v>136</v>
      </c>
      <c r="AU329" s="220" t="s">
        <v>90</v>
      </c>
      <c r="AV329" s="14" t="s">
        <v>90</v>
      </c>
      <c r="AW329" s="14" t="s">
        <v>34</v>
      </c>
      <c r="AX329" s="14" t="s">
        <v>88</v>
      </c>
      <c r="AY329" s="220" t="s">
        <v>125</v>
      </c>
    </row>
    <row r="330" spans="1:65" s="12" customFormat="1" ht="22.9" customHeight="1">
      <c r="B330" s="166"/>
      <c r="C330" s="167"/>
      <c r="D330" s="168" t="s">
        <v>79</v>
      </c>
      <c r="E330" s="180" t="s">
        <v>374</v>
      </c>
      <c r="F330" s="180" t="s">
        <v>375</v>
      </c>
      <c r="G330" s="167"/>
      <c r="H330" s="167"/>
      <c r="I330" s="170"/>
      <c r="J330" s="181">
        <f>BK330</f>
        <v>0</v>
      </c>
      <c r="K330" s="167"/>
      <c r="L330" s="172"/>
      <c r="M330" s="173"/>
      <c r="N330" s="174"/>
      <c r="O330" s="174"/>
      <c r="P330" s="175">
        <f>SUM(P331:P337)</f>
        <v>0</v>
      </c>
      <c r="Q330" s="174"/>
      <c r="R330" s="175">
        <f>SUM(R331:R337)</f>
        <v>0</v>
      </c>
      <c r="S330" s="174"/>
      <c r="T330" s="176">
        <f>SUM(T331:T337)</f>
        <v>0</v>
      </c>
      <c r="AR330" s="177" t="s">
        <v>162</v>
      </c>
      <c r="AT330" s="178" t="s">
        <v>79</v>
      </c>
      <c r="AU330" s="178" t="s">
        <v>88</v>
      </c>
      <c r="AY330" s="177" t="s">
        <v>125</v>
      </c>
      <c r="BK330" s="179">
        <f>SUM(BK331:BK337)</f>
        <v>0</v>
      </c>
    </row>
    <row r="331" spans="1:65" s="2" customFormat="1" ht="16.5" customHeight="1">
      <c r="A331" s="34"/>
      <c r="B331" s="35"/>
      <c r="C331" s="182" t="s">
        <v>376</v>
      </c>
      <c r="D331" s="182" t="s">
        <v>127</v>
      </c>
      <c r="E331" s="183" t="s">
        <v>377</v>
      </c>
      <c r="F331" s="184" t="s">
        <v>375</v>
      </c>
      <c r="G331" s="185" t="s">
        <v>366</v>
      </c>
      <c r="H331" s="186">
        <v>1</v>
      </c>
      <c r="I331" s="187"/>
      <c r="J331" s="188">
        <f>ROUND(I331*H331,2)</f>
        <v>0</v>
      </c>
      <c r="K331" s="184" t="s">
        <v>131</v>
      </c>
      <c r="L331" s="39"/>
      <c r="M331" s="189" t="s">
        <v>1</v>
      </c>
      <c r="N331" s="190" t="s">
        <v>45</v>
      </c>
      <c r="O331" s="71"/>
      <c r="P331" s="191">
        <f>O331*H331</f>
        <v>0</v>
      </c>
      <c r="Q331" s="191">
        <v>0</v>
      </c>
      <c r="R331" s="191">
        <f>Q331*H331</f>
        <v>0</v>
      </c>
      <c r="S331" s="191">
        <v>0</v>
      </c>
      <c r="T331" s="192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3" t="s">
        <v>367</v>
      </c>
      <c r="AT331" s="193" t="s">
        <v>127</v>
      </c>
      <c r="AU331" s="193" t="s">
        <v>90</v>
      </c>
      <c r="AY331" s="17" t="s">
        <v>125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7" t="s">
        <v>88</v>
      </c>
      <c r="BK331" s="194">
        <f>ROUND(I331*H331,2)</f>
        <v>0</v>
      </c>
      <c r="BL331" s="17" t="s">
        <v>367</v>
      </c>
      <c r="BM331" s="193" t="s">
        <v>378</v>
      </c>
    </row>
    <row r="332" spans="1:65" s="2" customFormat="1" ht="11.25">
      <c r="A332" s="34"/>
      <c r="B332" s="35"/>
      <c r="C332" s="36"/>
      <c r="D332" s="195" t="s">
        <v>134</v>
      </c>
      <c r="E332" s="36"/>
      <c r="F332" s="196" t="s">
        <v>375</v>
      </c>
      <c r="G332" s="36"/>
      <c r="H332" s="36"/>
      <c r="I332" s="197"/>
      <c r="J332" s="36"/>
      <c r="K332" s="36"/>
      <c r="L332" s="39"/>
      <c r="M332" s="198"/>
      <c r="N332" s="199"/>
      <c r="O332" s="71"/>
      <c r="P332" s="71"/>
      <c r="Q332" s="71"/>
      <c r="R332" s="71"/>
      <c r="S332" s="71"/>
      <c r="T332" s="72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134</v>
      </c>
      <c r="AU332" s="17" t="s">
        <v>90</v>
      </c>
    </row>
    <row r="333" spans="1:65" s="14" customFormat="1" ht="11.25">
      <c r="B333" s="210"/>
      <c r="C333" s="211"/>
      <c r="D333" s="195" t="s">
        <v>136</v>
      </c>
      <c r="E333" s="212" t="s">
        <v>1</v>
      </c>
      <c r="F333" s="213" t="s">
        <v>88</v>
      </c>
      <c r="G333" s="211"/>
      <c r="H333" s="214">
        <v>1</v>
      </c>
      <c r="I333" s="215"/>
      <c r="J333" s="211"/>
      <c r="K333" s="211"/>
      <c r="L333" s="216"/>
      <c r="M333" s="217"/>
      <c r="N333" s="218"/>
      <c r="O333" s="218"/>
      <c r="P333" s="218"/>
      <c r="Q333" s="218"/>
      <c r="R333" s="218"/>
      <c r="S333" s="218"/>
      <c r="T333" s="219"/>
      <c r="AT333" s="220" t="s">
        <v>136</v>
      </c>
      <c r="AU333" s="220" t="s">
        <v>90</v>
      </c>
      <c r="AV333" s="14" t="s">
        <v>90</v>
      </c>
      <c r="AW333" s="14" t="s">
        <v>34</v>
      </c>
      <c r="AX333" s="14" t="s">
        <v>88</v>
      </c>
      <c r="AY333" s="220" t="s">
        <v>125</v>
      </c>
    </row>
    <row r="334" spans="1:65" s="2" customFormat="1" ht="16.5" customHeight="1">
      <c r="A334" s="34"/>
      <c r="B334" s="35"/>
      <c r="C334" s="182" t="s">
        <v>379</v>
      </c>
      <c r="D334" s="182" t="s">
        <v>127</v>
      </c>
      <c r="E334" s="183" t="s">
        <v>380</v>
      </c>
      <c r="F334" s="184" t="s">
        <v>381</v>
      </c>
      <c r="G334" s="185" t="s">
        <v>366</v>
      </c>
      <c r="H334" s="186">
        <v>1</v>
      </c>
      <c r="I334" s="187"/>
      <c r="J334" s="188">
        <f>ROUND(I334*H334,2)</f>
        <v>0</v>
      </c>
      <c r="K334" s="184" t="s">
        <v>131</v>
      </c>
      <c r="L334" s="39"/>
      <c r="M334" s="189" t="s">
        <v>1</v>
      </c>
      <c r="N334" s="190" t="s">
        <v>45</v>
      </c>
      <c r="O334" s="71"/>
      <c r="P334" s="191">
        <f>O334*H334</f>
        <v>0</v>
      </c>
      <c r="Q334" s="191">
        <v>0</v>
      </c>
      <c r="R334" s="191">
        <f>Q334*H334</f>
        <v>0</v>
      </c>
      <c r="S334" s="191">
        <v>0</v>
      </c>
      <c r="T334" s="192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3" t="s">
        <v>367</v>
      </c>
      <c r="AT334" s="193" t="s">
        <v>127</v>
      </c>
      <c r="AU334" s="193" t="s">
        <v>90</v>
      </c>
      <c r="AY334" s="17" t="s">
        <v>125</v>
      </c>
      <c r="BE334" s="194">
        <f>IF(N334="základní",J334,0)</f>
        <v>0</v>
      </c>
      <c r="BF334" s="194">
        <f>IF(N334="snížená",J334,0)</f>
        <v>0</v>
      </c>
      <c r="BG334" s="194">
        <f>IF(N334="zákl. přenesená",J334,0)</f>
        <v>0</v>
      </c>
      <c r="BH334" s="194">
        <f>IF(N334="sníž. přenesená",J334,0)</f>
        <v>0</v>
      </c>
      <c r="BI334" s="194">
        <f>IF(N334="nulová",J334,0)</f>
        <v>0</v>
      </c>
      <c r="BJ334" s="17" t="s">
        <v>88</v>
      </c>
      <c r="BK334" s="194">
        <f>ROUND(I334*H334,2)</f>
        <v>0</v>
      </c>
      <c r="BL334" s="17" t="s">
        <v>367</v>
      </c>
      <c r="BM334" s="193" t="s">
        <v>382</v>
      </c>
    </row>
    <row r="335" spans="1:65" s="2" customFormat="1" ht="11.25">
      <c r="A335" s="34"/>
      <c r="B335" s="35"/>
      <c r="C335" s="36"/>
      <c r="D335" s="195" t="s">
        <v>134</v>
      </c>
      <c r="E335" s="36"/>
      <c r="F335" s="196" t="s">
        <v>381</v>
      </c>
      <c r="G335" s="36"/>
      <c r="H335" s="36"/>
      <c r="I335" s="197"/>
      <c r="J335" s="36"/>
      <c r="K335" s="36"/>
      <c r="L335" s="39"/>
      <c r="M335" s="198"/>
      <c r="N335" s="199"/>
      <c r="O335" s="71"/>
      <c r="P335" s="71"/>
      <c r="Q335" s="71"/>
      <c r="R335" s="71"/>
      <c r="S335" s="71"/>
      <c r="T335" s="72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134</v>
      </c>
      <c r="AU335" s="17" t="s">
        <v>90</v>
      </c>
    </row>
    <row r="336" spans="1:65" s="13" customFormat="1" ht="11.25">
      <c r="B336" s="200"/>
      <c r="C336" s="201"/>
      <c r="D336" s="195" t="s">
        <v>136</v>
      </c>
      <c r="E336" s="202" t="s">
        <v>1</v>
      </c>
      <c r="F336" s="203" t="s">
        <v>373</v>
      </c>
      <c r="G336" s="201"/>
      <c r="H336" s="202" t="s">
        <v>1</v>
      </c>
      <c r="I336" s="204"/>
      <c r="J336" s="201"/>
      <c r="K336" s="201"/>
      <c r="L336" s="205"/>
      <c r="M336" s="206"/>
      <c r="N336" s="207"/>
      <c r="O336" s="207"/>
      <c r="P336" s="207"/>
      <c r="Q336" s="207"/>
      <c r="R336" s="207"/>
      <c r="S336" s="207"/>
      <c r="T336" s="208"/>
      <c r="AT336" s="209" t="s">
        <v>136</v>
      </c>
      <c r="AU336" s="209" t="s">
        <v>90</v>
      </c>
      <c r="AV336" s="13" t="s">
        <v>88</v>
      </c>
      <c r="AW336" s="13" t="s">
        <v>34</v>
      </c>
      <c r="AX336" s="13" t="s">
        <v>80</v>
      </c>
      <c r="AY336" s="209" t="s">
        <v>125</v>
      </c>
    </row>
    <row r="337" spans="1:65" s="14" customFormat="1" ht="11.25">
      <c r="B337" s="210"/>
      <c r="C337" s="211"/>
      <c r="D337" s="195" t="s">
        <v>136</v>
      </c>
      <c r="E337" s="212" t="s">
        <v>1</v>
      </c>
      <c r="F337" s="213" t="s">
        <v>88</v>
      </c>
      <c r="G337" s="211"/>
      <c r="H337" s="214">
        <v>1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136</v>
      </c>
      <c r="AU337" s="220" t="s">
        <v>90</v>
      </c>
      <c r="AV337" s="14" t="s">
        <v>90</v>
      </c>
      <c r="AW337" s="14" t="s">
        <v>34</v>
      </c>
      <c r="AX337" s="14" t="s">
        <v>88</v>
      </c>
      <c r="AY337" s="220" t="s">
        <v>125</v>
      </c>
    </row>
    <row r="338" spans="1:65" s="12" customFormat="1" ht="22.9" customHeight="1">
      <c r="B338" s="166"/>
      <c r="C338" s="167"/>
      <c r="D338" s="168" t="s">
        <v>79</v>
      </c>
      <c r="E338" s="180" t="s">
        <v>383</v>
      </c>
      <c r="F338" s="180" t="s">
        <v>384</v>
      </c>
      <c r="G338" s="167"/>
      <c r="H338" s="167"/>
      <c r="I338" s="170"/>
      <c r="J338" s="181">
        <f>BK338</f>
        <v>0</v>
      </c>
      <c r="K338" s="167"/>
      <c r="L338" s="172"/>
      <c r="M338" s="173"/>
      <c r="N338" s="174"/>
      <c r="O338" s="174"/>
      <c r="P338" s="175">
        <f>SUM(P339:P341)</f>
        <v>0</v>
      </c>
      <c r="Q338" s="174"/>
      <c r="R338" s="175">
        <f>SUM(R339:R341)</f>
        <v>0</v>
      </c>
      <c r="S338" s="174"/>
      <c r="T338" s="176">
        <f>SUM(T339:T341)</f>
        <v>0</v>
      </c>
      <c r="AR338" s="177" t="s">
        <v>162</v>
      </c>
      <c r="AT338" s="178" t="s">
        <v>79</v>
      </c>
      <c r="AU338" s="178" t="s">
        <v>88</v>
      </c>
      <c r="AY338" s="177" t="s">
        <v>125</v>
      </c>
      <c r="BK338" s="179">
        <f>SUM(BK339:BK341)</f>
        <v>0</v>
      </c>
    </row>
    <row r="339" spans="1:65" s="2" customFormat="1" ht="16.5" customHeight="1">
      <c r="A339" s="34"/>
      <c r="B339" s="35"/>
      <c r="C339" s="182" t="s">
        <v>385</v>
      </c>
      <c r="D339" s="182" t="s">
        <v>127</v>
      </c>
      <c r="E339" s="183" t="s">
        <v>386</v>
      </c>
      <c r="F339" s="184" t="s">
        <v>387</v>
      </c>
      <c r="G339" s="185" t="s">
        <v>366</v>
      </c>
      <c r="H339" s="186">
        <v>1</v>
      </c>
      <c r="I339" s="187"/>
      <c r="J339" s="188">
        <f>ROUND(I339*H339,2)</f>
        <v>0</v>
      </c>
      <c r="K339" s="184" t="s">
        <v>131</v>
      </c>
      <c r="L339" s="39"/>
      <c r="M339" s="189" t="s">
        <v>1</v>
      </c>
      <c r="N339" s="190" t="s">
        <v>45</v>
      </c>
      <c r="O339" s="71"/>
      <c r="P339" s="191">
        <f>O339*H339</f>
        <v>0</v>
      </c>
      <c r="Q339" s="191">
        <v>0</v>
      </c>
      <c r="R339" s="191">
        <f>Q339*H339</f>
        <v>0</v>
      </c>
      <c r="S339" s="191">
        <v>0</v>
      </c>
      <c r="T339" s="192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3" t="s">
        <v>367</v>
      </c>
      <c r="AT339" s="193" t="s">
        <v>127</v>
      </c>
      <c r="AU339" s="193" t="s">
        <v>90</v>
      </c>
      <c r="AY339" s="17" t="s">
        <v>125</v>
      </c>
      <c r="BE339" s="194">
        <f>IF(N339="základní",J339,0)</f>
        <v>0</v>
      </c>
      <c r="BF339" s="194">
        <f>IF(N339="snížená",J339,0)</f>
        <v>0</v>
      </c>
      <c r="BG339" s="194">
        <f>IF(N339="zákl. přenesená",J339,0)</f>
        <v>0</v>
      </c>
      <c r="BH339" s="194">
        <f>IF(N339="sníž. přenesená",J339,0)</f>
        <v>0</v>
      </c>
      <c r="BI339" s="194">
        <f>IF(N339="nulová",J339,0)</f>
        <v>0</v>
      </c>
      <c r="BJ339" s="17" t="s">
        <v>88</v>
      </c>
      <c r="BK339" s="194">
        <f>ROUND(I339*H339,2)</f>
        <v>0</v>
      </c>
      <c r="BL339" s="17" t="s">
        <v>367</v>
      </c>
      <c r="BM339" s="193" t="s">
        <v>388</v>
      </c>
    </row>
    <row r="340" spans="1:65" s="2" customFormat="1" ht="11.25">
      <c r="A340" s="34"/>
      <c r="B340" s="35"/>
      <c r="C340" s="36"/>
      <c r="D340" s="195" t="s">
        <v>134</v>
      </c>
      <c r="E340" s="36"/>
      <c r="F340" s="196" t="s">
        <v>387</v>
      </c>
      <c r="G340" s="36"/>
      <c r="H340" s="36"/>
      <c r="I340" s="197"/>
      <c r="J340" s="36"/>
      <c r="K340" s="36"/>
      <c r="L340" s="39"/>
      <c r="M340" s="198"/>
      <c r="N340" s="199"/>
      <c r="O340" s="71"/>
      <c r="P340" s="71"/>
      <c r="Q340" s="71"/>
      <c r="R340" s="71"/>
      <c r="S340" s="71"/>
      <c r="T340" s="72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134</v>
      </c>
      <c r="AU340" s="17" t="s">
        <v>90</v>
      </c>
    </row>
    <row r="341" spans="1:65" s="14" customFormat="1" ht="11.25">
      <c r="B341" s="210"/>
      <c r="C341" s="211"/>
      <c r="D341" s="195" t="s">
        <v>136</v>
      </c>
      <c r="E341" s="212" t="s">
        <v>1</v>
      </c>
      <c r="F341" s="213" t="s">
        <v>389</v>
      </c>
      <c r="G341" s="211"/>
      <c r="H341" s="214">
        <v>1</v>
      </c>
      <c r="I341" s="215"/>
      <c r="J341" s="211"/>
      <c r="K341" s="211"/>
      <c r="L341" s="216"/>
      <c r="M341" s="242"/>
      <c r="N341" s="243"/>
      <c r="O341" s="243"/>
      <c r="P341" s="243"/>
      <c r="Q341" s="243"/>
      <c r="R341" s="243"/>
      <c r="S341" s="243"/>
      <c r="T341" s="244"/>
      <c r="AT341" s="220" t="s">
        <v>136</v>
      </c>
      <c r="AU341" s="220" t="s">
        <v>90</v>
      </c>
      <c r="AV341" s="14" t="s">
        <v>90</v>
      </c>
      <c r="AW341" s="14" t="s">
        <v>34</v>
      </c>
      <c r="AX341" s="14" t="s">
        <v>88</v>
      </c>
      <c r="AY341" s="220" t="s">
        <v>125</v>
      </c>
    </row>
    <row r="342" spans="1:65" s="2" customFormat="1" ht="6.95" customHeight="1">
      <c r="A342" s="34"/>
      <c r="B342" s="54"/>
      <c r="C342" s="55"/>
      <c r="D342" s="55"/>
      <c r="E342" s="55"/>
      <c r="F342" s="55"/>
      <c r="G342" s="55"/>
      <c r="H342" s="55"/>
      <c r="I342" s="55"/>
      <c r="J342" s="55"/>
      <c r="K342" s="55"/>
      <c r="L342" s="39"/>
      <c r="M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</row>
  </sheetData>
  <sheetProtection algorithmName="SHA-512" hashValue="UyATFJdCW70tBtqRdP9T/jaUYLW2X57OaHAmgpOGQFdc+oGa1w6Go0ak7Cpv2wUt9x3KrV5uwQ3a6stTjzOKCw==" saltValue="E2MvDcJau+zwWrncw9eBIFya9fwTwx5tjuXYlZPk8v56p1nqLeibNKLFKieh/tTol+pWKEEUQG+qU1CGWvcU6w==" spinCount="100000" sheet="1" objects="1" scenarios="1" formatColumns="0" formatRows="0" autoFilter="0"/>
  <autoFilter ref="C126:K341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21028B1 - SO.01 - Komunik...</vt:lpstr>
      <vt:lpstr>'21028B1 - SO.01 - Komunik...'!Názvy_tisku</vt:lpstr>
      <vt:lpstr>'Rekapitulace stavby'!Názvy_tisku</vt:lpstr>
      <vt:lpstr>'21028B1 - SO.01 - Komunik...'!Oblast_tisku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DESKTOP-JJA4DNO\MESSOR COMPANY</dc:creator>
  <cp:lastModifiedBy>Kohoutkova Simona</cp:lastModifiedBy>
  <dcterms:created xsi:type="dcterms:W3CDTF">2021-06-03T11:52:31Z</dcterms:created>
  <dcterms:modified xsi:type="dcterms:W3CDTF">2021-06-23T12:17:38Z</dcterms:modified>
</cp:coreProperties>
</file>