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02 - Demolice BD 277-282" sheetId="2" r:id="rId2"/>
  </sheets>
  <definedNames>
    <definedName name="_xlnm.Print_Area" localSheetId="0">'Rekapitulace stavby'!$D$4:$AO$76,'Rekapitulace stavby'!$C$82:$AQ$103</definedName>
    <definedName name="_xlnm.Print_Titles" localSheetId="0">'Rekapitulace stavby'!$92:$92</definedName>
    <definedName name="_xlnm._FilterDatabase" localSheetId="1" hidden="1">'SO02 - Demolice BD 277-282'!$C$135:$K$315</definedName>
    <definedName name="_xlnm.Print_Area" localSheetId="1">'SO02 - Demolice BD 277-282'!$C$4:$J$76,'SO02 - Demolice BD 277-282'!$C$82:$J$117,'SO02 - Demolice BD 277-282'!$C$123:$K$315</definedName>
    <definedName name="_xlnm.Print_Titles" localSheetId="1">'SO02 - Demolice BD 277-282'!$135:$135</definedName>
  </definedNames>
  <calcPr/>
</workbook>
</file>

<file path=xl/calcChain.xml><?xml version="1.0" encoding="utf-8"?>
<calcChain xmlns="http://schemas.openxmlformats.org/spreadsheetml/2006/main">
  <c i="2" r="J39"/>
  <c r="J38"/>
  <c i="1" r="AY95"/>
  <c i="2" r="J37"/>
  <c i="1" r="AX95"/>
  <c i="2" r="BI314"/>
  <c r="BH314"/>
  <c r="BG314"/>
  <c r="BF314"/>
  <c r="T314"/>
  <c r="R314"/>
  <c r="P314"/>
  <c r="BK314"/>
  <c r="J314"/>
  <c r="BE314"/>
  <c r="BI313"/>
  <c r="BH313"/>
  <c r="BG313"/>
  <c r="BF313"/>
  <c r="T313"/>
  <c r="R313"/>
  <c r="P313"/>
  <c r="BK313"/>
  <c r="J313"/>
  <c r="BE313"/>
  <c r="BI312"/>
  <c r="BH312"/>
  <c r="BG312"/>
  <c r="BF312"/>
  <c r="T312"/>
  <c r="R312"/>
  <c r="P312"/>
  <c r="BK312"/>
  <c r="J312"/>
  <c r="BE312"/>
  <c r="BI311"/>
  <c r="BH311"/>
  <c r="BG311"/>
  <c r="BF311"/>
  <c r="T311"/>
  <c r="R311"/>
  <c r="P311"/>
  <c r="BK311"/>
  <c r="J311"/>
  <c r="BE311"/>
  <c r="BI310"/>
  <c r="BH310"/>
  <c r="BG310"/>
  <c r="BF310"/>
  <c r="T310"/>
  <c r="R310"/>
  <c r="P310"/>
  <c r="BK310"/>
  <c r="J310"/>
  <c r="BE310"/>
  <c r="BI309"/>
  <c r="BH309"/>
  <c r="BG309"/>
  <c r="BF309"/>
  <c r="T309"/>
  <c r="T308"/>
  <c r="R309"/>
  <c r="R308"/>
  <c r="P309"/>
  <c r="P308"/>
  <c r="BK309"/>
  <c r="BK308"/>
  <c r="J308"/>
  <c r="J309"/>
  <c r="BE309"/>
  <c r="J106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2"/>
  <c r="BH302"/>
  <c r="BG302"/>
  <c r="BF302"/>
  <c r="T302"/>
  <c r="T301"/>
  <c r="R302"/>
  <c r="R301"/>
  <c r="P302"/>
  <c r="P301"/>
  <c r="BK302"/>
  <c r="BK301"/>
  <c r="J301"/>
  <c r="J302"/>
  <c r="BE302"/>
  <c r="J105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4"/>
  <c r="BH294"/>
  <c r="BG294"/>
  <c r="BF294"/>
  <c r="T294"/>
  <c r="R294"/>
  <c r="P294"/>
  <c r="BK294"/>
  <c r="J294"/>
  <c r="BE294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T284"/>
  <c r="T283"/>
  <c r="R285"/>
  <c r="R284"/>
  <c r="R283"/>
  <c r="P285"/>
  <c r="P284"/>
  <c r="P283"/>
  <c r="BK285"/>
  <c r="BK284"/>
  <c r="J284"/>
  <c r="BK283"/>
  <c r="J283"/>
  <c r="J285"/>
  <c r="BE285"/>
  <c r="J104"/>
  <c r="J103"/>
  <c r="BI282"/>
  <c r="BH282"/>
  <c r="BG282"/>
  <c r="BF282"/>
  <c r="T282"/>
  <c r="R282"/>
  <c r="P282"/>
  <c r="BK282"/>
  <c r="J282"/>
  <c r="BE282"/>
  <c r="BI279"/>
  <c r="BH279"/>
  <c r="BG279"/>
  <c r="BF279"/>
  <c r="T279"/>
  <c r="R279"/>
  <c r="P279"/>
  <c r="BK279"/>
  <c r="J279"/>
  <c r="BE279"/>
  <c r="BI276"/>
  <c r="BH276"/>
  <c r="BG276"/>
  <c r="BF276"/>
  <c r="T276"/>
  <c r="T275"/>
  <c r="R276"/>
  <c r="R275"/>
  <c r="P276"/>
  <c r="P275"/>
  <c r="BK276"/>
  <c r="BK275"/>
  <c r="J275"/>
  <c r="J276"/>
  <c r="BE276"/>
  <c r="J102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58"/>
  <c r="BH258"/>
  <c r="BG258"/>
  <c r="BF258"/>
  <c r="T258"/>
  <c r="R258"/>
  <c r="P258"/>
  <c r="BK258"/>
  <c r="J258"/>
  <c r="BE258"/>
  <c r="BI253"/>
  <c r="BH253"/>
  <c r="BG253"/>
  <c r="BF253"/>
  <c r="T253"/>
  <c r="R253"/>
  <c r="P253"/>
  <c r="BK253"/>
  <c r="J253"/>
  <c r="BE253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2"/>
  <c r="BH232"/>
  <c r="BG232"/>
  <c r="BF232"/>
  <c r="T232"/>
  <c r="R232"/>
  <c r="P232"/>
  <c r="BK232"/>
  <c r="J232"/>
  <c r="BE232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T220"/>
  <c r="R221"/>
  <c r="R220"/>
  <c r="P221"/>
  <c r="P220"/>
  <c r="BK221"/>
  <c r="BK220"/>
  <c r="J220"/>
  <c r="J221"/>
  <c r="BE221"/>
  <c r="J101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8"/>
  <c r="BH198"/>
  <c r="BG198"/>
  <c r="BF198"/>
  <c r="T198"/>
  <c r="T197"/>
  <c r="R198"/>
  <c r="R197"/>
  <c r="P198"/>
  <c r="P197"/>
  <c r="BK198"/>
  <c r="BK197"/>
  <c r="J197"/>
  <c r="J198"/>
  <c r="BE198"/>
  <c r="J100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71"/>
  <c r="BH171"/>
  <c r="BG171"/>
  <c r="BF171"/>
  <c r="T171"/>
  <c r="R171"/>
  <c r="P171"/>
  <c r="BK171"/>
  <c r="J171"/>
  <c r="BE171"/>
  <c r="BI166"/>
  <c r="BH166"/>
  <c r="BG166"/>
  <c r="BF166"/>
  <c r="T166"/>
  <c r="R166"/>
  <c r="P166"/>
  <c r="BK166"/>
  <c r="J166"/>
  <c r="BE166"/>
  <c r="BI165"/>
  <c r="BH165"/>
  <c r="BG165"/>
  <c r="BF165"/>
  <c r="T165"/>
  <c r="T164"/>
  <c r="R165"/>
  <c r="R164"/>
  <c r="P165"/>
  <c r="P164"/>
  <c r="BK165"/>
  <c r="BK164"/>
  <c r="J164"/>
  <c r="J165"/>
  <c r="BE165"/>
  <c r="J99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T138"/>
  <c r="T137"/>
  <c r="T136"/>
  <c r="R139"/>
  <c r="R138"/>
  <c r="R137"/>
  <c r="R136"/>
  <c r="P139"/>
  <c r="P138"/>
  <c r="P137"/>
  <c r="P136"/>
  <c i="1" r="AU95"/>
  <c i="2" r="BK139"/>
  <c r="BK138"/>
  <c r="J138"/>
  <c r="BK137"/>
  <c r="J137"/>
  <c r="BK136"/>
  <c r="J136"/>
  <c r="J96"/>
  <c r="J139"/>
  <c r="BE139"/>
  <c r="J98"/>
  <c r="J97"/>
  <c r="J133"/>
  <c r="J132"/>
  <c r="F132"/>
  <c r="F130"/>
  <c r="E128"/>
  <c r="BI115"/>
  <c r="BH115"/>
  <c r="BG115"/>
  <c r="BF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F39"/>
  <c i="1" r="BD95"/>
  <c i="2" r="BH110"/>
  <c r="F38"/>
  <c i="1" r="BC95"/>
  <c i="2" r="BG110"/>
  <c r="F37"/>
  <c i="1" r="BB95"/>
  <c i="2" r="BF110"/>
  <c r="J36"/>
  <c i="1" r="AW95"/>
  <c i="2" r="F36"/>
  <c i="1" r="BA95"/>
  <c i="2" r="BE110"/>
  <c r="J30"/>
  <c r="J115"/>
  <c r="J109"/>
  <c r="J117"/>
  <c r="J31"/>
  <c r="J32"/>
  <c i="1" r="AG95"/>
  <c i="2" r="BE115"/>
  <c r="J35"/>
  <c i="1" r="AV95"/>
  <c i="2" r="F35"/>
  <c i="1" r="AZ95"/>
  <c i="2" r="J92"/>
  <c r="J91"/>
  <c r="F91"/>
  <c r="F89"/>
  <c r="E87"/>
  <c r="J41"/>
  <c r="J18"/>
  <c r="E18"/>
  <c r="F133"/>
  <c r="F92"/>
  <c r="J17"/>
  <c r="J12"/>
  <c r="J130"/>
  <c r="J89"/>
  <c r="E7"/>
  <c r="E126"/>
  <c r="E85"/>
  <c i="1"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BD94"/>
  <c r="W36"/>
  <c r="BC94"/>
  <c r="W35"/>
  <c r="BB94"/>
  <c r="W34"/>
  <c r="BA94"/>
  <c r="W33"/>
  <c r="AZ94"/>
  <c r="AY94"/>
  <c r="AX94"/>
  <c r="AW94"/>
  <c r="AK33"/>
  <c r="AV94"/>
  <c r="AU94"/>
  <c r="AT94"/>
  <c r="AS94"/>
  <c r="AG94"/>
  <c r="AK26"/>
  <c r="AG101"/>
  <c r="CD101"/>
  <c r="AV101"/>
  <c r="BY101"/>
  <c r="AN101"/>
  <c r="AG100"/>
  <c r="CD100"/>
  <c r="AV100"/>
  <c r="BY100"/>
  <c r="AN100"/>
  <c r="AG99"/>
  <c r="CD99"/>
  <c r="AV99"/>
  <c r="BY99"/>
  <c r="AN99"/>
  <c r="AG98"/>
  <c r="AG97"/>
  <c r="AK27"/>
  <c r="AK29"/>
  <c r="AG103"/>
  <c r="CD98"/>
  <c r="W32"/>
  <c r="AV98"/>
  <c r="BY98"/>
  <c r="AK32"/>
  <c r="AN98"/>
  <c r="AN97"/>
  <c r="AT95"/>
  <c r="AN95"/>
  <c r="AN94"/>
  <c r="AN103"/>
  <c r="L90"/>
  <c r="AM90"/>
  <c r="AM89"/>
  <c r="L89"/>
  <c r="AM87"/>
  <c r="L87"/>
  <c r="L85"/>
  <c r="L84"/>
  <c r="AK38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<sst xmlns="http://schemas.openxmlformats.org/spreadsheetml/2006/main">
  <si>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</si>
  <si>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</si>
  <si>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</si>
  <si>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</si>
  <si>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</si>
  <si>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{c678344e-1ddd-415f-83d6-387939a610e2}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</si>
  <si>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</si>
  <si>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</si>
  <si>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</si>
  <si>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</si>
  <si>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</si>
  <si>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</si>
  <si>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</si>
  <si>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</si>
  <si>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18A049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</si>
  <si>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</si>
  <si>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</si>
  <si>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O1803 Demolice bytových domů č.p. 238-246 a č.p. 277-282, Litvínov, Janov</t>
  </si>
  <si>
    <t>KSO:</t>
  </si>
  <si>
    <t>CC-CZ:</t>
  </si>
  <si>
    <t>Místo:</t>
  </si>
  <si>
    <t xml:space="preserve"> </t>
  </si>
  <si>
    <t>Datum:</t>
  </si>
  <si>
    <t>30. 7. 2019</t>
  </si>
  <si>
    <t>Zadavatel:</t>
  </si>
  <si>
    <t>IČ:</t>
  </si>
  <si>
    <t>00266027</t>
  </si>
  <si>
    <t>Město Litvínov</t>
  </si>
  <si>
    <t>DIČ:</t>
  </si>
  <si>
    <t>CZ00266027</t>
  </si>
  <si>
    <t>Uchazeč:</t>
  </si>
  <si>
    <t>Vyplň údaj</t>
  </si>
  <si>
    <t>Projektant:</t>
  </si>
  <si>
    <t>47676175</t>
  </si>
  <si>
    <t>AWT Rekultivace a.s.</t>
  </si>
  <si>
    <t>CZ47676175</t>
  </si>
  <si>
    <t>True</t>
  </si>
  <si>
    <t>Zpracovatel:</t>
  </si>
  <si>
    <t>Ing. Kropáčová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</si>
  <si>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</si>
  <si>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</si>
  <si>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</si>
  <si>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</si>
  <si>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</si>
  <si>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</si>
  <si>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</si>
  <si>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</si>
  <si>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</si>
  <si>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</si>
  <si>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</si>
  <si>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</si>
  <si>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</si>
  <si>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</si>
  <si>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</si>
  <si>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</si>
  <si>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</si>
  <si>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</si>
  <si>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</si>
  <si>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</si>
  <si>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</si>
  <si>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</si>
  <si>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</si>
  <si>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</si>
  <si>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</si>
  <si>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</si>
  <si>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</si>
  <si>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</si>
  <si>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</si>
  <si>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</si>
  <si>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</si>
  <si>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</si>
  <si>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</si>
  <si>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</si>
  <si>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</si>
  <si>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</si>
  <si>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</si>
  <si>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</si>
  <si>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</si>
  <si>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</si>
  <si>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</si>
  <si>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</si>
  <si>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</si>
  <si>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</si>
  <si>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</si>
  <si>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</si>
  <si>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</si>
  <si>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</si>
  <si>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SO02</t>
  </si>
  <si>
    <t>Demolice BD 277-282</t>
  </si>
  <si>
    <t>STA</t>
  </si>
  <si>
    <t>1</t>
  </si>
  <si>
    <t>{e9e37483-3253-4468-8379-f765a82c6750}</t>
  </si>
  <si>
    <t>2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</si>
  <si>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</si>
  <si>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</si>
  <si>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</si>
  <si>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</si>
  <si>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</si>
  <si>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</si>
  <si>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</si>
  <si>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</si>
  <si>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</si>
  <si>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</si>
  <si>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</si>
  <si>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SO02 - Demolice BD 277-282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</si>
  <si>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</si>
  <si>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</si>
  <si>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</si>
  <si>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</si>
  <si>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</si>
  <si>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</si>
  <si>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1 - Uznatelné náklady</t>
  </si>
  <si>
    <t xml:space="preserve">    1.1 - Odstranění objektu a jeho neoddělitelných částí</t>
  </si>
  <si>
    <t xml:space="preserve">    1.2 - Odpojení od inženýrských sítí</t>
  </si>
  <si>
    <t xml:space="preserve">    1.3 - Inženýrská činnost ve výstavbě</t>
  </si>
  <si>
    <t xml:space="preserve">    1.4 - Opatření související s demolicí</t>
  </si>
  <si>
    <t xml:space="preserve">    1.5 - Základní úprava pozemku před zarovnáním ornicí</t>
  </si>
  <si>
    <t>2 - Neuznatelné náklady</t>
  </si>
  <si>
    <t xml:space="preserve">    2.2 - Náklady na demolici samostatných objektů nebytového charakteru</t>
  </si>
  <si>
    <t xml:space="preserve">    2.7 - Náklady na rekonstrukci nebo výstavbu objektů dotčených realizací demolice</t>
  </si>
  <si>
    <t xml:space="preserve">    2.8 - Náklady na přípravu pro zatravnění, zatravnění pozemku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</si>
  <si>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</si>
  <si>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</si>
  <si>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</si>
  <si>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</si>
  <si>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</si>
  <si>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</si>
  <si>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</si>
  <si>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</si>
  <si>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</si>
  <si>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</si>
  <si>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</si>
  <si>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</si>
  <si>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</si>
  <si>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</si>
  <si>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</si>
  <si>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</si>
  <si>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</si>
  <si>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</si>
  <si>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</si>
  <si>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</si>
  <si>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</si>
  <si>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</si>
  <si>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Uznatelné náklady</t>
  </si>
  <si>
    <t>ROZPOCET</t>
  </si>
  <si>
    <t>1.1</t>
  </si>
  <si>
    <t>Odstranění objektu a jeho neoddělitelných částí</t>
  </si>
  <si>
    <t>K</t>
  </si>
  <si>
    <t>122201102</t>
  </si>
  <si>
    <t xml:space="preserve">Odkopávky a prokopávky nezapažené  s přehozením výkopku na vzdálenost do 3 m nebo s naložením na dopravní prostředek v hornině tř. 3 přes 100 do 1 000 m3</t>
  </si>
  <si>
    <t>m3</t>
  </si>
  <si>
    <t>CS ÚRS 2019 01</t>
  </si>
  <si>
    <t>4</t>
  </si>
  <si>
    <t>525754633</t>
  </si>
  <si>
    <t>969021131</t>
  </si>
  <si>
    <t xml:space="preserve">Vybourání kanalizačního potrubí  DN do 300 mm - azbest</t>
  </si>
  <si>
    <t>m</t>
  </si>
  <si>
    <t>-419521884</t>
  </si>
  <si>
    <t>3</t>
  </si>
  <si>
    <t>09R</t>
  </si>
  <si>
    <t>Demontáž ventilačního nástavce průměr do 300mm</t>
  </si>
  <si>
    <t>kus</t>
  </si>
  <si>
    <t>1905824796</t>
  </si>
  <si>
    <t>10R</t>
  </si>
  <si>
    <t>Demontáž meziokenních izolačních vložek</t>
  </si>
  <si>
    <t>m2</t>
  </si>
  <si>
    <t>-484205836</t>
  </si>
  <si>
    <t>VV</t>
  </si>
  <si>
    <t>Azbestocementová deska, dvojitá</t>
  </si>
  <si>
    <t>Minerální vata s obsahem azbestových vláken, tl. 100mm</t>
  </si>
  <si>
    <t>Oplechování - částečně již odstraněno</t>
  </si>
  <si>
    <t>1320</t>
  </si>
  <si>
    <t>5</t>
  </si>
  <si>
    <t>12R</t>
  </si>
  <si>
    <t>Demontáž asfaltový pás s mikromletým azbestem - střešní krytina</t>
  </si>
  <si>
    <t>-667793076</t>
  </si>
  <si>
    <t>6</t>
  </si>
  <si>
    <t>13R</t>
  </si>
  <si>
    <t>Demontáž izolace štítů stavby - minerální vata s obsahem azbestu, oplechování</t>
  </si>
  <si>
    <t>-1588946782</t>
  </si>
  <si>
    <t>7</t>
  </si>
  <si>
    <t>968072641</t>
  </si>
  <si>
    <t>Vybourání kovových stěn, zábradlí lodžií, likvidaci kovového materiálu zajišťuje zhotovitel</t>
  </si>
  <si>
    <t>-20903195</t>
  </si>
  <si>
    <t>8</t>
  </si>
  <si>
    <t>968062375</t>
  </si>
  <si>
    <t xml:space="preserve">Vybourání dřevěných rámů oken s křídly, dveřních zárubní, vrat, stěn, ostění nebo obkladů  rámů oken s křídly zdvojených, plochy do 2 m2</t>
  </si>
  <si>
    <t>913022762</t>
  </si>
  <si>
    <t>9</t>
  </si>
  <si>
    <t>24R</t>
  </si>
  <si>
    <t>Vyklizení objektu</t>
  </si>
  <si>
    <t>kpl</t>
  </si>
  <si>
    <t>907673185</t>
  </si>
  <si>
    <t>10</t>
  </si>
  <si>
    <t>981013712</t>
  </si>
  <si>
    <t xml:space="preserve">Demolice budov  těžkými mechanizačními prostředky z monolitického nebo montovaného železobetonu včetně výplňového zdiva, s podílem konstrukcí přes 10 do 15 %</t>
  </si>
  <si>
    <t>-260432220</t>
  </si>
  <si>
    <t>11</t>
  </si>
  <si>
    <t>961055111</t>
  </si>
  <si>
    <t xml:space="preserve">Bourání základů z betonu  železového</t>
  </si>
  <si>
    <t>-747511953</t>
  </si>
  <si>
    <t>12</t>
  </si>
  <si>
    <t>997006007</t>
  </si>
  <si>
    <t xml:space="preserve">Drcení stavebního odpadu z demolic  s dopravou na vzdálenost do 100 m a naložením do drtícího zařízení ze zdiva železobetonového</t>
  </si>
  <si>
    <t>t</t>
  </si>
  <si>
    <t>1401152279</t>
  </si>
  <si>
    <t>13</t>
  </si>
  <si>
    <t>997006512</t>
  </si>
  <si>
    <t>Vodorovná doprava suti na skládku s naložením na dopravní prostředek a složením přes 100 m do 1 km</t>
  </si>
  <si>
    <t>596637826</t>
  </si>
  <si>
    <t>14</t>
  </si>
  <si>
    <t>997006519</t>
  </si>
  <si>
    <t>Vodorovná doprava suti na skládku s naložením na dopravní prostředek a složením Příplatek k ceně za každý další i započatý 1 km</t>
  </si>
  <si>
    <t>15699474</t>
  </si>
  <si>
    <t>5480*14 'Přepočtené koeficientem množství</t>
  </si>
  <si>
    <t>997006551</t>
  </si>
  <si>
    <t xml:space="preserve">Hrubé urovnání suti na skládce  bez zhutnění</t>
  </si>
  <si>
    <t>-1526212564</t>
  </si>
  <si>
    <t>16</t>
  </si>
  <si>
    <t>997013802</t>
  </si>
  <si>
    <t>Poplatek za uložení stavebního odpadu na skládce (skládkovné) z armovaného betonu zatříděného do Katalogu odpadů pod kódem 170 101</t>
  </si>
  <si>
    <t>911297958</t>
  </si>
  <si>
    <t>17</t>
  </si>
  <si>
    <t>997013804</t>
  </si>
  <si>
    <t>Poplatek za uložení stavebního odpadu na skládce (skládkovné) ze skla zatříděného do Katalogu odpadů pod kódem 170 202</t>
  </si>
  <si>
    <t>-795442429</t>
  </si>
  <si>
    <t>18</t>
  </si>
  <si>
    <t>997013811</t>
  </si>
  <si>
    <t>Poplatek za uložení stavebního odpadu na skládce (skládkovné) dřevěného zatříděného do Katalogu odpadů pod kódem 170 201</t>
  </si>
  <si>
    <t>-1567876555</t>
  </si>
  <si>
    <t>19</t>
  </si>
  <si>
    <t>997013821</t>
  </si>
  <si>
    <t>Poplatek za uložení stavebního odpadu na skládce (skládkovné) ze stavebních materiálů obsahujících azbest zatříděných do Katalogu odpadů pod kódem 170 605</t>
  </si>
  <si>
    <t>-1313545685</t>
  </si>
  <si>
    <t>20</t>
  </si>
  <si>
    <t>25R</t>
  </si>
  <si>
    <t>Vnitrostaveništní doprava materiálu</t>
  </si>
  <si>
    <t>-950514070</t>
  </si>
  <si>
    <t>1.2</t>
  </si>
  <si>
    <t>Odpojení od inženýrských sítí</t>
  </si>
  <si>
    <t>19R</t>
  </si>
  <si>
    <t>Vytyčení inženýrských sítí - průběh, případně sondy</t>
  </si>
  <si>
    <t>1925309160</t>
  </si>
  <si>
    <t>22</t>
  </si>
  <si>
    <t>01R</t>
  </si>
  <si>
    <t>Odpojení sítí - sdělovací vedení</t>
  </si>
  <si>
    <t>-1870705065</t>
  </si>
  <si>
    <t>Odkopávka celé trasy vedení - 20+30m</t>
  </si>
  <si>
    <t>Smotání vedení</t>
  </si>
  <si>
    <t>Uložení do kabelové komory 2x</t>
  </si>
  <si>
    <t>23</t>
  </si>
  <si>
    <t>02R</t>
  </si>
  <si>
    <t>Odpojení sítí - vodovod</t>
  </si>
  <si>
    <t>-1900820715</t>
  </si>
  <si>
    <t>Výkop v místě napojení</t>
  </si>
  <si>
    <t>Nahrazení odbočky spojkou</t>
  </si>
  <si>
    <t>Proplach, desinfekce potrubí</t>
  </si>
  <si>
    <t>24</t>
  </si>
  <si>
    <t>03R</t>
  </si>
  <si>
    <t>Odpojení sítí - plyn</t>
  </si>
  <si>
    <t>1963409964</t>
  </si>
  <si>
    <t>Kontrola odpojení</t>
  </si>
  <si>
    <t>25</t>
  </si>
  <si>
    <t>04R</t>
  </si>
  <si>
    <t>Odpojení sítí - splašková kanalizace</t>
  </si>
  <si>
    <t>-296972719</t>
  </si>
  <si>
    <t>Zabetonování ústí do šachtice 6x</t>
  </si>
  <si>
    <t>Zafoukání cementopopílkovou směsí 10-35m, celkem 110m</t>
  </si>
  <si>
    <t>26</t>
  </si>
  <si>
    <t>05R</t>
  </si>
  <si>
    <t>Odpojení sítí - ČEZ NN</t>
  </si>
  <si>
    <t>-1266851313</t>
  </si>
  <si>
    <t>Zajistí vlastník infrastruktury</t>
  </si>
  <si>
    <t>NEOCEŇOVAT!</t>
  </si>
  <si>
    <t>27</t>
  </si>
  <si>
    <t>06R</t>
  </si>
  <si>
    <t>Odpojení sítí - horkovod</t>
  </si>
  <si>
    <t>-1045435917</t>
  </si>
  <si>
    <t>Zajistí vlastník infrastruktury - Tepelné hospodářeství Litvínov</t>
  </si>
  <si>
    <t>28</t>
  </si>
  <si>
    <t>07R</t>
  </si>
  <si>
    <t>Odpojení sítí - dešťová kanalizace</t>
  </si>
  <si>
    <t>-1930730313</t>
  </si>
  <si>
    <t>Odstranění vpusti 3x</t>
  </si>
  <si>
    <t>90</t>
  </si>
  <si>
    <t>35R</t>
  </si>
  <si>
    <t>Odpojení svodů</t>
  </si>
  <si>
    <t>931249492</t>
  </si>
  <si>
    <t>Zaslepení míst napojení svodů na dešťovou kanalizaci</t>
  </si>
  <si>
    <t>1.3</t>
  </si>
  <si>
    <t>Inženýrská činnost ve výstavbě</t>
  </si>
  <si>
    <t>30</t>
  </si>
  <si>
    <t>11R</t>
  </si>
  <si>
    <t>Vytyčení inženýrských sítí - legislativní příprava</t>
  </si>
  <si>
    <t>-1123109598</t>
  </si>
  <si>
    <t>31</t>
  </si>
  <si>
    <t>05R-2</t>
  </si>
  <si>
    <t>-212719278</t>
  </si>
  <si>
    <t>Součinnost zhotovitele</t>
  </si>
  <si>
    <t>32</t>
  </si>
  <si>
    <t>06R-2</t>
  </si>
  <si>
    <t>-743611430</t>
  </si>
  <si>
    <t>34</t>
  </si>
  <si>
    <t>020001000</t>
  </si>
  <si>
    <t>Dopravně inženýrská opatření - legislativní příprava</t>
  </si>
  <si>
    <t>1024</t>
  </si>
  <si>
    <t>1487235465</t>
  </si>
  <si>
    <t>Revize návrhu dle potřeb</t>
  </si>
  <si>
    <t>Zajištění povolení DIO, DDZ</t>
  </si>
  <si>
    <t>35</t>
  </si>
  <si>
    <t>14R</t>
  </si>
  <si>
    <t>Aktualizace plánu BOZP</t>
  </si>
  <si>
    <t>-1720869779</t>
  </si>
  <si>
    <t>36</t>
  </si>
  <si>
    <t>15R</t>
  </si>
  <si>
    <t>Aktualizace posouzení produkce emisí a imisních příspěvků</t>
  </si>
  <si>
    <t>-1601880797</t>
  </si>
  <si>
    <t>Předložit ke schválenéí Odboru životního prostředí MěÚ LItvínov</t>
  </si>
  <si>
    <t>Předložit ke schválení TDI, AD</t>
  </si>
  <si>
    <t>37</t>
  </si>
  <si>
    <t>16R</t>
  </si>
  <si>
    <t>Technologický postup</t>
  </si>
  <si>
    <t>2144915739</t>
  </si>
  <si>
    <t>38</t>
  </si>
  <si>
    <t>17R</t>
  </si>
  <si>
    <t>Koordinátor BOZP</t>
  </si>
  <si>
    <t>-591000074</t>
  </si>
  <si>
    <t>39</t>
  </si>
  <si>
    <t>18R</t>
  </si>
  <si>
    <t>Samostatný technologický postup - azbest</t>
  </si>
  <si>
    <t>-408885083</t>
  </si>
  <si>
    <t>Schválený KHS</t>
  </si>
  <si>
    <t>Včetně včasného oznámení zahájení prací na KHS</t>
  </si>
  <si>
    <t>1.4</t>
  </si>
  <si>
    <t>Opatření související s demolicí</t>
  </si>
  <si>
    <t>40</t>
  </si>
  <si>
    <t>112101121</t>
  </si>
  <si>
    <t>Odstranění stromů s odřezáním kmene a s odvětvením jehličnatých bez odkornění, průměru kmene přes 100 do 300 mm</t>
  </si>
  <si>
    <t>-918175124</t>
  </si>
  <si>
    <t>79</t>
  </si>
  <si>
    <t>112101101</t>
  </si>
  <si>
    <t>Odstranění stromů s odřezáním kmene a s odvětvením listnatých, průměru kmene přes 100 do 300 mm</t>
  </si>
  <si>
    <t>1728228753</t>
  </si>
  <si>
    <t>41</t>
  </si>
  <si>
    <t>184818231</t>
  </si>
  <si>
    <t>Ochrana kmene bedněním před poškozením stavebním provozem zřízení včetně odstranění výšky bednění do 2 m průměru kmene do 300 mm</t>
  </si>
  <si>
    <t>1286427940</t>
  </si>
  <si>
    <t>42</t>
  </si>
  <si>
    <t>08R</t>
  </si>
  <si>
    <t>Mechanická ochrana sloupů VO - zřízení a odstranění</t>
  </si>
  <si>
    <t>-275524352</t>
  </si>
  <si>
    <t>43</t>
  </si>
  <si>
    <t>171201201</t>
  </si>
  <si>
    <t>Mechanická ochrana stávajících zpevněných ploch zřízení i odstranění</t>
  </si>
  <si>
    <t>1561267366</t>
  </si>
  <si>
    <t>44</t>
  </si>
  <si>
    <t>M</t>
  </si>
  <si>
    <t>69311088</t>
  </si>
  <si>
    <t>geotextilie netkaná separační, ochranná, filtrační, drenážní PES 500g/m2</t>
  </si>
  <si>
    <t>1269871277</t>
  </si>
  <si>
    <t>45</t>
  </si>
  <si>
    <t>10364100</t>
  </si>
  <si>
    <t>zemina pro terénní úpravy - netříděná</t>
  </si>
  <si>
    <t>-1879890723</t>
  </si>
  <si>
    <t>46</t>
  </si>
  <si>
    <t>034002000</t>
  </si>
  <si>
    <t>Zabezpečení staveniště - oplocení staveniště</t>
  </si>
  <si>
    <t>1446627322</t>
  </si>
  <si>
    <t>Plné oplocení v. 1,8m, délky 400 m</t>
  </si>
  <si>
    <t>1x vjezdová brána</t>
  </si>
  <si>
    <t>47</t>
  </si>
  <si>
    <t>20R</t>
  </si>
  <si>
    <t>Zajištění ohroženého prostoru</t>
  </si>
  <si>
    <t>-1300994346</t>
  </si>
  <si>
    <t>Opáskování</t>
  </si>
  <si>
    <t>Dohled pověřené osoby</t>
  </si>
  <si>
    <t>Dle požadavků plánu BOZP a technologického předpisu</t>
  </si>
  <si>
    <t>Nad rámec zajištění staveniště</t>
  </si>
  <si>
    <t>48</t>
  </si>
  <si>
    <t>030001000</t>
  </si>
  <si>
    <t>-274834102</t>
  </si>
  <si>
    <t>Voda, elektro</t>
  </si>
  <si>
    <t>Buňky</t>
  </si>
  <si>
    <t>49</t>
  </si>
  <si>
    <t>21R</t>
  </si>
  <si>
    <t>Zkrápění suti</t>
  </si>
  <si>
    <t>511980573</t>
  </si>
  <si>
    <t>Zařízení ke zkrápění</t>
  </si>
  <si>
    <t>Zajištění vody autocisternou</t>
  </si>
  <si>
    <t>50</t>
  </si>
  <si>
    <t>22R</t>
  </si>
  <si>
    <t>Dekontaminační komora, OOPP pro práci s azbestem</t>
  </si>
  <si>
    <t>1035682788</t>
  </si>
  <si>
    <t>51</t>
  </si>
  <si>
    <t>23R</t>
  </si>
  <si>
    <t>Enkapsulační prostředky pro likvidaci azbestu</t>
  </si>
  <si>
    <t>959329507</t>
  </si>
  <si>
    <t>80</t>
  </si>
  <si>
    <t>30R</t>
  </si>
  <si>
    <t>Mechanická ochrana sousedního objektu</t>
  </si>
  <si>
    <t>54854250</t>
  </si>
  <si>
    <t>Pomocné lešení na výšku objektu cca 7 m, délka 3+6 m</t>
  </si>
  <si>
    <t>Zaplachtování</t>
  </si>
  <si>
    <t>Zřízení a odstranění</t>
  </si>
  <si>
    <t>81</t>
  </si>
  <si>
    <t>31R</t>
  </si>
  <si>
    <t>Mechanická ochrana přístřešku AZ</t>
  </si>
  <si>
    <t>-1177640601</t>
  </si>
  <si>
    <t>Bednění na celou výšku přístřešku cca 3 m, obvod cca 11 m</t>
  </si>
  <si>
    <t>Včetně záklopu z vrchu</t>
  </si>
  <si>
    <t>82</t>
  </si>
  <si>
    <t>32R</t>
  </si>
  <si>
    <t>Náhradní autobusová zastávka</t>
  </si>
  <si>
    <t>1851214406</t>
  </si>
  <si>
    <t>Panelová plocha - délka min. 12 m</t>
  </si>
  <si>
    <t>Včetně označníku zastávky</t>
  </si>
  <si>
    <t>52</t>
  </si>
  <si>
    <t>584121111R</t>
  </si>
  <si>
    <t xml:space="preserve">Osazení silničních dílců ze železového betonu s podkladem ze štěrkopísku do tl. 40 mm jakéhokoliv druhu a velikosti, </t>
  </si>
  <si>
    <t>64</t>
  </si>
  <si>
    <t>1960327349</t>
  </si>
  <si>
    <t>53</t>
  </si>
  <si>
    <t>593811840R</t>
  </si>
  <si>
    <t>panel silniční IZD 85/10 300x150x21,5 cm - zapůjčení, včetně dopravy</t>
  </si>
  <si>
    <t>256</t>
  </si>
  <si>
    <t>-1057350279</t>
  </si>
  <si>
    <t>54</t>
  </si>
  <si>
    <t>583373440R</t>
  </si>
  <si>
    <t>štěrkopísek frakce 0-32 včetně dopravy</t>
  </si>
  <si>
    <t>-1139734972</t>
  </si>
  <si>
    <t>41*1,6 'Přepočtené koeficientem množství</t>
  </si>
  <si>
    <t>55</t>
  </si>
  <si>
    <t>113151111R</t>
  </si>
  <si>
    <t>Rozebrání zpevněných ploch ze silničních dílců, včetně dopravy</t>
  </si>
  <si>
    <t>1145236875</t>
  </si>
  <si>
    <t>56</t>
  </si>
  <si>
    <t>113152111R</t>
  </si>
  <si>
    <t>Odstranění štěrkopísku tl. 40mm pod dočasnou komunikací, včetně dopravy</t>
  </si>
  <si>
    <t>1165769312</t>
  </si>
  <si>
    <t>57</t>
  </si>
  <si>
    <t>27R</t>
  </si>
  <si>
    <t>Mechanická ochrana proti přejezdu těžké techniky</t>
  </si>
  <si>
    <t>1094180318</t>
  </si>
  <si>
    <t>58</t>
  </si>
  <si>
    <t>020001000-2</t>
  </si>
  <si>
    <t>Dopravně inženýrská opatření</t>
  </si>
  <si>
    <t>1658609575</t>
  </si>
  <si>
    <t>Realizace DIO, DDZ</t>
  </si>
  <si>
    <t>Odstranění DIO, DDZ</t>
  </si>
  <si>
    <t>59</t>
  </si>
  <si>
    <t>29R</t>
  </si>
  <si>
    <t>Čištění pozemních komunikací - dle potřeby</t>
  </si>
  <si>
    <t>-1217617777</t>
  </si>
  <si>
    <t>1.5</t>
  </si>
  <si>
    <t>Základní úprava pozemku před zarovnáním ornicí</t>
  </si>
  <si>
    <t>60</t>
  </si>
  <si>
    <t>174101101</t>
  </si>
  <si>
    <t xml:space="preserve">Zásyp sypaninou z jakékoliv horniny  s uložením výkopku ve vrstvách se zhutněním jam, šachet, rýh nebo kolem objektů v těchto vykopávkách</t>
  </si>
  <si>
    <t>358552027</t>
  </si>
  <si>
    <t>Zásyp předrcenou sutí, hutnění po 300 mm</t>
  </si>
  <si>
    <t>110*10,06*1,5</t>
  </si>
  <si>
    <t>61</t>
  </si>
  <si>
    <t>174101101-2</t>
  </si>
  <si>
    <t>2012913258</t>
  </si>
  <si>
    <t>Zásyp zeminou - 300m3 z výkopů k dispozici</t>
  </si>
  <si>
    <t>110*10,06*0,3</t>
  </si>
  <si>
    <t>62</t>
  </si>
  <si>
    <t>10364100-2</t>
  </si>
  <si>
    <t>zemina pro terénní úpravy - tříděná</t>
  </si>
  <si>
    <t>605622972</t>
  </si>
  <si>
    <t>Neuznatelné náklady</t>
  </si>
  <si>
    <t>2.2</t>
  </si>
  <si>
    <t>Náklady na demolici samostatných objektů nebytového charakteru</t>
  </si>
  <si>
    <t>63</t>
  </si>
  <si>
    <t>113107244</t>
  </si>
  <si>
    <t xml:space="preserve">Odstranění  krytů strojně plochy jednotlivě přes 200 m2 s přemístěním hmot na skládku na vzdálenost do 20 m nebo s naložením na dopravní prostředek živičných, o tl. vrstvy přes 150 do 200 mm, včetně obrub</t>
  </si>
  <si>
    <t>1683918023</t>
  </si>
  <si>
    <t>113106142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</si>
  <si>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betonu nebo betonových dlaždic, desek nebo tvarovek, včetně obrub</t>
  </si>
  <si>
    <t>54284544</t>
  </si>
  <si>
    <t>65</t>
  </si>
  <si>
    <t>113107112</t>
  </si>
  <si>
    <t>Odstranění podkladů nebo krytů ručně s přemístěním hmot na skládku na vzdálenost do 3 m nebo s naložením na dopravní prostředek z kameniva těženého, o tl. vrstvy přes 100 do 200 mm</t>
  </si>
  <si>
    <t>-1714175195</t>
  </si>
  <si>
    <t>83</t>
  </si>
  <si>
    <t>122201102-2</t>
  </si>
  <si>
    <t>-321931238</t>
  </si>
  <si>
    <t>84</t>
  </si>
  <si>
    <t>33R</t>
  </si>
  <si>
    <t>855085443</t>
  </si>
  <si>
    <t>86</t>
  </si>
  <si>
    <t>174101101-3</t>
  </si>
  <si>
    <t>-1517710647</t>
  </si>
  <si>
    <t>Zásyp výkopovou zeminou, urovnání stabilního svahu</t>
  </si>
  <si>
    <t>95</t>
  </si>
  <si>
    <t>66</t>
  </si>
  <si>
    <t>997006512-2</t>
  </si>
  <si>
    <t>1217044305</t>
  </si>
  <si>
    <t>67</t>
  </si>
  <si>
    <t>997006519-2</t>
  </si>
  <si>
    <t>-475439545</t>
  </si>
  <si>
    <t>1345*14 'Přepočtené koeficientem množství</t>
  </si>
  <si>
    <t>68</t>
  </si>
  <si>
    <t>997006551-2</t>
  </si>
  <si>
    <t>-154443213</t>
  </si>
  <si>
    <t>69</t>
  </si>
  <si>
    <t>997013801</t>
  </si>
  <si>
    <t>Poplatek za uložení stavebního odpadu na skládce (skládkovné) z prostého betonu zatříděného do Katalogu odpadů pod kódem 170 101</t>
  </si>
  <si>
    <t>-1415599482</t>
  </si>
  <si>
    <t>85</t>
  </si>
  <si>
    <t>997013802-2</t>
  </si>
  <si>
    <t>-582515557</t>
  </si>
  <si>
    <t>70</t>
  </si>
  <si>
    <t>997223845</t>
  </si>
  <si>
    <t>Poplatek za uložení stavebního odpadu na skládce (skládkovné) asfaltového bez obsahu dehtu zatříděného do Katalogu odpadů pod kódem 170 302</t>
  </si>
  <si>
    <t>-985122825</t>
  </si>
  <si>
    <t>71</t>
  </si>
  <si>
    <t>997223855</t>
  </si>
  <si>
    <t>Poplatek za uložení stavebního odpadu na skládce (skládkovné) zeminy a kameniva zatříděného do Katalogu odpadů pod kódem 170 504</t>
  </si>
  <si>
    <t>-1310420664</t>
  </si>
  <si>
    <t>2.7</t>
  </si>
  <si>
    <t>Náklady na rekonstrukci nebo výstavbu objektů dotčených realizací demolice</t>
  </si>
  <si>
    <t>72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</si>
  <si>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</si>
  <si>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</si>
  <si>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351592794</t>
  </si>
  <si>
    <t>Doplnění obrubníků</t>
  </si>
  <si>
    <t>6*2,5+10+15+5,5+28</t>
  </si>
  <si>
    <t>73</t>
  </si>
  <si>
    <t>BTL.0006273.URS</t>
  </si>
  <si>
    <t>obrubník betonový chodníkový ABO 2-15/D 100x15x25 cm</t>
  </si>
  <si>
    <t>440142730</t>
  </si>
  <si>
    <t>74</t>
  </si>
  <si>
    <t>28R</t>
  </si>
  <si>
    <t>Oprava živičného povrchu stávajících komunikací, včetně podkladních vrstev, v místech napojení nových obrub a návazností</t>
  </si>
  <si>
    <t>860837903</t>
  </si>
  <si>
    <t>73,5*0,5</t>
  </si>
  <si>
    <t>2.8</t>
  </si>
  <si>
    <t>Náklady na přípravu pro zatravnění, zatravnění pozemku</t>
  </si>
  <si>
    <t>75</t>
  </si>
  <si>
    <t>181301113</t>
  </si>
  <si>
    <t>Rozprostření a urovnání ornice v rovině nebo ve svahu sklonu do 1:5 při souvislé ploše přes 500 m2, tl. vrstvy přes 150 do 200 mm</t>
  </si>
  <si>
    <t>109967217</t>
  </si>
  <si>
    <t>76</t>
  </si>
  <si>
    <t>10364101</t>
  </si>
  <si>
    <t xml:space="preserve">zemina pro terénní úpravy -  ornice</t>
  </si>
  <si>
    <t>-1008847603</t>
  </si>
  <si>
    <t>87</t>
  </si>
  <si>
    <t>182301123</t>
  </si>
  <si>
    <t>Rozprostření a urovnání ornice ve svahu sklonu přes 1:5 při souvislé ploše do 500 m2, tl. vrstvy přes 150 do 200 mm</t>
  </si>
  <si>
    <t>-1710409355</t>
  </si>
  <si>
    <t>88</t>
  </si>
  <si>
    <t>10364101-2</t>
  </si>
  <si>
    <t>346524171</t>
  </si>
  <si>
    <t>77</t>
  </si>
  <si>
    <t>181451311</t>
  </si>
  <si>
    <t>Založení trávníku strojně výsevem včetně utažení na ploše v rovině nebo na svahu do 1:5</t>
  </si>
  <si>
    <t>1035174976</t>
  </si>
  <si>
    <t>78</t>
  </si>
  <si>
    <t>00572472</t>
  </si>
  <si>
    <t>osivo směs travní krajinná-rovinná</t>
  </si>
  <si>
    <t>kg</t>
  </si>
  <si>
    <t>1224228526</t>
  </si>
  <si>
    <t>1380*0,025 'Přepočtené koeficientem množství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</si>
</sst>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6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1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26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28</v>
      </c>
      <c r="AL11" s="20"/>
      <c r="AM11" s="20"/>
      <c r="AN11" s="25" t="s">
        <v>29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30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31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31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28</v>
      </c>
      <c r="AL14" s="20"/>
      <c r="AM14" s="20"/>
      <c r="AN14" s="32" t="s">
        <v>31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33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34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28</v>
      </c>
      <c r="AL17" s="20"/>
      <c r="AM17" s="20"/>
      <c r="AN17" s="25" t="s">
        <v>35</v>
      </c>
      <c r="AO17" s="20"/>
      <c r="AP17" s="20"/>
      <c r="AQ17" s="20"/>
      <c r="AR17" s="18"/>
      <c r="BE17" s="29"/>
      <c r="BS17" s="15" t="s">
        <v>36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38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28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4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ht="14.4" customHeight="1">
      <c r="B26" s="19"/>
      <c r="C26" s="20"/>
      <c r="D26" s="36" t="s">
        <v>40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37">
        <f>ROUND(AG94,2)</f>
        <v>0</v>
      </c>
      <c r="AL26" s="20"/>
      <c r="AM26" s="20"/>
      <c r="AN26" s="20"/>
      <c r="AO26" s="20"/>
      <c r="AP26" s="20"/>
      <c r="AQ26" s="20"/>
      <c r="AR26" s="18"/>
      <c r="BE26" s="29"/>
    </row>
    <row r="27" ht="14.4" customHeight="1">
      <c r="B27" s="19"/>
      <c r="C27" s="20"/>
      <c r="D27" s="36" t="s">
        <v>41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37">
        <f>ROUND(AG97, 2)</f>
        <v>0</v>
      </c>
      <c r="AL27" s="37"/>
      <c r="AM27" s="37"/>
      <c r="AN27" s="37"/>
      <c r="AO27" s="37"/>
      <c r="AP27" s="20"/>
      <c r="AQ27" s="20"/>
      <c r="AR27" s="18"/>
      <c r="BE27" s="29"/>
    </row>
    <row r="28" s="1" customFormat="1" ht="6.96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0"/>
      <c r="BE28" s="29"/>
    </row>
    <row r="29" s="1" customFormat="1" ht="25.92" customHeight="1">
      <c r="B29" s="38"/>
      <c r="C29" s="39"/>
      <c r="D29" s="41" t="s">
        <v>42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>
        <f>ROUND(AK26 + AK27, 2)</f>
        <v>0</v>
      </c>
      <c r="AL29" s="42"/>
      <c r="AM29" s="42"/>
      <c r="AN29" s="42"/>
      <c r="AO29" s="42"/>
      <c r="AP29" s="39"/>
      <c r="AQ29" s="39"/>
      <c r="AR29" s="40"/>
      <c r="BE29" s="29"/>
    </row>
    <row r="30" s="1" customFormat="1" ht="6.96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0"/>
      <c r="BE30" s="29"/>
    </row>
    <row r="31" s="1" customForma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4" t="s">
        <v>43</v>
      </c>
      <c r="M31" s="44"/>
      <c r="N31" s="44"/>
      <c r="O31" s="44"/>
      <c r="P31" s="44"/>
      <c r="Q31" s="39"/>
      <c r="R31" s="39"/>
      <c r="S31" s="39"/>
      <c r="T31" s="39"/>
      <c r="U31" s="39"/>
      <c r="V31" s="39"/>
      <c r="W31" s="44" t="s">
        <v>44</v>
      </c>
      <c r="X31" s="44"/>
      <c r="Y31" s="44"/>
      <c r="Z31" s="44"/>
      <c r="AA31" s="44"/>
      <c r="AB31" s="44"/>
      <c r="AC31" s="44"/>
      <c r="AD31" s="44"/>
      <c r="AE31" s="44"/>
      <c r="AF31" s="39"/>
      <c r="AG31" s="39"/>
      <c r="AH31" s="39"/>
      <c r="AI31" s="39"/>
      <c r="AJ31" s="39"/>
      <c r="AK31" s="44" t="s">
        <v>45</v>
      </c>
      <c r="AL31" s="44"/>
      <c r="AM31" s="44"/>
      <c r="AN31" s="44"/>
      <c r="AO31" s="44"/>
      <c r="AP31" s="39"/>
      <c r="AQ31" s="39"/>
      <c r="AR31" s="40"/>
      <c r="BE31" s="29"/>
    </row>
    <row r="32" s="2" customFormat="1" ht="14.4" customHeight="1">
      <c r="B32" s="45"/>
      <c r="C32" s="46"/>
      <c r="D32" s="30" t="s">
        <v>46</v>
      </c>
      <c r="E32" s="46"/>
      <c r="F32" s="30" t="s">
        <v>47</v>
      </c>
      <c r="G32" s="46"/>
      <c r="H32" s="46"/>
      <c r="I32" s="46"/>
      <c r="J32" s="46"/>
      <c r="K32" s="46"/>
      <c r="L32" s="47">
        <v>0.20999999999999999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ROUND(AZ94 + SUM(CD97:CD101),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f>ROUND(AV94 + SUM(BY97:BY101), 2)</f>
        <v>0</v>
      </c>
      <c r="AL32" s="46"/>
      <c r="AM32" s="46"/>
      <c r="AN32" s="46"/>
      <c r="AO32" s="46"/>
      <c r="AP32" s="46"/>
      <c r="AQ32" s="46"/>
      <c r="AR32" s="49"/>
      <c r="BE32" s="50"/>
    </row>
    <row r="33" s="2" customFormat="1" ht="14.4" customHeight="1">
      <c r="B33" s="45"/>
      <c r="C33" s="46"/>
      <c r="D33" s="46"/>
      <c r="E33" s="46"/>
      <c r="F33" s="30" t="s">
        <v>48</v>
      </c>
      <c r="G33" s="46"/>
      <c r="H33" s="46"/>
      <c r="I33" s="46"/>
      <c r="J33" s="46"/>
      <c r="K33" s="46"/>
      <c r="L33" s="47">
        <v>0.14999999999999999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ROUND(BA94 + SUM(CE97:CE101),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f>ROUND(AW94 + SUM(BZ97:BZ101), 2)</f>
        <v>0</v>
      </c>
      <c r="AL33" s="46"/>
      <c r="AM33" s="46"/>
      <c r="AN33" s="46"/>
      <c r="AO33" s="46"/>
      <c r="AP33" s="46"/>
      <c r="AQ33" s="46"/>
      <c r="AR33" s="49"/>
      <c r="BE33" s="50"/>
    </row>
    <row r="34" hidden="1" s="2" customFormat="1" ht="14.4" customHeight="1">
      <c r="B34" s="45"/>
      <c r="C34" s="46"/>
      <c r="D34" s="46"/>
      <c r="E34" s="46"/>
      <c r="F34" s="30" t="s">
        <v>49</v>
      </c>
      <c r="G34" s="46"/>
      <c r="H34" s="46"/>
      <c r="I34" s="46"/>
      <c r="J34" s="46"/>
      <c r="K34" s="46"/>
      <c r="L34" s="47">
        <v>0.20999999999999999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8">
        <f>ROUND(BB94 + SUM(CF97:CF101), 2)</f>
        <v>0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8">
        <v>0</v>
      </c>
      <c r="AL34" s="46"/>
      <c r="AM34" s="46"/>
      <c r="AN34" s="46"/>
      <c r="AO34" s="46"/>
      <c r="AP34" s="46"/>
      <c r="AQ34" s="46"/>
      <c r="AR34" s="49"/>
      <c r="BE34" s="50"/>
    </row>
    <row r="35" hidden="1" s="2" customFormat="1" ht="14.4" customHeight="1">
      <c r="B35" s="45"/>
      <c r="C35" s="46"/>
      <c r="D35" s="46"/>
      <c r="E35" s="46"/>
      <c r="F35" s="30" t="s">
        <v>50</v>
      </c>
      <c r="G35" s="46"/>
      <c r="H35" s="46"/>
      <c r="I35" s="46"/>
      <c r="J35" s="46"/>
      <c r="K35" s="46"/>
      <c r="L35" s="47">
        <v>0.14999999999999999</v>
      </c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8">
        <f>ROUND(BC94 + SUM(CG97:CG101), 2)</f>
        <v>0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8">
        <v>0</v>
      </c>
      <c r="AL35" s="46"/>
      <c r="AM35" s="46"/>
      <c r="AN35" s="46"/>
      <c r="AO35" s="46"/>
      <c r="AP35" s="46"/>
      <c r="AQ35" s="46"/>
      <c r="AR35" s="49"/>
    </row>
    <row r="36" hidden="1" s="2" customFormat="1" ht="14.4" customHeight="1">
      <c r="B36" s="45"/>
      <c r="C36" s="46"/>
      <c r="D36" s="46"/>
      <c r="E36" s="46"/>
      <c r="F36" s="30" t="s">
        <v>51</v>
      </c>
      <c r="G36" s="46"/>
      <c r="H36" s="46"/>
      <c r="I36" s="46"/>
      <c r="J36" s="46"/>
      <c r="K36" s="46"/>
      <c r="L36" s="47">
        <v>0</v>
      </c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8">
        <f>ROUND(BD94 + SUM(CH97:CH101), 2)</f>
        <v>0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8">
        <v>0</v>
      </c>
      <c r="AL36" s="46"/>
      <c r="AM36" s="46"/>
      <c r="AN36" s="46"/>
      <c r="AO36" s="46"/>
      <c r="AP36" s="46"/>
      <c r="AQ36" s="46"/>
      <c r="AR36" s="49"/>
    </row>
    <row r="37" s="1" customFormat="1" ht="6.96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0"/>
    </row>
    <row r="38" s="1" customFormat="1" ht="25.92" customHeight="1">
      <c r="B38" s="38"/>
      <c r="C38" s="51"/>
      <c r="D38" s="52" t="s">
        <v>52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 t="s">
        <v>53</v>
      </c>
      <c r="U38" s="53"/>
      <c r="V38" s="53"/>
      <c r="W38" s="53"/>
      <c r="X38" s="55" t="s">
        <v>54</v>
      </c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6">
        <f>SUM(AK29:AK36)</f>
        <v>0</v>
      </c>
      <c r="AL38" s="53"/>
      <c r="AM38" s="53"/>
      <c r="AN38" s="53"/>
      <c r="AO38" s="57"/>
      <c r="AP38" s="51"/>
      <c r="AQ38" s="51"/>
      <c r="AR38" s="40"/>
    </row>
    <row r="39" s="1" customFormat="1" ht="6.96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</row>
    <row r="40" s="1" customFormat="1" ht="14.4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0"/>
    </row>
    <row r="4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1" customFormat="1" ht="14.4" customHeight="1">
      <c r="B49" s="38"/>
      <c r="C49" s="39"/>
      <c r="D49" s="58" t="s">
        <v>55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56</v>
      </c>
      <c r="AI49" s="59"/>
      <c r="AJ49" s="59"/>
      <c r="AK49" s="59"/>
      <c r="AL49" s="59"/>
      <c r="AM49" s="59"/>
      <c r="AN49" s="59"/>
      <c r="AO49" s="59"/>
      <c r="AP49" s="39"/>
      <c r="AQ49" s="39"/>
      <c r="AR49" s="40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1" customFormat="1">
      <c r="B60" s="38"/>
      <c r="C60" s="39"/>
      <c r="D60" s="60" t="s">
        <v>57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0" t="s">
        <v>58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0" t="s">
        <v>57</v>
      </c>
      <c r="AI60" s="42"/>
      <c r="AJ60" s="42"/>
      <c r="AK60" s="42"/>
      <c r="AL60" s="42"/>
      <c r="AM60" s="60" t="s">
        <v>58</v>
      </c>
      <c r="AN60" s="42"/>
      <c r="AO60" s="42"/>
      <c r="AP60" s="39"/>
      <c r="AQ60" s="39"/>
      <c r="AR60" s="40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1" customFormat="1">
      <c r="B64" s="38"/>
      <c r="C64" s="39"/>
      <c r="D64" s="58" t="s">
        <v>59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8" t="s">
        <v>60</v>
      </c>
      <c r="AI64" s="59"/>
      <c r="AJ64" s="59"/>
      <c r="AK64" s="59"/>
      <c r="AL64" s="59"/>
      <c r="AM64" s="59"/>
      <c r="AN64" s="59"/>
      <c r="AO64" s="59"/>
      <c r="AP64" s="39"/>
      <c r="AQ64" s="39"/>
      <c r="AR64" s="40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1" customFormat="1">
      <c r="B75" s="38"/>
      <c r="C75" s="39"/>
      <c r="D75" s="60" t="s">
        <v>57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0" t="s">
        <v>58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0" t="s">
        <v>57</v>
      </c>
      <c r="AI75" s="42"/>
      <c r="AJ75" s="42"/>
      <c r="AK75" s="42"/>
      <c r="AL75" s="42"/>
      <c r="AM75" s="60" t="s">
        <v>58</v>
      </c>
      <c r="AN75" s="42"/>
      <c r="AO75" s="42"/>
      <c r="AP75" s="39"/>
      <c r="AQ75" s="39"/>
      <c r="AR75" s="40"/>
    </row>
    <row r="76" s="1" customFormat="1"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0"/>
    </row>
    <row r="77" s="1" customFormat="1" ht="6.96" customHeight="1"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40"/>
    </row>
    <row r="81" s="1" customFormat="1" ht="6.96" customHeight="1"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40"/>
    </row>
    <row r="82" s="1" customFormat="1" ht="24.96" customHeight="1">
      <c r="B82" s="38"/>
      <c r="C82" s="21" t="s">
        <v>61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0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0"/>
    </row>
    <row r="84" s="3" customFormat="1" ht="12" customHeight="1">
      <c r="B84" s="65"/>
      <c r="C84" s="30" t="s">
        <v>13</v>
      </c>
      <c r="D84" s="66"/>
      <c r="E84" s="66"/>
      <c r="F84" s="66"/>
      <c r="G84" s="66"/>
      <c r="H84" s="66"/>
      <c r="I84" s="66"/>
      <c r="J84" s="66"/>
      <c r="K84" s="66"/>
      <c r="L84" s="66" t="str">
        <f>K5</f>
        <v>18A049</v>
      </c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7"/>
    </row>
    <row r="85" s="4" customFormat="1" ht="36.96" customHeight="1">
      <c r="B85" s="68"/>
      <c r="C85" s="69" t="s">
        <v>16</v>
      </c>
      <c r="D85" s="70"/>
      <c r="E85" s="70"/>
      <c r="F85" s="70"/>
      <c r="G85" s="70"/>
      <c r="H85" s="70"/>
      <c r="I85" s="70"/>
      <c r="J85" s="70"/>
      <c r="K85" s="70"/>
      <c r="L85" s="71" t="str">
        <f>K6</f>
        <v>O1803 Demolice bytových domů č.p. 238-246 a č.p. 277-282, Litvínov, Janov</v>
      </c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2"/>
    </row>
    <row r="86" s="1" customFormat="1" ht="6.96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0"/>
    </row>
    <row r="87" s="1" customFormat="1" ht="12" customHeight="1">
      <c r="B87" s="38"/>
      <c r="C87" s="30" t="s">
        <v>20</v>
      </c>
      <c r="D87" s="39"/>
      <c r="E87" s="39"/>
      <c r="F87" s="39"/>
      <c r="G87" s="39"/>
      <c r="H87" s="39"/>
      <c r="I87" s="39"/>
      <c r="J87" s="39"/>
      <c r="K87" s="39"/>
      <c r="L87" s="73" t="str">
        <f>IF(K8="","",K8)</f>
        <v xml:space="preserve">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0" t="s">
        <v>22</v>
      </c>
      <c r="AJ87" s="39"/>
      <c r="AK87" s="39"/>
      <c r="AL87" s="39"/>
      <c r="AM87" s="74" t="str">
        <f>IF(AN8= "","",AN8)</f>
        <v>30. 7. 2019</v>
      </c>
      <c r="AN87" s="74"/>
      <c r="AO87" s="39"/>
      <c r="AP87" s="39"/>
      <c r="AQ87" s="39"/>
      <c r="AR87" s="40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0"/>
    </row>
    <row r="89" s="1" customFormat="1" ht="15.15" customHeight="1">
      <c r="B89" s="38"/>
      <c r="C89" s="30" t="s">
        <v>24</v>
      </c>
      <c r="D89" s="39"/>
      <c r="E89" s="39"/>
      <c r="F89" s="39"/>
      <c r="G89" s="39"/>
      <c r="H89" s="39"/>
      <c r="I89" s="39"/>
      <c r="J89" s="39"/>
      <c r="K89" s="39"/>
      <c r="L89" s="66" t="str">
        <f>IF(E11= "","",E11)</f>
        <v>Město Litvínov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0" t="s">
        <v>32</v>
      </c>
      <c r="AJ89" s="39"/>
      <c r="AK89" s="39"/>
      <c r="AL89" s="39"/>
      <c r="AM89" s="75" t="str">
        <f>IF(E17="","",E17)</f>
        <v>AWT Rekultivace a.s.</v>
      </c>
      <c r="AN89" s="66"/>
      <c r="AO89" s="66"/>
      <c r="AP89" s="66"/>
      <c r="AQ89" s="39"/>
      <c r="AR89" s="40"/>
      <c r="AS89" s="76" t="s">
        <v>62</v>
      </c>
      <c r="AT89" s="77"/>
      <c r="AU89" s="78"/>
      <c r="AV89" s="78"/>
      <c r="AW89" s="78"/>
      <c r="AX89" s="78"/>
      <c r="AY89" s="78"/>
      <c r="AZ89" s="78"/>
      <c r="BA89" s="78"/>
      <c r="BB89" s="78"/>
      <c r="BC89" s="78"/>
      <c r="BD89" s="79"/>
    </row>
    <row r="90" s="1" customFormat="1" ht="15.15" customHeight="1">
      <c r="B90" s="38"/>
      <c r="C90" s="30" t="s">
        <v>30</v>
      </c>
      <c r="D90" s="39"/>
      <c r="E90" s="39"/>
      <c r="F90" s="39"/>
      <c r="G90" s="39"/>
      <c r="H90" s="39"/>
      <c r="I90" s="39"/>
      <c r="J90" s="39"/>
      <c r="K90" s="39"/>
      <c r="L90" s="66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0" t="s">
        <v>37</v>
      </c>
      <c r="AJ90" s="39"/>
      <c r="AK90" s="39"/>
      <c r="AL90" s="39"/>
      <c r="AM90" s="75" t="str">
        <f>IF(E20="","",E20)</f>
        <v>Ing. Kropáčová</v>
      </c>
      <c r="AN90" s="66"/>
      <c r="AO90" s="66"/>
      <c r="AP90" s="66"/>
      <c r="AQ90" s="39"/>
      <c r="AR90" s="40"/>
      <c r="AS90" s="80"/>
      <c r="AT90" s="81"/>
      <c r="AU90" s="82"/>
      <c r="AV90" s="82"/>
      <c r="AW90" s="82"/>
      <c r="AX90" s="82"/>
      <c r="AY90" s="82"/>
      <c r="AZ90" s="82"/>
      <c r="BA90" s="82"/>
      <c r="BB90" s="82"/>
      <c r="BC90" s="82"/>
      <c r="BD90" s="83"/>
    </row>
    <row r="91" s="1" customFormat="1" ht="10.8" customHeight="1"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0"/>
      <c r="AS91" s="84"/>
      <c r="AT91" s="85"/>
      <c r="AU91" s="86"/>
      <c r="AV91" s="86"/>
      <c r="AW91" s="86"/>
      <c r="AX91" s="86"/>
      <c r="AY91" s="86"/>
      <c r="AZ91" s="86"/>
      <c r="BA91" s="86"/>
      <c r="BB91" s="86"/>
      <c r="BC91" s="86"/>
      <c r="BD91" s="87"/>
    </row>
    <row r="92" s="1" customFormat="1" ht="29.28" customHeight="1">
      <c r="B92" s="38"/>
      <c r="C92" s="88" t="s">
        <v>63</v>
      </c>
      <c r="D92" s="89"/>
      <c r="E92" s="89"/>
      <c r="F92" s="89"/>
      <c r="G92" s="89"/>
      <c r="H92" s="90"/>
      <c r="I92" s="91" t="s">
        <v>64</v>
      </c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92" t="s">
        <v>65</v>
      </c>
      <c r="AH92" s="89"/>
      <c r="AI92" s="89"/>
      <c r="AJ92" s="89"/>
      <c r="AK92" s="89"/>
      <c r="AL92" s="89"/>
      <c r="AM92" s="89"/>
      <c r="AN92" s="91" t="s">
        <v>66</v>
      </c>
      <c r="AO92" s="89"/>
      <c r="AP92" s="93"/>
      <c r="AQ92" s="94" t="s">
        <v>67</v>
      </c>
      <c r="AR92" s="40"/>
      <c r="AS92" s="95" t="s">
        <v>68</v>
      </c>
      <c r="AT92" s="96" t="s">
        <v>69</v>
      </c>
      <c r="AU92" s="96" t="s">
        <v>70</v>
      </c>
      <c r="AV92" s="96" t="s">
        <v>71</v>
      </c>
      <c r="AW92" s="96" t="s">
        <v>72</v>
      </c>
      <c r="AX92" s="96" t="s">
        <v>73</v>
      </c>
      <c r="AY92" s="96" t="s">
        <v>74</v>
      </c>
      <c r="AZ92" s="96" t="s">
        <v>75</v>
      </c>
      <c r="BA92" s="96" t="s">
        <v>76</v>
      </c>
      <c r="BB92" s="96" t="s">
        <v>77</v>
      </c>
      <c r="BC92" s="96" t="s">
        <v>78</v>
      </c>
      <c r="BD92" s="97" t="s">
        <v>79</v>
      </c>
    </row>
    <row r="93" s="1" customFormat="1" ht="10.8" customHeight="1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0"/>
      <c r="AS93" s="98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100"/>
    </row>
    <row r="94" s="5" customFormat="1" ht="32.4" customHeight="1">
      <c r="B94" s="101"/>
      <c r="C94" s="102" t="s">
        <v>80</v>
      </c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4">
        <f>ROUND(AG95,2)</f>
        <v>0</v>
      </c>
      <c r="AH94" s="104"/>
      <c r="AI94" s="104"/>
      <c r="AJ94" s="104"/>
      <c r="AK94" s="104"/>
      <c r="AL94" s="104"/>
      <c r="AM94" s="104"/>
      <c r="AN94" s="105">
        <f>SUM(AG94,AT94)</f>
        <v>0</v>
      </c>
      <c r="AO94" s="105"/>
      <c r="AP94" s="105"/>
      <c r="AQ94" s="106" t="s">
        <v>1</v>
      </c>
      <c r="AR94" s="107"/>
      <c r="AS94" s="108">
        <f>ROUND(AS95,2)</f>
        <v>0</v>
      </c>
      <c r="AT94" s="109">
        <f>ROUND(SUM(AV94:AW94),2)</f>
        <v>0</v>
      </c>
      <c r="AU94" s="110">
        <f>ROUND(AU95,5)</f>
        <v>0</v>
      </c>
      <c r="AV94" s="109">
        <f>ROUND(AZ94*L32,2)</f>
        <v>0</v>
      </c>
      <c r="AW94" s="109">
        <f>ROUND(BA94*L33,2)</f>
        <v>0</v>
      </c>
      <c r="AX94" s="109">
        <f>ROUND(BB94*L32,2)</f>
        <v>0</v>
      </c>
      <c r="AY94" s="109">
        <f>ROUND(BC94*L33,2)</f>
        <v>0</v>
      </c>
      <c r="AZ94" s="109">
        <f>ROUND(AZ95,2)</f>
        <v>0</v>
      </c>
      <c r="BA94" s="109">
        <f>ROUND(BA95,2)</f>
        <v>0</v>
      </c>
      <c r="BB94" s="109">
        <f>ROUND(BB95,2)</f>
        <v>0</v>
      </c>
      <c r="BC94" s="109">
        <f>ROUND(BC95,2)</f>
        <v>0</v>
      </c>
      <c r="BD94" s="111">
        <f>ROUND(BD95,2)</f>
        <v>0</v>
      </c>
      <c r="BS94" s="112" t="s">
        <v>81</v>
      </c>
      <c r="BT94" s="112" t="s">
        <v>82</v>
      </c>
      <c r="BU94" s="113" t="s">
        <v>83</v>
      </c>
      <c r="BV94" s="112" t="s">
        <v>84</v>
      </c>
      <c r="BW94" s="112" t="s">
        <v>5</v>
      </c>
      <c r="BX94" s="112" t="s">
        <v>85</v>
      </c>
      <c r="CL94" s="112" t="s">
        <v>1</v>
      </c>
    </row>
    <row r="95" s="6" customFormat="1" ht="16.5" customHeight="1">
      <c r="A95" s="114" t="s">
        <v>86</v>
      </c>
      <c r="B95" s="115"/>
      <c r="C95" s="116"/>
      <c r="D95" s="117" t="s">
        <v>87</v>
      </c>
      <c r="E95" s="117"/>
      <c r="F95" s="117"/>
      <c r="G95" s="117"/>
      <c r="H95" s="117"/>
      <c r="I95" s="118"/>
      <c r="J95" s="117" t="s">
        <v>88</v>
      </c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9">
        <f>'SO02 - Demolice BD 277-282'!J32</f>
        <v>0</v>
      </c>
      <c r="AH95" s="118"/>
      <c r="AI95" s="118"/>
      <c r="AJ95" s="118"/>
      <c r="AK95" s="118"/>
      <c r="AL95" s="118"/>
      <c r="AM95" s="118"/>
      <c r="AN95" s="119">
        <f>SUM(AG95,AT95)</f>
        <v>0</v>
      </c>
      <c r="AO95" s="118"/>
      <c r="AP95" s="118"/>
      <c r="AQ95" s="120" t="s">
        <v>89</v>
      </c>
      <c r="AR95" s="121"/>
      <c r="AS95" s="122">
        <v>0</v>
      </c>
      <c r="AT95" s="123">
        <f>ROUND(SUM(AV95:AW95),2)</f>
        <v>0</v>
      </c>
      <c r="AU95" s="124">
        <f>'SO02 - Demolice BD 277-282'!P136</f>
        <v>0</v>
      </c>
      <c r="AV95" s="123">
        <f>'SO02 - Demolice BD 277-282'!J35</f>
        <v>0</v>
      </c>
      <c r="AW95" s="123">
        <f>'SO02 - Demolice BD 277-282'!J36</f>
        <v>0</v>
      </c>
      <c r="AX95" s="123">
        <f>'SO02 - Demolice BD 277-282'!J37</f>
        <v>0</v>
      </c>
      <c r="AY95" s="123">
        <f>'SO02 - Demolice BD 277-282'!J38</f>
        <v>0</v>
      </c>
      <c r="AZ95" s="123">
        <f>'SO02 - Demolice BD 277-282'!F35</f>
        <v>0</v>
      </c>
      <c r="BA95" s="123">
        <f>'SO02 - Demolice BD 277-282'!F36</f>
        <v>0</v>
      </c>
      <c r="BB95" s="123">
        <f>'SO02 - Demolice BD 277-282'!F37</f>
        <v>0</v>
      </c>
      <c r="BC95" s="123">
        <f>'SO02 - Demolice BD 277-282'!F38</f>
        <v>0</v>
      </c>
      <c r="BD95" s="125">
        <f>'SO02 - Demolice BD 277-282'!F39</f>
        <v>0</v>
      </c>
      <c r="BT95" s="126" t="s">
        <v>90</v>
      </c>
      <c r="BV95" s="126" t="s">
        <v>84</v>
      </c>
      <c r="BW95" s="126" t="s">
        <v>91</v>
      </c>
      <c r="BX95" s="126" t="s">
        <v>5</v>
      </c>
      <c r="CL95" s="126" t="s">
        <v>1</v>
      </c>
      <c r="CM95" s="126" t="s">
        <v>92</v>
      </c>
    </row>
    <row r="96"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18"/>
    </row>
    <row r="97" s="1" customFormat="1" ht="30" customHeight="1">
      <c r="B97" s="38"/>
      <c r="C97" s="102" t="s">
        <v>93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105">
        <f>ROUND(SUM(AG98:AG101), 2)</f>
        <v>0</v>
      </c>
      <c r="AH97" s="105"/>
      <c r="AI97" s="105"/>
      <c r="AJ97" s="105"/>
      <c r="AK97" s="105"/>
      <c r="AL97" s="105"/>
      <c r="AM97" s="105"/>
      <c r="AN97" s="105">
        <f>ROUND(SUM(AN98:AN101), 2)</f>
        <v>0</v>
      </c>
      <c r="AO97" s="105"/>
      <c r="AP97" s="105"/>
      <c r="AQ97" s="127"/>
      <c r="AR97" s="40"/>
      <c r="AS97" s="95" t="s">
        <v>94</v>
      </c>
      <c r="AT97" s="96" t="s">
        <v>95</v>
      </c>
      <c r="AU97" s="96" t="s">
        <v>46</v>
      </c>
      <c r="AV97" s="97" t="s">
        <v>69</v>
      </c>
    </row>
    <row r="98" s="1" customFormat="1" ht="19.92" customHeight="1">
      <c r="B98" s="38"/>
      <c r="C98" s="39"/>
      <c r="D98" s="128" t="s">
        <v>96</v>
      </c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39"/>
      <c r="AD98" s="39"/>
      <c r="AE98" s="39"/>
      <c r="AF98" s="39"/>
      <c r="AG98" s="129">
        <f>ROUND(AG94 * AS98, 2)</f>
        <v>0</v>
      </c>
      <c r="AH98" s="130"/>
      <c r="AI98" s="130"/>
      <c r="AJ98" s="130"/>
      <c r="AK98" s="130"/>
      <c r="AL98" s="130"/>
      <c r="AM98" s="130"/>
      <c r="AN98" s="130">
        <f>ROUND(AG98 + AV98, 2)</f>
        <v>0</v>
      </c>
      <c r="AO98" s="130"/>
      <c r="AP98" s="130"/>
      <c r="AQ98" s="39"/>
      <c r="AR98" s="40"/>
      <c r="AS98" s="131">
        <v>0</v>
      </c>
      <c r="AT98" s="132" t="s">
        <v>97</v>
      </c>
      <c r="AU98" s="132" t="s">
        <v>47</v>
      </c>
      <c r="AV98" s="133">
        <f>ROUND(IF(AU98="základní",AG98*L32,IF(AU98="snížená",AG98*L33,0)), 2)</f>
        <v>0</v>
      </c>
      <c r="BV98" s="15" t="s">
        <v>98</v>
      </c>
      <c r="BY98" s="134">
        <f>IF(AU98="základní",AV98,0)</f>
        <v>0</v>
      </c>
      <c r="BZ98" s="134">
        <f>IF(AU98="snížená",AV98,0)</f>
        <v>0</v>
      </c>
      <c r="CA98" s="134">
        <v>0</v>
      </c>
      <c r="CB98" s="134">
        <v>0</v>
      </c>
      <c r="CC98" s="134">
        <v>0</v>
      </c>
      <c r="CD98" s="134">
        <f>IF(AU98="základní",AG98,0)</f>
        <v>0</v>
      </c>
      <c r="CE98" s="134">
        <f>IF(AU98="snížená",AG98,0)</f>
        <v>0</v>
      </c>
      <c r="CF98" s="134">
        <f>IF(AU98="zákl. přenesená",AG98,0)</f>
        <v>0</v>
      </c>
      <c r="CG98" s="134">
        <f>IF(AU98="sníž. přenesená",AG98,0)</f>
        <v>0</v>
      </c>
      <c r="CH98" s="134">
        <f>IF(AU98="nulová",AG98,0)</f>
        <v>0</v>
      </c>
      <c r="CI98" s="15">
        <f>IF(AU98="základní",1,IF(AU98="snížená",2,IF(AU98="zákl. přenesená",4,IF(AU98="sníž. přenesená",5,3))))</f>
        <v>1</v>
      </c>
      <c r="CJ98" s="15">
        <f>IF(AT98="stavební čast",1,IF(AT98="investiční čast",2,3))</f>
        <v>1</v>
      </c>
      <c r="CK98" s="15" t="str">
        <f>IF(D98="Vyplň vlastní","","x")</f>
        <v>x</v>
      </c>
    </row>
    <row r="99" s="1" customFormat="1" ht="19.92" customHeight="1">
      <c r="B99" s="38"/>
      <c r="C99" s="39"/>
      <c r="D99" s="135" t="s">
        <v>99</v>
      </c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39"/>
      <c r="AD99" s="39"/>
      <c r="AE99" s="39"/>
      <c r="AF99" s="39"/>
      <c r="AG99" s="129">
        <f>ROUND(AG94 * AS99, 2)</f>
        <v>0</v>
      </c>
      <c r="AH99" s="130"/>
      <c r="AI99" s="130"/>
      <c r="AJ99" s="130"/>
      <c r="AK99" s="130"/>
      <c r="AL99" s="130"/>
      <c r="AM99" s="130"/>
      <c r="AN99" s="130">
        <f>ROUND(AG99 + AV99, 2)</f>
        <v>0</v>
      </c>
      <c r="AO99" s="130"/>
      <c r="AP99" s="130"/>
      <c r="AQ99" s="39"/>
      <c r="AR99" s="40"/>
      <c r="AS99" s="131">
        <v>0</v>
      </c>
      <c r="AT99" s="132" t="s">
        <v>97</v>
      </c>
      <c r="AU99" s="132" t="s">
        <v>47</v>
      </c>
      <c r="AV99" s="133">
        <f>ROUND(IF(AU99="základní",AG99*L32,IF(AU99="snížená",AG99*L33,0)), 2)</f>
        <v>0</v>
      </c>
      <c r="BV99" s="15" t="s">
        <v>100</v>
      </c>
      <c r="BY99" s="134">
        <f>IF(AU99="základní",AV99,0)</f>
        <v>0</v>
      </c>
      <c r="BZ99" s="134">
        <f>IF(AU99="snížená",AV99,0)</f>
        <v>0</v>
      </c>
      <c r="CA99" s="134">
        <v>0</v>
      </c>
      <c r="CB99" s="134">
        <v>0</v>
      </c>
      <c r="CC99" s="134">
        <v>0</v>
      </c>
      <c r="CD99" s="134">
        <f>IF(AU99="základní",AG99,0)</f>
        <v>0</v>
      </c>
      <c r="CE99" s="134">
        <f>IF(AU99="snížená",AG99,0)</f>
        <v>0</v>
      </c>
      <c r="CF99" s="134">
        <f>IF(AU99="zákl. přenesená",AG99,0)</f>
        <v>0</v>
      </c>
      <c r="CG99" s="134">
        <f>IF(AU99="sníž. přenesená",AG99,0)</f>
        <v>0</v>
      </c>
      <c r="CH99" s="134">
        <f>IF(AU99="nulová",AG99,0)</f>
        <v>0</v>
      </c>
      <c r="CI99" s="15">
        <f>IF(AU99="základní",1,IF(AU99="snížená",2,IF(AU99="zákl. přenesená",4,IF(AU99="sníž. přenesená",5,3))))</f>
        <v>1</v>
      </c>
      <c r="CJ99" s="15">
        <f>IF(AT99="stavební čast",1,IF(AT99="investiční čast",2,3))</f>
        <v>1</v>
      </c>
      <c r="CK99" s="15" t="str">
        <f>IF(D99="Vyplň vlastní","","x")</f>
        <v/>
      </c>
    </row>
    <row r="100" s="1" customFormat="1" ht="19.92" customHeight="1">
      <c r="B100" s="38"/>
      <c r="C100" s="39"/>
      <c r="D100" s="135" t="s">
        <v>99</v>
      </c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39"/>
      <c r="AD100" s="39"/>
      <c r="AE100" s="39"/>
      <c r="AF100" s="39"/>
      <c r="AG100" s="129">
        <f>ROUND(AG94 * AS100, 2)</f>
        <v>0</v>
      </c>
      <c r="AH100" s="130"/>
      <c r="AI100" s="130"/>
      <c r="AJ100" s="130"/>
      <c r="AK100" s="130"/>
      <c r="AL100" s="130"/>
      <c r="AM100" s="130"/>
      <c r="AN100" s="130">
        <f>ROUND(AG100 + AV100, 2)</f>
        <v>0</v>
      </c>
      <c r="AO100" s="130"/>
      <c r="AP100" s="130"/>
      <c r="AQ100" s="39"/>
      <c r="AR100" s="40"/>
      <c r="AS100" s="131">
        <v>0</v>
      </c>
      <c r="AT100" s="132" t="s">
        <v>97</v>
      </c>
      <c r="AU100" s="132" t="s">
        <v>47</v>
      </c>
      <c r="AV100" s="133">
        <f>ROUND(IF(AU100="základní",AG100*L32,IF(AU100="snížená",AG100*L33,0)), 2)</f>
        <v>0</v>
      </c>
      <c r="BV100" s="15" t="s">
        <v>100</v>
      </c>
      <c r="BY100" s="134">
        <f>IF(AU100="základní",AV100,0)</f>
        <v>0</v>
      </c>
      <c r="BZ100" s="134">
        <f>IF(AU100="snížená",AV100,0)</f>
        <v>0</v>
      </c>
      <c r="CA100" s="134">
        <v>0</v>
      </c>
      <c r="CB100" s="134">
        <v>0</v>
      </c>
      <c r="CC100" s="134">
        <v>0</v>
      </c>
      <c r="CD100" s="134">
        <f>IF(AU100="základní",AG100,0)</f>
        <v>0</v>
      </c>
      <c r="CE100" s="134">
        <f>IF(AU100="snížená",AG100,0)</f>
        <v>0</v>
      </c>
      <c r="CF100" s="134">
        <f>IF(AU100="zákl. přenesená",AG100,0)</f>
        <v>0</v>
      </c>
      <c r="CG100" s="134">
        <f>IF(AU100="sníž. přenesená",AG100,0)</f>
        <v>0</v>
      </c>
      <c r="CH100" s="134">
        <f>IF(AU100="nulová",AG100,0)</f>
        <v>0</v>
      </c>
      <c r="CI100" s="15">
        <f>IF(AU100="základní",1,IF(AU100="snížená",2,IF(AU100="zákl. přenesená",4,IF(AU100="sníž. přenesená",5,3))))</f>
        <v>1</v>
      </c>
      <c r="CJ100" s="15">
        <f>IF(AT100="stavební čast",1,IF(AT100="investiční čast",2,3))</f>
        <v>1</v>
      </c>
      <c r="CK100" s="15" t="str">
        <f>IF(D100="Vyplň vlastní","","x")</f>
        <v/>
      </c>
    </row>
    <row r="101" s="1" customFormat="1" ht="19.92" customHeight="1">
      <c r="B101" s="38"/>
      <c r="C101" s="39"/>
      <c r="D101" s="135" t="s">
        <v>99</v>
      </c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39"/>
      <c r="AD101" s="39"/>
      <c r="AE101" s="39"/>
      <c r="AF101" s="39"/>
      <c r="AG101" s="129">
        <f>ROUND(AG94 * AS101, 2)</f>
        <v>0</v>
      </c>
      <c r="AH101" s="130"/>
      <c r="AI101" s="130"/>
      <c r="AJ101" s="130"/>
      <c r="AK101" s="130"/>
      <c r="AL101" s="130"/>
      <c r="AM101" s="130"/>
      <c r="AN101" s="130">
        <f>ROUND(AG101 + AV101, 2)</f>
        <v>0</v>
      </c>
      <c r="AO101" s="130"/>
      <c r="AP101" s="130"/>
      <c r="AQ101" s="39"/>
      <c r="AR101" s="40"/>
      <c r="AS101" s="136">
        <v>0</v>
      </c>
      <c r="AT101" s="137" t="s">
        <v>97</v>
      </c>
      <c r="AU101" s="137" t="s">
        <v>47</v>
      </c>
      <c r="AV101" s="138">
        <f>ROUND(IF(AU101="základní",AG101*L32,IF(AU101="snížená",AG101*L33,0)), 2)</f>
        <v>0</v>
      </c>
      <c r="BV101" s="15" t="s">
        <v>100</v>
      </c>
      <c r="BY101" s="134">
        <f>IF(AU101="základní",AV101,0)</f>
        <v>0</v>
      </c>
      <c r="BZ101" s="134">
        <f>IF(AU101="snížená",AV101,0)</f>
        <v>0</v>
      </c>
      <c r="CA101" s="134">
        <v>0</v>
      </c>
      <c r="CB101" s="134">
        <v>0</v>
      </c>
      <c r="CC101" s="134">
        <v>0</v>
      </c>
      <c r="CD101" s="134">
        <f>IF(AU101="základní",AG101,0)</f>
        <v>0</v>
      </c>
      <c r="CE101" s="134">
        <f>IF(AU101="snížená",AG101,0)</f>
        <v>0</v>
      </c>
      <c r="CF101" s="134">
        <f>IF(AU101="zákl. přenesená",AG101,0)</f>
        <v>0</v>
      </c>
      <c r="CG101" s="134">
        <f>IF(AU101="sníž. přenesená",AG101,0)</f>
        <v>0</v>
      </c>
      <c r="CH101" s="134">
        <f>IF(AU101="nulová",AG101,0)</f>
        <v>0</v>
      </c>
      <c r="CI101" s="15">
        <f>IF(AU101="základní",1,IF(AU101="snížená",2,IF(AU101="zákl. přenesená",4,IF(AU101="sníž. přenesená",5,3))))</f>
        <v>1</v>
      </c>
      <c r="CJ101" s="15">
        <f>IF(AT101="stavební čast",1,IF(AT101="investiční čast",2,3))</f>
        <v>1</v>
      </c>
      <c r="CK101" s="15" t="str">
        <f>IF(D101="Vyplň vlastní","","x")</f>
        <v/>
      </c>
    </row>
    <row r="102" s="1" customFormat="1" ht="10.8" customHeight="1"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40"/>
    </row>
    <row r="103" s="1" customFormat="1" ht="30" customHeight="1">
      <c r="B103" s="38"/>
      <c r="C103" s="139" t="s">
        <v>101</v>
      </c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1">
        <f>ROUND(AG94 + AG97, 2)</f>
        <v>0</v>
      </c>
      <c r="AH103" s="141"/>
      <c r="AI103" s="141"/>
      <c r="AJ103" s="141"/>
      <c r="AK103" s="141"/>
      <c r="AL103" s="141"/>
      <c r="AM103" s="141"/>
      <c r="AN103" s="141">
        <f>ROUND(AN94 + AN97, 2)</f>
        <v>0</v>
      </c>
      <c r="AO103" s="141"/>
      <c r="AP103" s="141"/>
      <c r="AQ103" s="140"/>
      <c r="AR103" s="40"/>
    </row>
    <row r="104" s="1" customFormat="1" ht="6.96" customHeight="1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40"/>
    </row>
  </sheetData>
  <sheetProtection sheet="1" formatColumns="0" formatRows="0" objects="1" scenarios="1" spinCount="100000" saltValue="oKQl8MxgKj6w3HQ+PmbnIRB/kLFr+2rWyHgahKEhdz6KUqpKHaGQSba6o65cQhunSTv3Y/bd2iRMUfcRJUAVRQ==" hashValue="/TcfB66ykAV839NYMSY0QwtL3gt7OFw5qt0gU7TW5AfPFi3QDeuIYI3oLrinsDvClgzmt4mSI6Sa2iDCP0GNBw==" algorithmName="SHA-512" password="CC35"/>
  <mergeCells count="60"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  <mergeCell ref="D98:AB98"/>
    <mergeCell ref="AG98:AM98"/>
    <mergeCell ref="AN98:AP98"/>
    <mergeCell ref="D99:AB99"/>
    <mergeCell ref="AG99:AM99"/>
    <mergeCell ref="AN99:AP99"/>
    <mergeCell ref="D100:AB100"/>
    <mergeCell ref="AG100:AM100"/>
    <mergeCell ref="AN100:AP100"/>
    <mergeCell ref="D101:AB101"/>
    <mergeCell ref="AG101:AM101"/>
    <mergeCell ref="AN101:AP101"/>
    <mergeCell ref="AG97:AM97"/>
    <mergeCell ref="AN97:AP97"/>
    <mergeCell ref="AG103:AM103"/>
    <mergeCell ref="AN103:AP103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L85:AO85"/>
    <mergeCell ref="AM90:AP90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BE5:BE34"/>
  </mergeCells>
  <dataValidations count="2"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</dataValidations>
  <hyperlinks>
    <hyperlink ref="A95" location="'SO02 - Demolice BD 277-282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2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91</v>
      </c>
    </row>
    <row r="3" ht="6.96" customHeight="1">
      <c r="B3" s="143"/>
      <c r="C3" s="144"/>
      <c r="D3" s="144"/>
      <c r="E3" s="144"/>
      <c r="F3" s="144"/>
      <c r="G3" s="144"/>
      <c r="H3" s="144"/>
      <c r="I3" s="145"/>
      <c r="J3" s="144"/>
      <c r="K3" s="144"/>
      <c r="L3" s="18"/>
      <c r="AT3" s="15" t="s">
        <v>92</v>
      </c>
    </row>
    <row r="4" ht="24.96" customHeight="1">
      <c r="B4" s="18"/>
      <c r="D4" s="146" t="s">
        <v>102</v>
      </c>
      <c r="L4" s="18"/>
      <c r="M4" s="147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48" t="s">
        <v>16</v>
      </c>
      <c r="L6" s="18"/>
    </row>
    <row r="7" ht="16.5" customHeight="1">
      <c r="B7" s="18"/>
      <c r="E7" s="149" t="str">
        <f>'Rekapitulace stavby'!K6</f>
        <v>O1803 Demolice bytových domů č.p. 238-246 a č.p. 277-282, Litvínov, Janov</v>
      </c>
      <c r="F7" s="148"/>
      <c r="G7" s="148"/>
      <c r="H7" s="148"/>
      <c r="L7" s="18"/>
    </row>
    <row r="8" s="1" customFormat="1" ht="12" customHeight="1">
      <c r="B8" s="40"/>
      <c r="D8" s="148" t="s">
        <v>103</v>
      </c>
      <c r="I8" s="150"/>
      <c r="L8" s="40"/>
    </row>
    <row r="9" s="1" customFormat="1" ht="36.96" customHeight="1">
      <c r="B9" s="40"/>
      <c r="E9" s="151" t="s">
        <v>104</v>
      </c>
      <c r="F9" s="1"/>
      <c r="G9" s="1"/>
      <c r="H9" s="1"/>
      <c r="I9" s="150"/>
      <c r="L9" s="40"/>
    </row>
    <row r="10" s="1" customFormat="1">
      <c r="B10" s="40"/>
      <c r="I10" s="150"/>
      <c r="L10" s="40"/>
    </row>
    <row r="11" s="1" customFormat="1" ht="12" customHeight="1">
      <c r="B11" s="40"/>
      <c r="D11" s="148" t="s">
        <v>18</v>
      </c>
      <c r="F11" s="152" t="s">
        <v>1</v>
      </c>
      <c r="I11" s="153" t="s">
        <v>19</v>
      </c>
      <c r="J11" s="152" t="s">
        <v>1</v>
      </c>
      <c r="L11" s="40"/>
    </row>
    <row r="12" s="1" customFormat="1" ht="12" customHeight="1">
      <c r="B12" s="40"/>
      <c r="D12" s="148" t="s">
        <v>20</v>
      </c>
      <c r="F12" s="152" t="s">
        <v>21</v>
      </c>
      <c r="I12" s="153" t="s">
        <v>22</v>
      </c>
      <c r="J12" s="154" t="str">
        <f>'Rekapitulace stavby'!AN8</f>
        <v>30. 7. 2019</v>
      </c>
      <c r="L12" s="40"/>
    </row>
    <row r="13" s="1" customFormat="1" ht="10.8" customHeight="1">
      <c r="B13" s="40"/>
      <c r="I13" s="150"/>
      <c r="L13" s="40"/>
    </row>
    <row r="14" s="1" customFormat="1" ht="12" customHeight="1">
      <c r="B14" s="40"/>
      <c r="D14" s="148" t="s">
        <v>24</v>
      </c>
      <c r="I14" s="153" t="s">
        <v>25</v>
      </c>
      <c r="J14" s="152" t="s">
        <v>26</v>
      </c>
      <c r="L14" s="40"/>
    </row>
    <row r="15" s="1" customFormat="1" ht="18" customHeight="1">
      <c r="B15" s="40"/>
      <c r="E15" s="152" t="s">
        <v>27</v>
      </c>
      <c r="I15" s="153" t="s">
        <v>28</v>
      </c>
      <c r="J15" s="152" t="s">
        <v>29</v>
      </c>
      <c r="L15" s="40"/>
    </row>
    <row r="16" s="1" customFormat="1" ht="6.96" customHeight="1">
      <c r="B16" s="40"/>
      <c r="I16" s="150"/>
      <c r="L16" s="40"/>
    </row>
    <row r="17" s="1" customFormat="1" ht="12" customHeight="1">
      <c r="B17" s="40"/>
      <c r="D17" s="148" t="s">
        <v>30</v>
      </c>
      <c r="I17" s="153" t="s">
        <v>25</v>
      </c>
      <c r="J17" s="31" t="str">
        <f>'Rekapitulace stavby'!AN13</f>
        <v>Vyplň údaj</v>
      </c>
      <c r="L17" s="40"/>
    </row>
    <row r="18" s="1" customFormat="1" ht="18" customHeight="1">
      <c r="B18" s="40"/>
      <c r="E18" s="31" t="str">
        <f>'Rekapitulace stavby'!E14</f>
        <v>Vyplň údaj</v>
      </c>
      <c r="F18" s="152"/>
      <c r="G18" s="152"/>
      <c r="H18" s="152"/>
      <c r="I18" s="153" t="s">
        <v>28</v>
      </c>
      <c r="J18" s="31" t="str">
        <f>'Rekapitulace stavby'!AN14</f>
        <v>Vyplň údaj</v>
      </c>
      <c r="L18" s="40"/>
    </row>
    <row r="19" s="1" customFormat="1" ht="6.96" customHeight="1">
      <c r="B19" s="40"/>
      <c r="I19" s="150"/>
      <c r="L19" s="40"/>
    </row>
    <row r="20" s="1" customFormat="1" ht="12" customHeight="1">
      <c r="B20" s="40"/>
      <c r="D20" s="148" t="s">
        <v>32</v>
      </c>
      <c r="I20" s="153" t="s">
        <v>25</v>
      </c>
      <c r="J20" s="152" t="s">
        <v>33</v>
      </c>
      <c r="L20" s="40"/>
    </row>
    <row r="21" s="1" customFormat="1" ht="18" customHeight="1">
      <c r="B21" s="40"/>
      <c r="E21" s="152" t="s">
        <v>34</v>
      </c>
      <c r="I21" s="153" t="s">
        <v>28</v>
      </c>
      <c r="J21" s="152" t="s">
        <v>35</v>
      </c>
      <c r="L21" s="40"/>
    </row>
    <row r="22" s="1" customFormat="1" ht="6.96" customHeight="1">
      <c r="B22" s="40"/>
      <c r="I22" s="150"/>
      <c r="L22" s="40"/>
    </row>
    <row r="23" s="1" customFormat="1" ht="12" customHeight="1">
      <c r="B23" s="40"/>
      <c r="D23" s="148" t="s">
        <v>37</v>
      </c>
      <c r="I23" s="153" t="s">
        <v>25</v>
      </c>
      <c r="J23" s="152" t="s">
        <v>1</v>
      </c>
      <c r="L23" s="40"/>
    </row>
    <row r="24" s="1" customFormat="1" ht="18" customHeight="1">
      <c r="B24" s="40"/>
      <c r="E24" s="152" t="s">
        <v>38</v>
      </c>
      <c r="I24" s="153" t="s">
        <v>28</v>
      </c>
      <c r="J24" s="152" t="s">
        <v>1</v>
      </c>
      <c r="L24" s="40"/>
    </row>
    <row r="25" s="1" customFormat="1" ht="6.96" customHeight="1">
      <c r="B25" s="40"/>
      <c r="I25" s="150"/>
      <c r="L25" s="40"/>
    </row>
    <row r="26" s="1" customFormat="1" ht="12" customHeight="1">
      <c r="B26" s="40"/>
      <c r="D26" s="148" t="s">
        <v>39</v>
      </c>
      <c r="I26" s="150"/>
      <c r="L26" s="40"/>
    </row>
    <row r="27" s="7" customFormat="1" ht="16.5" customHeight="1">
      <c r="B27" s="155"/>
      <c r="E27" s="156" t="s">
        <v>1</v>
      </c>
      <c r="F27" s="156"/>
      <c r="G27" s="156"/>
      <c r="H27" s="156"/>
      <c r="I27" s="157"/>
      <c r="L27" s="155"/>
    </row>
    <row r="28" s="1" customFormat="1" ht="6.96" customHeight="1">
      <c r="B28" s="40"/>
      <c r="I28" s="150"/>
      <c r="L28" s="40"/>
    </row>
    <row r="29" s="1" customFormat="1" ht="6.96" customHeight="1">
      <c r="B29" s="40"/>
      <c r="D29" s="78"/>
      <c r="E29" s="78"/>
      <c r="F29" s="78"/>
      <c r="G29" s="78"/>
      <c r="H29" s="78"/>
      <c r="I29" s="158"/>
      <c r="J29" s="78"/>
      <c r="K29" s="78"/>
      <c r="L29" s="40"/>
    </row>
    <row r="30" s="1" customFormat="1" ht="14.4" customHeight="1">
      <c r="B30" s="40"/>
      <c r="D30" s="152" t="s">
        <v>105</v>
      </c>
      <c r="I30" s="150"/>
      <c r="J30" s="159">
        <f>J96</f>
        <v>0</v>
      </c>
      <c r="L30" s="40"/>
    </row>
    <row r="31" s="1" customFormat="1" ht="14.4" customHeight="1">
      <c r="B31" s="40"/>
      <c r="D31" s="160" t="s">
        <v>96</v>
      </c>
      <c r="I31" s="150"/>
      <c r="J31" s="159">
        <f>J109</f>
        <v>0</v>
      </c>
      <c r="L31" s="40"/>
    </row>
    <row r="32" s="1" customFormat="1" ht="25.44" customHeight="1">
      <c r="B32" s="40"/>
      <c r="D32" s="161" t="s">
        <v>42</v>
      </c>
      <c r="I32" s="150"/>
      <c r="J32" s="162">
        <f>ROUND(J30 + J31, 2)</f>
        <v>0</v>
      </c>
      <c r="L32" s="40"/>
    </row>
    <row r="33" s="1" customFormat="1" ht="6.96" customHeight="1">
      <c r="B33" s="40"/>
      <c r="D33" s="78"/>
      <c r="E33" s="78"/>
      <c r="F33" s="78"/>
      <c r="G33" s="78"/>
      <c r="H33" s="78"/>
      <c r="I33" s="158"/>
      <c r="J33" s="78"/>
      <c r="K33" s="78"/>
      <c r="L33" s="40"/>
    </row>
    <row r="34" s="1" customFormat="1" ht="14.4" customHeight="1">
      <c r="B34" s="40"/>
      <c r="F34" s="163" t="s">
        <v>44</v>
      </c>
      <c r="I34" s="164" t="s">
        <v>43</v>
      </c>
      <c r="J34" s="163" t="s">
        <v>45</v>
      </c>
      <c r="L34" s="40"/>
    </row>
    <row r="35" s="1" customFormat="1" ht="14.4" customHeight="1">
      <c r="B35" s="40"/>
      <c r="D35" s="165" t="s">
        <v>46</v>
      </c>
      <c r="E35" s="148" t="s">
        <v>47</v>
      </c>
      <c r="F35" s="166">
        <f>ROUND((SUM(BE109:BE116) + SUM(BE136:BE315)),  2)</f>
        <v>0</v>
      </c>
      <c r="I35" s="167">
        <v>0.20999999999999999</v>
      </c>
      <c r="J35" s="166">
        <f>ROUND(((SUM(BE109:BE116) + SUM(BE136:BE315))*I35),  2)</f>
        <v>0</v>
      </c>
      <c r="L35" s="40"/>
    </row>
    <row r="36" s="1" customFormat="1" ht="14.4" customHeight="1">
      <c r="B36" s="40"/>
      <c r="E36" s="148" t="s">
        <v>48</v>
      </c>
      <c r="F36" s="166">
        <f>ROUND((SUM(BF109:BF116) + SUM(BF136:BF315)),  2)</f>
        <v>0</v>
      </c>
      <c r="I36" s="167">
        <v>0.14999999999999999</v>
      </c>
      <c r="J36" s="166">
        <f>ROUND(((SUM(BF109:BF116) + SUM(BF136:BF315))*I36),  2)</f>
        <v>0</v>
      </c>
      <c r="L36" s="40"/>
    </row>
    <row r="37" hidden="1" s="1" customFormat="1" ht="14.4" customHeight="1">
      <c r="B37" s="40"/>
      <c r="E37" s="148" t="s">
        <v>49</v>
      </c>
      <c r="F37" s="166">
        <f>ROUND((SUM(BG109:BG116) + SUM(BG136:BG315)),  2)</f>
        <v>0</v>
      </c>
      <c r="I37" s="167">
        <v>0.20999999999999999</v>
      </c>
      <c r="J37" s="166">
        <f>0</f>
        <v>0</v>
      </c>
      <c r="L37" s="40"/>
    </row>
    <row r="38" hidden="1" s="1" customFormat="1" ht="14.4" customHeight="1">
      <c r="B38" s="40"/>
      <c r="E38" s="148" t="s">
        <v>50</v>
      </c>
      <c r="F38" s="166">
        <f>ROUND((SUM(BH109:BH116) + SUM(BH136:BH315)),  2)</f>
        <v>0</v>
      </c>
      <c r="I38" s="167">
        <v>0.14999999999999999</v>
      </c>
      <c r="J38" s="166">
        <f>0</f>
        <v>0</v>
      </c>
      <c r="L38" s="40"/>
    </row>
    <row r="39" hidden="1" s="1" customFormat="1" ht="14.4" customHeight="1">
      <c r="B39" s="40"/>
      <c r="E39" s="148" t="s">
        <v>51</v>
      </c>
      <c r="F39" s="166">
        <f>ROUND((SUM(BI109:BI116) + SUM(BI136:BI315)),  2)</f>
        <v>0</v>
      </c>
      <c r="I39" s="167">
        <v>0</v>
      </c>
      <c r="J39" s="166">
        <f>0</f>
        <v>0</v>
      </c>
      <c r="L39" s="40"/>
    </row>
    <row r="40" s="1" customFormat="1" ht="6.96" customHeight="1">
      <c r="B40" s="40"/>
      <c r="I40" s="150"/>
      <c r="L40" s="40"/>
    </row>
    <row r="41" s="1" customFormat="1" ht="25.44" customHeight="1">
      <c r="B41" s="40"/>
      <c r="C41" s="168"/>
      <c r="D41" s="169" t="s">
        <v>52</v>
      </c>
      <c r="E41" s="170"/>
      <c r="F41" s="170"/>
      <c r="G41" s="171" t="s">
        <v>53</v>
      </c>
      <c r="H41" s="172" t="s">
        <v>54</v>
      </c>
      <c r="I41" s="173"/>
      <c r="J41" s="174">
        <f>SUM(J32:J39)</f>
        <v>0</v>
      </c>
      <c r="K41" s="175"/>
      <c r="L41" s="40"/>
    </row>
    <row r="42" s="1" customFormat="1" ht="14.4" customHeight="1">
      <c r="B42" s="40"/>
      <c r="I42" s="150"/>
      <c r="L42" s="40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0"/>
      <c r="D50" s="176" t="s">
        <v>55</v>
      </c>
      <c r="E50" s="177"/>
      <c r="F50" s="177"/>
      <c r="G50" s="176" t="s">
        <v>56</v>
      </c>
      <c r="H50" s="177"/>
      <c r="I50" s="178"/>
      <c r="J50" s="177"/>
      <c r="K50" s="177"/>
      <c r="L50" s="40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0"/>
      <c r="D61" s="179" t="s">
        <v>57</v>
      </c>
      <c r="E61" s="180"/>
      <c r="F61" s="181" t="s">
        <v>58</v>
      </c>
      <c r="G61" s="179" t="s">
        <v>57</v>
      </c>
      <c r="H61" s="180"/>
      <c r="I61" s="182"/>
      <c r="J61" s="183" t="s">
        <v>58</v>
      </c>
      <c r="K61" s="180"/>
      <c r="L61" s="40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0"/>
      <c r="D65" s="176" t="s">
        <v>59</v>
      </c>
      <c r="E65" s="177"/>
      <c r="F65" s="177"/>
      <c r="G65" s="176" t="s">
        <v>60</v>
      </c>
      <c r="H65" s="177"/>
      <c r="I65" s="178"/>
      <c r="J65" s="177"/>
      <c r="K65" s="177"/>
      <c r="L65" s="4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0"/>
      <c r="D76" s="179" t="s">
        <v>57</v>
      </c>
      <c r="E76" s="180"/>
      <c r="F76" s="181" t="s">
        <v>58</v>
      </c>
      <c r="G76" s="179" t="s">
        <v>57</v>
      </c>
      <c r="H76" s="180"/>
      <c r="I76" s="182"/>
      <c r="J76" s="183" t="s">
        <v>58</v>
      </c>
      <c r="K76" s="180"/>
      <c r="L76" s="40"/>
    </row>
    <row r="77" s="1" customFormat="1" ht="14.4" customHeight="1">
      <c r="B77" s="184"/>
      <c r="C77" s="185"/>
      <c r="D77" s="185"/>
      <c r="E77" s="185"/>
      <c r="F77" s="185"/>
      <c r="G77" s="185"/>
      <c r="H77" s="185"/>
      <c r="I77" s="186"/>
      <c r="J77" s="185"/>
      <c r="K77" s="185"/>
      <c r="L77" s="40"/>
    </row>
    <row r="81" s="1" customFormat="1" ht="6.96" customHeight="1">
      <c r="B81" s="187"/>
      <c r="C81" s="188"/>
      <c r="D81" s="188"/>
      <c r="E81" s="188"/>
      <c r="F81" s="188"/>
      <c r="G81" s="188"/>
      <c r="H81" s="188"/>
      <c r="I81" s="189"/>
      <c r="J81" s="188"/>
      <c r="K81" s="188"/>
      <c r="L81" s="40"/>
    </row>
    <row r="82" s="1" customFormat="1" ht="24.96" customHeight="1">
      <c r="B82" s="38"/>
      <c r="C82" s="21" t="s">
        <v>106</v>
      </c>
      <c r="D82" s="39"/>
      <c r="E82" s="39"/>
      <c r="F82" s="39"/>
      <c r="G82" s="39"/>
      <c r="H82" s="39"/>
      <c r="I82" s="150"/>
      <c r="J82" s="39"/>
      <c r="K82" s="39"/>
      <c r="L82" s="40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50"/>
      <c r="J83" s="39"/>
      <c r="K83" s="39"/>
      <c r="L83" s="40"/>
    </row>
    <row r="84" s="1" customFormat="1" ht="12" customHeight="1">
      <c r="B84" s="38"/>
      <c r="C84" s="30" t="s">
        <v>16</v>
      </c>
      <c r="D84" s="39"/>
      <c r="E84" s="39"/>
      <c r="F84" s="39"/>
      <c r="G84" s="39"/>
      <c r="H84" s="39"/>
      <c r="I84" s="150"/>
      <c r="J84" s="39"/>
      <c r="K84" s="39"/>
      <c r="L84" s="40"/>
    </row>
    <row r="85" s="1" customFormat="1" ht="16.5" customHeight="1">
      <c r="B85" s="38"/>
      <c r="C85" s="39"/>
      <c r="D85" s="39"/>
      <c r="E85" s="190" t="str">
        <f>E7</f>
        <v>O1803 Demolice bytových domů č.p. 238-246 a č.p. 277-282, Litvínov, Janov</v>
      </c>
      <c r="F85" s="30"/>
      <c r="G85" s="30"/>
      <c r="H85" s="30"/>
      <c r="I85" s="150"/>
      <c r="J85" s="39"/>
      <c r="K85" s="39"/>
      <c r="L85" s="40"/>
    </row>
    <row r="86" s="1" customFormat="1" ht="12" customHeight="1">
      <c r="B86" s="38"/>
      <c r="C86" s="30" t="s">
        <v>103</v>
      </c>
      <c r="D86" s="39"/>
      <c r="E86" s="39"/>
      <c r="F86" s="39"/>
      <c r="G86" s="39"/>
      <c r="H86" s="39"/>
      <c r="I86" s="150"/>
      <c r="J86" s="39"/>
      <c r="K86" s="39"/>
      <c r="L86" s="40"/>
    </row>
    <row r="87" s="1" customFormat="1" ht="16.5" customHeight="1">
      <c r="B87" s="38"/>
      <c r="C87" s="39"/>
      <c r="D87" s="39"/>
      <c r="E87" s="71" t="str">
        <f>E9</f>
        <v>SO02 - Demolice BD 277-282</v>
      </c>
      <c r="F87" s="39"/>
      <c r="G87" s="39"/>
      <c r="H87" s="39"/>
      <c r="I87" s="150"/>
      <c r="J87" s="39"/>
      <c r="K87" s="39"/>
      <c r="L87" s="40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50"/>
      <c r="J88" s="39"/>
      <c r="K88" s="39"/>
      <c r="L88" s="40"/>
    </row>
    <row r="89" s="1" customFormat="1" ht="12" customHeight="1">
      <c r="B89" s="38"/>
      <c r="C89" s="30" t="s">
        <v>20</v>
      </c>
      <c r="D89" s="39"/>
      <c r="E89" s="39"/>
      <c r="F89" s="25" t="str">
        <f>F12</f>
        <v xml:space="preserve"> </v>
      </c>
      <c r="G89" s="39"/>
      <c r="H89" s="39"/>
      <c r="I89" s="153" t="s">
        <v>22</v>
      </c>
      <c r="J89" s="74" t="str">
        <f>IF(J12="","",J12)</f>
        <v>30. 7. 2019</v>
      </c>
      <c r="K89" s="39"/>
      <c r="L89" s="40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50"/>
      <c r="J90" s="39"/>
      <c r="K90" s="39"/>
      <c r="L90" s="40"/>
    </row>
    <row r="91" s="1" customFormat="1" ht="27.9" customHeight="1">
      <c r="B91" s="38"/>
      <c r="C91" s="30" t="s">
        <v>24</v>
      </c>
      <c r="D91" s="39"/>
      <c r="E91" s="39"/>
      <c r="F91" s="25" t="str">
        <f>E15</f>
        <v>Město Litvínov</v>
      </c>
      <c r="G91" s="39"/>
      <c r="H91" s="39"/>
      <c r="I91" s="153" t="s">
        <v>32</v>
      </c>
      <c r="J91" s="34" t="str">
        <f>E21</f>
        <v>AWT Rekultivace a.s.</v>
      </c>
      <c r="K91" s="39"/>
      <c r="L91" s="40"/>
    </row>
    <row r="92" s="1" customFormat="1" ht="15.15" customHeight="1">
      <c r="B92" s="38"/>
      <c r="C92" s="30" t="s">
        <v>30</v>
      </c>
      <c r="D92" s="39"/>
      <c r="E92" s="39"/>
      <c r="F92" s="25" t="str">
        <f>IF(E18="","",E18)</f>
        <v>Vyplň údaj</v>
      </c>
      <c r="G92" s="39"/>
      <c r="H92" s="39"/>
      <c r="I92" s="153" t="s">
        <v>37</v>
      </c>
      <c r="J92" s="34" t="str">
        <f>E24</f>
        <v>Ing. Kropáčová</v>
      </c>
      <c r="K92" s="39"/>
      <c r="L92" s="40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50"/>
      <c r="J93" s="39"/>
      <c r="K93" s="39"/>
      <c r="L93" s="40"/>
    </row>
    <row r="94" s="1" customFormat="1" ht="29.28" customHeight="1">
      <c r="B94" s="38"/>
      <c r="C94" s="191" t="s">
        <v>107</v>
      </c>
      <c r="D94" s="140"/>
      <c r="E94" s="140"/>
      <c r="F94" s="140"/>
      <c r="G94" s="140"/>
      <c r="H94" s="140"/>
      <c r="I94" s="192"/>
      <c r="J94" s="193" t="s">
        <v>108</v>
      </c>
      <c r="K94" s="140"/>
      <c r="L94" s="40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50"/>
      <c r="J95" s="39"/>
      <c r="K95" s="39"/>
      <c r="L95" s="40"/>
    </row>
    <row r="96" s="1" customFormat="1" ht="22.8" customHeight="1">
      <c r="B96" s="38"/>
      <c r="C96" s="194" t="s">
        <v>109</v>
      </c>
      <c r="D96" s="39"/>
      <c r="E96" s="39"/>
      <c r="F96" s="39"/>
      <c r="G96" s="39"/>
      <c r="H96" s="39"/>
      <c r="I96" s="150"/>
      <c r="J96" s="105">
        <f>J136</f>
        <v>0</v>
      </c>
      <c r="K96" s="39"/>
      <c r="L96" s="40"/>
      <c r="AU96" s="15" t="s">
        <v>110</v>
      </c>
    </row>
    <row r="97" s="8" customFormat="1" ht="24.96" customHeight="1">
      <c r="B97" s="195"/>
      <c r="C97" s="196"/>
      <c r="D97" s="197" t="s">
        <v>111</v>
      </c>
      <c r="E97" s="198"/>
      <c r="F97" s="198"/>
      <c r="G97" s="198"/>
      <c r="H97" s="198"/>
      <c r="I97" s="199"/>
      <c r="J97" s="200">
        <f>J137</f>
        <v>0</v>
      </c>
      <c r="K97" s="196"/>
      <c r="L97" s="201"/>
    </row>
    <row r="98" s="9" customFormat="1" ht="19.92" customHeight="1">
      <c r="B98" s="202"/>
      <c r="C98" s="203"/>
      <c r="D98" s="204" t="s">
        <v>112</v>
      </c>
      <c r="E98" s="205"/>
      <c r="F98" s="205"/>
      <c r="G98" s="205"/>
      <c r="H98" s="205"/>
      <c r="I98" s="206"/>
      <c r="J98" s="207">
        <f>J138</f>
        <v>0</v>
      </c>
      <c r="K98" s="203"/>
      <c r="L98" s="208"/>
    </row>
    <row r="99" s="9" customFormat="1" ht="19.92" customHeight="1">
      <c r="B99" s="202"/>
      <c r="C99" s="203"/>
      <c r="D99" s="204" t="s">
        <v>113</v>
      </c>
      <c r="E99" s="205"/>
      <c r="F99" s="205"/>
      <c r="G99" s="205"/>
      <c r="H99" s="205"/>
      <c r="I99" s="206"/>
      <c r="J99" s="207">
        <f>J164</f>
        <v>0</v>
      </c>
      <c r="K99" s="203"/>
      <c r="L99" s="208"/>
    </row>
    <row r="100" s="9" customFormat="1" ht="19.92" customHeight="1">
      <c r="B100" s="202"/>
      <c r="C100" s="203"/>
      <c r="D100" s="204" t="s">
        <v>114</v>
      </c>
      <c r="E100" s="205"/>
      <c r="F100" s="205"/>
      <c r="G100" s="205"/>
      <c r="H100" s="205"/>
      <c r="I100" s="206"/>
      <c r="J100" s="207">
        <f>J197</f>
        <v>0</v>
      </c>
      <c r="K100" s="203"/>
      <c r="L100" s="208"/>
    </row>
    <row r="101" s="9" customFormat="1" ht="19.92" customHeight="1">
      <c r="B101" s="202"/>
      <c r="C101" s="203"/>
      <c r="D101" s="204" t="s">
        <v>115</v>
      </c>
      <c r="E101" s="205"/>
      <c r="F101" s="205"/>
      <c r="G101" s="205"/>
      <c r="H101" s="205"/>
      <c r="I101" s="206"/>
      <c r="J101" s="207">
        <f>J220</f>
        <v>0</v>
      </c>
      <c r="K101" s="203"/>
      <c r="L101" s="208"/>
    </row>
    <row r="102" s="9" customFormat="1" ht="19.92" customHeight="1">
      <c r="B102" s="202"/>
      <c r="C102" s="203"/>
      <c r="D102" s="204" t="s">
        <v>116</v>
      </c>
      <c r="E102" s="205"/>
      <c r="F102" s="205"/>
      <c r="G102" s="205"/>
      <c r="H102" s="205"/>
      <c r="I102" s="206"/>
      <c r="J102" s="207">
        <f>J275</f>
        <v>0</v>
      </c>
      <c r="K102" s="203"/>
      <c r="L102" s="208"/>
    </row>
    <row r="103" s="8" customFormat="1" ht="24.96" customHeight="1">
      <c r="B103" s="195"/>
      <c r="C103" s="196"/>
      <c r="D103" s="197" t="s">
        <v>117</v>
      </c>
      <c r="E103" s="198"/>
      <c r="F103" s="198"/>
      <c r="G103" s="198"/>
      <c r="H103" s="198"/>
      <c r="I103" s="199"/>
      <c r="J103" s="200">
        <f>J283</f>
        <v>0</v>
      </c>
      <c r="K103" s="196"/>
      <c r="L103" s="201"/>
    </row>
    <row r="104" s="9" customFormat="1" ht="19.92" customHeight="1">
      <c r="B104" s="202"/>
      <c r="C104" s="203"/>
      <c r="D104" s="204" t="s">
        <v>118</v>
      </c>
      <c r="E104" s="205"/>
      <c r="F104" s="205"/>
      <c r="G104" s="205"/>
      <c r="H104" s="205"/>
      <c r="I104" s="206"/>
      <c r="J104" s="207">
        <f>J284</f>
        <v>0</v>
      </c>
      <c r="K104" s="203"/>
      <c r="L104" s="208"/>
    </row>
    <row r="105" s="9" customFormat="1" ht="19.92" customHeight="1">
      <c r="B105" s="202"/>
      <c r="C105" s="203"/>
      <c r="D105" s="204" t="s">
        <v>119</v>
      </c>
      <c r="E105" s="205"/>
      <c r="F105" s="205"/>
      <c r="G105" s="205"/>
      <c r="H105" s="205"/>
      <c r="I105" s="206"/>
      <c r="J105" s="207">
        <f>J301</f>
        <v>0</v>
      </c>
      <c r="K105" s="203"/>
      <c r="L105" s="208"/>
    </row>
    <row r="106" s="9" customFormat="1" ht="19.92" customHeight="1">
      <c r="B106" s="202"/>
      <c r="C106" s="203"/>
      <c r="D106" s="204" t="s">
        <v>120</v>
      </c>
      <c r="E106" s="205"/>
      <c r="F106" s="205"/>
      <c r="G106" s="205"/>
      <c r="H106" s="205"/>
      <c r="I106" s="206"/>
      <c r="J106" s="207">
        <f>J308</f>
        <v>0</v>
      </c>
      <c r="K106" s="203"/>
      <c r="L106" s="208"/>
    </row>
    <row r="107" s="1" customFormat="1" ht="21.84" customHeight="1">
      <c r="B107" s="38"/>
      <c r="C107" s="39"/>
      <c r="D107" s="39"/>
      <c r="E107" s="39"/>
      <c r="F107" s="39"/>
      <c r="G107" s="39"/>
      <c r="H107" s="39"/>
      <c r="I107" s="150"/>
      <c r="J107" s="39"/>
      <c r="K107" s="39"/>
      <c r="L107" s="40"/>
    </row>
    <row r="108" s="1" customFormat="1" ht="6.96" customHeight="1">
      <c r="B108" s="38"/>
      <c r="C108" s="39"/>
      <c r="D108" s="39"/>
      <c r="E108" s="39"/>
      <c r="F108" s="39"/>
      <c r="G108" s="39"/>
      <c r="H108" s="39"/>
      <c r="I108" s="150"/>
      <c r="J108" s="39"/>
      <c r="K108" s="39"/>
      <c r="L108" s="40"/>
    </row>
    <row r="109" s="1" customFormat="1" ht="29.28" customHeight="1">
      <c r="B109" s="38"/>
      <c r="C109" s="194" t="s">
        <v>121</v>
      </c>
      <c r="D109" s="39"/>
      <c r="E109" s="39"/>
      <c r="F109" s="39"/>
      <c r="G109" s="39"/>
      <c r="H109" s="39"/>
      <c r="I109" s="150"/>
      <c r="J109" s="209">
        <f>ROUND(J110 + J111 + J112 + J113 + J114 + J115,2)</f>
        <v>0</v>
      </c>
      <c r="K109" s="39"/>
      <c r="L109" s="40"/>
      <c r="N109" s="210" t="s">
        <v>46</v>
      </c>
    </row>
    <row r="110" s="1" customFormat="1" ht="18" customHeight="1">
      <c r="B110" s="38"/>
      <c r="C110" s="39"/>
      <c r="D110" s="135" t="s">
        <v>122</v>
      </c>
      <c r="E110" s="128"/>
      <c r="F110" s="128"/>
      <c r="G110" s="39"/>
      <c r="H110" s="39"/>
      <c r="I110" s="150"/>
      <c r="J110" s="129">
        <v>0</v>
      </c>
      <c r="K110" s="39"/>
      <c r="L110" s="211"/>
      <c r="M110" s="150"/>
      <c r="N110" s="212" t="s">
        <v>47</v>
      </c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213" t="s">
        <v>123</v>
      </c>
      <c r="AZ110" s="150"/>
      <c r="BA110" s="150"/>
      <c r="BB110" s="150"/>
      <c r="BC110" s="150"/>
      <c r="BD110" s="150"/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213" t="s">
        <v>90</v>
      </c>
      <c r="BK110" s="150"/>
      <c r="BL110" s="150"/>
      <c r="BM110" s="150"/>
    </row>
    <row r="111" s="1" customFormat="1" ht="18" customHeight="1">
      <c r="B111" s="38"/>
      <c r="C111" s="39"/>
      <c r="D111" s="135" t="s">
        <v>124</v>
      </c>
      <c r="E111" s="128"/>
      <c r="F111" s="128"/>
      <c r="G111" s="39"/>
      <c r="H111" s="39"/>
      <c r="I111" s="150"/>
      <c r="J111" s="129">
        <v>0</v>
      </c>
      <c r="K111" s="39"/>
      <c r="L111" s="211"/>
      <c r="M111" s="150"/>
      <c r="N111" s="212" t="s">
        <v>47</v>
      </c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213" t="s">
        <v>123</v>
      </c>
      <c r="AZ111" s="150"/>
      <c r="BA111" s="150"/>
      <c r="BB111" s="150"/>
      <c r="BC111" s="150"/>
      <c r="BD111" s="150"/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213" t="s">
        <v>90</v>
      </c>
      <c r="BK111" s="150"/>
      <c r="BL111" s="150"/>
      <c r="BM111" s="150"/>
    </row>
    <row r="112" s="1" customFormat="1" ht="18" customHeight="1">
      <c r="B112" s="38"/>
      <c r="C112" s="39"/>
      <c r="D112" s="135" t="s">
        <v>125</v>
      </c>
      <c r="E112" s="128"/>
      <c r="F112" s="128"/>
      <c r="G112" s="39"/>
      <c r="H112" s="39"/>
      <c r="I112" s="150"/>
      <c r="J112" s="129">
        <v>0</v>
      </c>
      <c r="K112" s="39"/>
      <c r="L112" s="211"/>
      <c r="M112" s="150"/>
      <c r="N112" s="212" t="s">
        <v>47</v>
      </c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213" t="s">
        <v>123</v>
      </c>
      <c r="AZ112" s="150"/>
      <c r="BA112" s="150"/>
      <c r="BB112" s="150"/>
      <c r="BC112" s="150"/>
      <c r="BD112" s="150"/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213" t="s">
        <v>90</v>
      </c>
      <c r="BK112" s="150"/>
      <c r="BL112" s="150"/>
      <c r="BM112" s="150"/>
    </row>
    <row r="113" s="1" customFormat="1" ht="18" customHeight="1">
      <c r="B113" s="38"/>
      <c r="C113" s="39"/>
      <c r="D113" s="135" t="s">
        <v>126</v>
      </c>
      <c r="E113" s="128"/>
      <c r="F113" s="128"/>
      <c r="G113" s="39"/>
      <c r="H113" s="39"/>
      <c r="I113" s="150"/>
      <c r="J113" s="129">
        <v>0</v>
      </c>
      <c r="K113" s="39"/>
      <c r="L113" s="211"/>
      <c r="M113" s="150"/>
      <c r="N113" s="212" t="s">
        <v>47</v>
      </c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213" t="s">
        <v>123</v>
      </c>
      <c r="AZ113" s="150"/>
      <c r="BA113" s="150"/>
      <c r="BB113" s="150"/>
      <c r="BC113" s="150"/>
      <c r="BD113" s="150"/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213" t="s">
        <v>90</v>
      </c>
      <c r="BK113" s="150"/>
      <c r="BL113" s="150"/>
      <c r="BM113" s="150"/>
    </row>
    <row r="114" s="1" customFormat="1" ht="18" customHeight="1">
      <c r="B114" s="38"/>
      <c r="C114" s="39"/>
      <c r="D114" s="135" t="s">
        <v>127</v>
      </c>
      <c r="E114" s="128"/>
      <c r="F114" s="128"/>
      <c r="G114" s="39"/>
      <c r="H114" s="39"/>
      <c r="I114" s="150"/>
      <c r="J114" s="129">
        <v>0</v>
      </c>
      <c r="K114" s="39"/>
      <c r="L114" s="211"/>
      <c r="M114" s="150"/>
      <c r="N114" s="212" t="s">
        <v>47</v>
      </c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213" t="s">
        <v>123</v>
      </c>
      <c r="AZ114" s="150"/>
      <c r="BA114" s="150"/>
      <c r="BB114" s="150"/>
      <c r="BC114" s="150"/>
      <c r="BD114" s="150"/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213" t="s">
        <v>90</v>
      </c>
      <c r="BK114" s="150"/>
      <c r="BL114" s="150"/>
      <c r="BM114" s="150"/>
    </row>
    <row r="115" s="1" customFormat="1" ht="18" customHeight="1">
      <c r="B115" s="38"/>
      <c r="C115" s="39"/>
      <c r="D115" s="128" t="s">
        <v>128</v>
      </c>
      <c r="E115" s="39"/>
      <c r="F115" s="39"/>
      <c r="G115" s="39"/>
      <c r="H115" s="39"/>
      <c r="I115" s="150"/>
      <c r="J115" s="129">
        <f>ROUND(J30*T115,2)</f>
        <v>0</v>
      </c>
      <c r="K115" s="39"/>
      <c r="L115" s="211"/>
      <c r="M115" s="150"/>
      <c r="N115" s="212" t="s">
        <v>47</v>
      </c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213" t="s">
        <v>129</v>
      </c>
      <c r="AZ115" s="150"/>
      <c r="BA115" s="150"/>
      <c r="BB115" s="150"/>
      <c r="BC115" s="150"/>
      <c r="BD115" s="150"/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213" t="s">
        <v>90</v>
      </c>
      <c r="BK115" s="150"/>
      <c r="BL115" s="150"/>
      <c r="BM115" s="150"/>
    </row>
    <row r="116" s="1" customFormat="1">
      <c r="B116" s="38"/>
      <c r="C116" s="39"/>
      <c r="D116" s="39"/>
      <c r="E116" s="39"/>
      <c r="F116" s="39"/>
      <c r="G116" s="39"/>
      <c r="H116" s="39"/>
      <c r="I116" s="150"/>
      <c r="J116" s="39"/>
      <c r="K116" s="39"/>
      <c r="L116" s="40"/>
    </row>
    <row r="117" s="1" customFormat="1" ht="29.28" customHeight="1">
      <c r="B117" s="38"/>
      <c r="C117" s="139" t="s">
        <v>101</v>
      </c>
      <c r="D117" s="140"/>
      <c r="E117" s="140"/>
      <c r="F117" s="140"/>
      <c r="G117" s="140"/>
      <c r="H117" s="140"/>
      <c r="I117" s="192"/>
      <c r="J117" s="141">
        <f>ROUND(J96+J109,2)</f>
        <v>0</v>
      </c>
      <c r="K117" s="140"/>
      <c r="L117" s="40"/>
    </row>
    <row r="118" s="1" customFormat="1" ht="6.96" customHeight="1">
      <c r="B118" s="61"/>
      <c r="C118" s="62"/>
      <c r="D118" s="62"/>
      <c r="E118" s="62"/>
      <c r="F118" s="62"/>
      <c r="G118" s="62"/>
      <c r="H118" s="62"/>
      <c r="I118" s="186"/>
      <c r="J118" s="62"/>
      <c r="K118" s="62"/>
      <c r="L118" s="40"/>
    </row>
    <row r="122" s="1" customFormat="1" ht="6.96" customHeight="1">
      <c r="B122" s="63"/>
      <c r="C122" s="64"/>
      <c r="D122" s="64"/>
      <c r="E122" s="64"/>
      <c r="F122" s="64"/>
      <c r="G122" s="64"/>
      <c r="H122" s="64"/>
      <c r="I122" s="189"/>
      <c r="J122" s="64"/>
      <c r="K122" s="64"/>
      <c r="L122" s="40"/>
    </row>
    <row r="123" s="1" customFormat="1" ht="24.96" customHeight="1">
      <c r="B123" s="38"/>
      <c r="C123" s="21" t="s">
        <v>130</v>
      </c>
      <c r="D123" s="39"/>
      <c r="E123" s="39"/>
      <c r="F123" s="39"/>
      <c r="G123" s="39"/>
      <c r="H123" s="39"/>
      <c r="I123" s="150"/>
      <c r="J123" s="39"/>
      <c r="K123" s="39"/>
      <c r="L123" s="40"/>
    </row>
    <row r="124" s="1" customFormat="1" ht="6.96" customHeight="1">
      <c r="B124" s="38"/>
      <c r="C124" s="39"/>
      <c r="D124" s="39"/>
      <c r="E124" s="39"/>
      <c r="F124" s="39"/>
      <c r="G124" s="39"/>
      <c r="H124" s="39"/>
      <c r="I124" s="150"/>
      <c r="J124" s="39"/>
      <c r="K124" s="39"/>
      <c r="L124" s="40"/>
    </row>
    <row r="125" s="1" customFormat="1" ht="12" customHeight="1">
      <c r="B125" s="38"/>
      <c r="C125" s="30" t="s">
        <v>16</v>
      </c>
      <c r="D125" s="39"/>
      <c r="E125" s="39"/>
      <c r="F125" s="39"/>
      <c r="G125" s="39"/>
      <c r="H125" s="39"/>
      <c r="I125" s="150"/>
      <c r="J125" s="39"/>
      <c r="K125" s="39"/>
      <c r="L125" s="40"/>
    </row>
    <row r="126" s="1" customFormat="1" ht="16.5" customHeight="1">
      <c r="B126" s="38"/>
      <c r="C126" s="39"/>
      <c r="D126" s="39"/>
      <c r="E126" s="190" t="str">
        <f>E7</f>
        <v>O1803 Demolice bytových domů č.p. 238-246 a č.p. 277-282, Litvínov, Janov</v>
      </c>
      <c r="F126" s="30"/>
      <c r="G126" s="30"/>
      <c r="H126" s="30"/>
      <c r="I126" s="150"/>
      <c r="J126" s="39"/>
      <c r="K126" s="39"/>
      <c r="L126" s="40"/>
    </row>
    <row r="127" s="1" customFormat="1" ht="12" customHeight="1">
      <c r="B127" s="38"/>
      <c r="C127" s="30" t="s">
        <v>103</v>
      </c>
      <c r="D127" s="39"/>
      <c r="E127" s="39"/>
      <c r="F127" s="39"/>
      <c r="G127" s="39"/>
      <c r="H127" s="39"/>
      <c r="I127" s="150"/>
      <c r="J127" s="39"/>
      <c r="K127" s="39"/>
      <c r="L127" s="40"/>
    </row>
    <row r="128" s="1" customFormat="1" ht="16.5" customHeight="1">
      <c r="B128" s="38"/>
      <c r="C128" s="39"/>
      <c r="D128" s="39"/>
      <c r="E128" s="71" t="str">
        <f>E9</f>
        <v>SO02 - Demolice BD 277-282</v>
      </c>
      <c r="F128" s="39"/>
      <c r="G128" s="39"/>
      <c r="H128" s="39"/>
      <c r="I128" s="150"/>
      <c r="J128" s="39"/>
      <c r="K128" s="39"/>
      <c r="L128" s="40"/>
    </row>
    <row r="129" s="1" customFormat="1" ht="6.96" customHeight="1">
      <c r="B129" s="38"/>
      <c r="C129" s="39"/>
      <c r="D129" s="39"/>
      <c r="E129" s="39"/>
      <c r="F129" s="39"/>
      <c r="G129" s="39"/>
      <c r="H129" s="39"/>
      <c r="I129" s="150"/>
      <c r="J129" s="39"/>
      <c r="K129" s="39"/>
      <c r="L129" s="40"/>
    </row>
    <row r="130" s="1" customFormat="1" ht="12" customHeight="1">
      <c r="B130" s="38"/>
      <c r="C130" s="30" t="s">
        <v>20</v>
      </c>
      <c r="D130" s="39"/>
      <c r="E130" s="39"/>
      <c r="F130" s="25" t="str">
        <f>F12</f>
        <v xml:space="preserve"> </v>
      </c>
      <c r="G130" s="39"/>
      <c r="H130" s="39"/>
      <c r="I130" s="153" t="s">
        <v>22</v>
      </c>
      <c r="J130" s="74" t="str">
        <f>IF(J12="","",J12)</f>
        <v>30. 7. 2019</v>
      </c>
      <c r="K130" s="39"/>
      <c r="L130" s="40"/>
    </row>
    <row r="131" s="1" customFormat="1" ht="6.96" customHeight="1">
      <c r="B131" s="38"/>
      <c r="C131" s="39"/>
      <c r="D131" s="39"/>
      <c r="E131" s="39"/>
      <c r="F131" s="39"/>
      <c r="G131" s="39"/>
      <c r="H131" s="39"/>
      <c r="I131" s="150"/>
      <c r="J131" s="39"/>
      <c r="K131" s="39"/>
      <c r="L131" s="40"/>
    </row>
    <row r="132" s="1" customFormat="1" ht="27.9" customHeight="1">
      <c r="B132" s="38"/>
      <c r="C132" s="30" t="s">
        <v>24</v>
      </c>
      <c r="D132" s="39"/>
      <c r="E132" s="39"/>
      <c r="F132" s="25" t="str">
        <f>E15</f>
        <v>Město Litvínov</v>
      </c>
      <c r="G132" s="39"/>
      <c r="H132" s="39"/>
      <c r="I132" s="153" t="s">
        <v>32</v>
      </c>
      <c r="J132" s="34" t="str">
        <f>E21</f>
        <v>AWT Rekultivace a.s.</v>
      </c>
      <c r="K132" s="39"/>
      <c r="L132" s="40"/>
    </row>
    <row r="133" s="1" customFormat="1" ht="15.15" customHeight="1">
      <c r="B133" s="38"/>
      <c r="C133" s="30" t="s">
        <v>30</v>
      </c>
      <c r="D133" s="39"/>
      <c r="E133" s="39"/>
      <c r="F133" s="25" t="str">
        <f>IF(E18="","",E18)</f>
        <v>Vyplň údaj</v>
      </c>
      <c r="G133" s="39"/>
      <c r="H133" s="39"/>
      <c r="I133" s="153" t="s">
        <v>37</v>
      </c>
      <c r="J133" s="34" t="str">
        <f>E24</f>
        <v>Ing. Kropáčová</v>
      </c>
      <c r="K133" s="39"/>
      <c r="L133" s="40"/>
    </row>
    <row r="134" s="1" customFormat="1" ht="10.32" customHeight="1">
      <c r="B134" s="38"/>
      <c r="C134" s="39"/>
      <c r="D134" s="39"/>
      <c r="E134" s="39"/>
      <c r="F134" s="39"/>
      <c r="G134" s="39"/>
      <c r="H134" s="39"/>
      <c r="I134" s="150"/>
      <c r="J134" s="39"/>
      <c r="K134" s="39"/>
      <c r="L134" s="40"/>
    </row>
    <row r="135" s="10" customFormat="1" ht="29.28" customHeight="1">
      <c r="B135" s="215"/>
      <c r="C135" s="216" t="s">
        <v>131</v>
      </c>
      <c r="D135" s="217" t="s">
        <v>67</v>
      </c>
      <c r="E135" s="217" t="s">
        <v>63</v>
      </c>
      <c r="F135" s="217" t="s">
        <v>64</v>
      </c>
      <c r="G135" s="217" t="s">
        <v>132</v>
      </c>
      <c r="H135" s="217" t="s">
        <v>133</v>
      </c>
      <c r="I135" s="218" t="s">
        <v>134</v>
      </c>
      <c r="J135" s="219" t="s">
        <v>108</v>
      </c>
      <c r="K135" s="220" t="s">
        <v>135</v>
      </c>
      <c r="L135" s="221"/>
      <c r="M135" s="95" t="s">
        <v>1</v>
      </c>
      <c r="N135" s="96" t="s">
        <v>46</v>
      </c>
      <c r="O135" s="96" t="s">
        <v>136</v>
      </c>
      <c r="P135" s="96" t="s">
        <v>137</v>
      </c>
      <c r="Q135" s="96" t="s">
        <v>138</v>
      </c>
      <c r="R135" s="96" t="s">
        <v>139</v>
      </c>
      <c r="S135" s="96" t="s">
        <v>140</v>
      </c>
      <c r="T135" s="97" t="s">
        <v>141</v>
      </c>
    </row>
    <row r="136" s="1" customFormat="1" ht="22.8" customHeight="1">
      <c r="B136" s="38"/>
      <c r="C136" s="102" t="s">
        <v>142</v>
      </c>
      <c r="D136" s="39"/>
      <c r="E136" s="39"/>
      <c r="F136" s="39"/>
      <c r="G136" s="39"/>
      <c r="H136" s="39"/>
      <c r="I136" s="150"/>
      <c r="J136" s="222">
        <f>BK136</f>
        <v>0</v>
      </c>
      <c r="K136" s="39"/>
      <c r="L136" s="40"/>
      <c r="M136" s="98"/>
      <c r="N136" s="99"/>
      <c r="O136" s="99"/>
      <c r="P136" s="223">
        <f>P137+P283</f>
        <v>0</v>
      </c>
      <c r="Q136" s="99"/>
      <c r="R136" s="223">
        <f>R137+R283</f>
        <v>1274.6567600000001</v>
      </c>
      <c r="S136" s="99"/>
      <c r="T136" s="224">
        <f>T137+T283</f>
        <v>9937.1049999999996</v>
      </c>
      <c r="AT136" s="15" t="s">
        <v>81</v>
      </c>
      <c r="AU136" s="15" t="s">
        <v>110</v>
      </c>
      <c r="BK136" s="225">
        <f>BK137+BK283</f>
        <v>0</v>
      </c>
    </row>
    <row r="137" s="11" customFormat="1" ht="25.92" customHeight="1">
      <c r="B137" s="226"/>
      <c r="C137" s="227"/>
      <c r="D137" s="228" t="s">
        <v>81</v>
      </c>
      <c r="E137" s="229" t="s">
        <v>90</v>
      </c>
      <c r="F137" s="229" t="s">
        <v>143</v>
      </c>
      <c r="G137" s="227"/>
      <c r="H137" s="227"/>
      <c r="I137" s="230"/>
      <c r="J137" s="231">
        <f>BK137</f>
        <v>0</v>
      </c>
      <c r="K137" s="227"/>
      <c r="L137" s="232"/>
      <c r="M137" s="233"/>
      <c r="N137" s="234"/>
      <c r="O137" s="234"/>
      <c r="P137" s="235">
        <f>P138+P164+P197+P220+P275</f>
        <v>0</v>
      </c>
      <c r="Q137" s="234"/>
      <c r="R137" s="235">
        <f>R138+R164+R197+R220+R275</f>
        <v>779.37686000000008</v>
      </c>
      <c r="S137" s="234"/>
      <c r="T137" s="236">
        <f>T138+T164+T197+T220+T275</f>
        <v>9072.3549999999996</v>
      </c>
      <c r="AR137" s="237" t="s">
        <v>90</v>
      </c>
      <c r="AT137" s="238" t="s">
        <v>81</v>
      </c>
      <c r="AU137" s="238" t="s">
        <v>82</v>
      </c>
      <c r="AY137" s="237" t="s">
        <v>144</v>
      </c>
      <c r="BK137" s="239">
        <f>BK138+BK164+BK197+BK220+BK275</f>
        <v>0</v>
      </c>
    </row>
    <row r="138" s="11" customFormat="1" ht="22.8" customHeight="1">
      <c r="B138" s="226"/>
      <c r="C138" s="227"/>
      <c r="D138" s="228" t="s">
        <v>81</v>
      </c>
      <c r="E138" s="240" t="s">
        <v>145</v>
      </c>
      <c r="F138" s="240" t="s">
        <v>146</v>
      </c>
      <c r="G138" s="227"/>
      <c r="H138" s="227"/>
      <c r="I138" s="230"/>
      <c r="J138" s="241">
        <f>BK138</f>
        <v>0</v>
      </c>
      <c r="K138" s="227"/>
      <c r="L138" s="232"/>
      <c r="M138" s="233"/>
      <c r="N138" s="234"/>
      <c r="O138" s="234"/>
      <c r="P138" s="235">
        <f>SUM(P139:P163)</f>
        <v>0</v>
      </c>
      <c r="Q138" s="234"/>
      <c r="R138" s="235">
        <f>SUM(R139:R163)</f>
        <v>0</v>
      </c>
      <c r="S138" s="234"/>
      <c r="T138" s="236">
        <f>SUM(T139:T163)</f>
        <v>9019.875</v>
      </c>
      <c r="AR138" s="237" t="s">
        <v>90</v>
      </c>
      <c r="AT138" s="238" t="s">
        <v>81</v>
      </c>
      <c r="AU138" s="238" t="s">
        <v>90</v>
      </c>
      <c r="AY138" s="237" t="s">
        <v>144</v>
      </c>
      <c r="BK138" s="239">
        <f>SUM(BK139:BK163)</f>
        <v>0</v>
      </c>
    </row>
    <row r="139" s="1" customFormat="1" ht="48" customHeight="1">
      <c r="B139" s="38"/>
      <c r="C139" s="242" t="s">
        <v>90</v>
      </c>
      <c r="D139" s="242" t="s">
        <v>147</v>
      </c>
      <c r="E139" s="243" t="s">
        <v>148</v>
      </c>
      <c r="F139" s="244" t="s">
        <v>149</v>
      </c>
      <c r="G139" s="245" t="s">
        <v>150</v>
      </c>
      <c r="H139" s="246">
        <v>300</v>
      </c>
      <c r="I139" s="247"/>
      <c r="J139" s="248">
        <f>ROUND(I139*H139,2)</f>
        <v>0</v>
      </c>
      <c r="K139" s="244" t="s">
        <v>151</v>
      </c>
      <c r="L139" s="40"/>
      <c r="M139" s="249" t="s">
        <v>1</v>
      </c>
      <c r="N139" s="250" t="s">
        <v>47</v>
      </c>
      <c r="O139" s="86"/>
      <c r="P139" s="251">
        <f>O139*H139</f>
        <v>0</v>
      </c>
      <c r="Q139" s="251">
        <v>0</v>
      </c>
      <c r="R139" s="251">
        <f>Q139*H139</f>
        <v>0</v>
      </c>
      <c r="S139" s="251">
        <v>0</v>
      </c>
      <c r="T139" s="252">
        <f>S139*H139</f>
        <v>0</v>
      </c>
      <c r="AR139" s="253" t="s">
        <v>152</v>
      </c>
      <c r="AT139" s="253" t="s">
        <v>147</v>
      </c>
      <c r="AU139" s="253" t="s">
        <v>92</v>
      </c>
      <c r="AY139" s="15" t="s">
        <v>144</v>
      </c>
      <c r="BE139" s="134">
        <f>IF(N139="základní",J139,0)</f>
        <v>0</v>
      </c>
      <c r="BF139" s="134">
        <f>IF(N139="snížená",J139,0)</f>
        <v>0</v>
      </c>
      <c r="BG139" s="134">
        <f>IF(N139="zákl. přenesená",J139,0)</f>
        <v>0</v>
      </c>
      <c r="BH139" s="134">
        <f>IF(N139="sníž. přenesená",J139,0)</f>
        <v>0</v>
      </c>
      <c r="BI139" s="134">
        <f>IF(N139="nulová",J139,0)</f>
        <v>0</v>
      </c>
      <c r="BJ139" s="15" t="s">
        <v>90</v>
      </c>
      <c r="BK139" s="134">
        <f>ROUND(I139*H139,2)</f>
        <v>0</v>
      </c>
      <c r="BL139" s="15" t="s">
        <v>152</v>
      </c>
      <c r="BM139" s="253" t="s">
        <v>153</v>
      </c>
    </row>
    <row r="140" s="1" customFormat="1" ht="24" customHeight="1">
      <c r="B140" s="38"/>
      <c r="C140" s="242" t="s">
        <v>92</v>
      </c>
      <c r="D140" s="242" t="s">
        <v>147</v>
      </c>
      <c r="E140" s="243" t="s">
        <v>154</v>
      </c>
      <c r="F140" s="244" t="s">
        <v>155</v>
      </c>
      <c r="G140" s="245" t="s">
        <v>156</v>
      </c>
      <c r="H140" s="246">
        <v>625</v>
      </c>
      <c r="I140" s="247"/>
      <c r="J140" s="248">
        <f>ROUND(I140*H140,2)</f>
        <v>0</v>
      </c>
      <c r="K140" s="244" t="s">
        <v>151</v>
      </c>
      <c r="L140" s="40"/>
      <c r="M140" s="249" t="s">
        <v>1</v>
      </c>
      <c r="N140" s="250" t="s">
        <v>47</v>
      </c>
      <c r="O140" s="86"/>
      <c r="P140" s="251">
        <f>O140*H140</f>
        <v>0</v>
      </c>
      <c r="Q140" s="251">
        <v>0</v>
      </c>
      <c r="R140" s="251">
        <f>Q140*H140</f>
        <v>0</v>
      </c>
      <c r="S140" s="251">
        <v>0.092999999999999999</v>
      </c>
      <c r="T140" s="252">
        <f>S140*H140</f>
        <v>58.125</v>
      </c>
      <c r="AR140" s="253" t="s">
        <v>152</v>
      </c>
      <c r="AT140" s="253" t="s">
        <v>147</v>
      </c>
      <c r="AU140" s="253" t="s">
        <v>92</v>
      </c>
      <c r="AY140" s="15" t="s">
        <v>144</v>
      </c>
      <c r="BE140" s="134">
        <f>IF(N140="základní",J140,0)</f>
        <v>0</v>
      </c>
      <c r="BF140" s="134">
        <f>IF(N140="snížená",J140,0)</f>
        <v>0</v>
      </c>
      <c r="BG140" s="134">
        <f>IF(N140="zákl. přenesená",J140,0)</f>
        <v>0</v>
      </c>
      <c r="BH140" s="134">
        <f>IF(N140="sníž. přenesená",J140,0)</f>
        <v>0</v>
      </c>
      <c r="BI140" s="134">
        <f>IF(N140="nulová",J140,0)</f>
        <v>0</v>
      </c>
      <c r="BJ140" s="15" t="s">
        <v>90</v>
      </c>
      <c r="BK140" s="134">
        <f>ROUND(I140*H140,2)</f>
        <v>0</v>
      </c>
      <c r="BL140" s="15" t="s">
        <v>152</v>
      </c>
      <c r="BM140" s="253" t="s">
        <v>157</v>
      </c>
    </row>
    <row r="141" s="1" customFormat="1" ht="16.5" customHeight="1">
      <c r="B141" s="38"/>
      <c r="C141" s="242" t="s">
        <v>158</v>
      </c>
      <c r="D141" s="242" t="s">
        <v>147</v>
      </c>
      <c r="E141" s="243" t="s">
        <v>159</v>
      </c>
      <c r="F141" s="244" t="s">
        <v>160</v>
      </c>
      <c r="G141" s="245" t="s">
        <v>161</v>
      </c>
      <c r="H141" s="246">
        <v>6</v>
      </c>
      <c r="I141" s="247"/>
      <c r="J141" s="248">
        <f>ROUND(I141*H141,2)</f>
        <v>0</v>
      </c>
      <c r="K141" s="244" t="s">
        <v>1</v>
      </c>
      <c r="L141" s="40"/>
      <c r="M141" s="249" t="s">
        <v>1</v>
      </c>
      <c r="N141" s="250" t="s">
        <v>47</v>
      </c>
      <c r="O141" s="86"/>
      <c r="P141" s="251">
        <f>O141*H141</f>
        <v>0</v>
      </c>
      <c r="Q141" s="251">
        <v>0</v>
      </c>
      <c r="R141" s="251">
        <f>Q141*H141</f>
        <v>0</v>
      </c>
      <c r="S141" s="251">
        <v>0</v>
      </c>
      <c r="T141" s="252">
        <f>S141*H141</f>
        <v>0</v>
      </c>
      <c r="AR141" s="253" t="s">
        <v>152</v>
      </c>
      <c r="AT141" s="253" t="s">
        <v>147</v>
      </c>
      <c r="AU141" s="253" t="s">
        <v>92</v>
      </c>
      <c r="AY141" s="15" t="s">
        <v>144</v>
      </c>
      <c r="BE141" s="134">
        <f>IF(N141="základní",J141,0)</f>
        <v>0</v>
      </c>
      <c r="BF141" s="134">
        <f>IF(N141="snížená",J141,0)</f>
        <v>0</v>
      </c>
      <c r="BG141" s="134">
        <f>IF(N141="zákl. přenesená",J141,0)</f>
        <v>0</v>
      </c>
      <c r="BH141" s="134">
        <f>IF(N141="sníž. přenesená",J141,0)</f>
        <v>0</v>
      </c>
      <c r="BI141" s="134">
        <f>IF(N141="nulová",J141,0)</f>
        <v>0</v>
      </c>
      <c r="BJ141" s="15" t="s">
        <v>90</v>
      </c>
      <c r="BK141" s="134">
        <f>ROUND(I141*H141,2)</f>
        <v>0</v>
      </c>
      <c r="BL141" s="15" t="s">
        <v>152</v>
      </c>
      <c r="BM141" s="253" t="s">
        <v>162</v>
      </c>
    </row>
    <row r="142" s="1" customFormat="1" ht="16.5" customHeight="1">
      <c r="B142" s="38"/>
      <c r="C142" s="242" t="s">
        <v>152</v>
      </c>
      <c r="D142" s="242" t="s">
        <v>147</v>
      </c>
      <c r="E142" s="243" t="s">
        <v>163</v>
      </c>
      <c r="F142" s="244" t="s">
        <v>164</v>
      </c>
      <c r="G142" s="245" t="s">
        <v>165</v>
      </c>
      <c r="H142" s="246">
        <v>1320</v>
      </c>
      <c r="I142" s="247"/>
      <c r="J142" s="248">
        <f>ROUND(I142*H142,2)</f>
        <v>0</v>
      </c>
      <c r="K142" s="244" t="s">
        <v>1</v>
      </c>
      <c r="L142" s="40"/>
      <c r="M142" s="249" t="s">
        <v>1</v>
      </c>
      <c r="N142" s="250" t="s">
        <v>47</v>
      </c>
      <c r="O142" s="86"/>
      <c r="P142" s="251">
        <f>O142*H142</f>
        <v>0</v>
      </c>
      <c r="Q142" s="251">
        <v>0</v>
      </c>
      <c r="R142" s="251">
        <f>Q142*H142</f>
        <v>0</v>
      </c>
      <c r="S142" s="251">
        <v>0</v>
      </c>
      <c r="T142" s="252">
        <f>S142*H142</f>
        <v>0</v>
      </c>
      <c r="AR142" s="253" t="s">
        <v>152</v>
      </c>
      <c r="AT142" s="253" t="s">
        <v>147</v>
      </c>
      <c r="AU142" s="253" t="s">
        <v>92</v>
      </c>
      <c r="AY142" s="15" t="s">
        <v>144</v>
      </c>
      <c r="BE142" s="134">
        <f>IF(N142="základní",J142,0)</f>
        <v>0</v>
      </c>
      <c r="BF142" s="134">
        <f>IF(N142="snížená",J142,0)</f>
        <v>0</v>
      </c>
      <c r="BG142" s="134">
        <f>IF(N142="zákl. přenesená",J142,0)</f>
        <v>0</v>
      </c>
      <c r="BH142" s="134">
        <f>IF(N142="sníž. přenesená",J142,0)</f>
        <v>0</v>
      </c>
      <c r="BI142" s="134">
        <f>IF(N142="nulová",J142,0)</f>
        <v>0</v>
      </c>
      <c r="BJ142" s="15" t="s">
        <v>90</v>
      </c>
      <c r="BK142" s="134">
        <f>ROUND(I142*H142,2)</f>
        <v>0</v>
      </c>
      <c r="BL142" s="15" t="s">
        <v>152</v>
      </c>
      <c r="BM142" s="253" t="s">
        <v>166</v>
      </c>
    </row>
    <row r="143" s="12" customFormat="1">
      <c r="B143" s="254"/>
      <c r="C143" s="255"/>
      <c r="D143" s="256" t="s">
        <v>167</v>
      </c>
      <c r="E143" s="257" t="s">
        <v>1</v>
      </c>
      <c r="F143" s="258" t="s">
        <v>168</v>
      </c>
      <c r="G143" s="255"/>
      <c r="H143" s="257" t="s">
        <v>1</v>
      </c>
      <c r="I143" s="259"/>
      <c r="J143" s="255"/>
      <c r="K143" s="255"/>
      <c r="L143" s="260"/>
      <c r="M143" s="261"/>
      <c r="N143" s="262"/>
      <c r="O143" s="262"/>
      <c r="P143" s="262"/>
      <c r="Q143" s="262"/>
      <c r="R143" s="262"/>
      <c r="S143" s="262"/>
      <c r="T143" s="263"/>
      <c r="AT143" s="264" t="s">
        <v>167</v>
      </c>
      <c r="AU143" s="264" t="s">
        <v>92</v>
      </c>
      <c r="AV143" s="12" t="s">
        <v>90</v>
      </c>
      <c r="AW143" s="12" t="s">
        <v>36</v>
      </c>
      <c r="AX143" s="12" t="s">
        <v>82</v>
      </c>
      <c r="AY143" s="264" t="s">
        <v>144</v>
      </c>
    </row>
    <row r="144" s="12" customFormat="1">
      <c r="B144" s="254"/>
      <c r="C144" s="255"/>
      <c r="D144" s="256" t="s">
        <v>167</v>
      </c>
      <c r="E144" s="257" t="s">
        <v>1</v>
      </c>
      <c r="F144" s="258" t="s">
        <v>169</v>
      </c>
      <c r="G144" s="255"/>
      <c r="H144" s="257" t="s">
        <v>1</v>
      </c>
      <c r="I144" s="259"/>
      <c r="J144" s="255"/>
      <c r="K144" s="255"/>
      <c r="L144" s="260"/>
      <c r="M144" s="261"/>
      <c r="N144" s="262"/>
      <c r="O144" s="262"/>
      <c r="P144" s="262"/>
      <c r="Q144" s="262"/>
      <c r="R144" s="262"/>
      <c r="S144" s="262"/>
      <c r="T144" s="263"/>
      <c r="AT144" s="264" t="s">
        <v>167</v>
      </c>
      <c r="AU144" s="264" t="s">
        <v>92</v>
      </c>
      <c r="AV144" s="12" t="s">
        <v>90</v>
      </c>
      <c r="AW144" s="12" t="s">
        <v>36</v>
      </c>
      <c r="AX144" s="12" t="s">
        <v>82</v>
      </c>
      <c r="AY144" s="264" t="s">
        <v>144</v>
      </c>
    </row>
    <row r="145" s="12" customFormat="1">
      <c r="B145" s="254"/>
      <c r="C145" s="255"/>
      <c r="D145" s="256" t="s">
        <v>167</v>
      </c>
      <c r="E145" s="257" t="s">
        <v>1</v>
      </c>
      <c r="F145" s="258" t="s">
        <v>170</v>
      </c>
      <c r="G145" s="255"/>
      <c r="H145" s="257" t="s">
        <v>1</v>
      </c>
      <c r="I145" s="259"/>
      <c r="J145" s="255"/>
      <c r="K145" s="255"/>
      <c r="L145" s="260"/>
      <c r="M145" s="261"/>
      <c r="N145" s="262"/>
      <c r="O145" s="262"/>
      <c r="P145" s="262"/>
      <c r="Q145" s="262"/>
      <c r="R145" s="262"/>
      <c r="S145" s="262"/>
      <c r="T145" s="263"/>
      <c r="AT145" s="264" t="s">
        <v>167</v>
      </c>
      <c r="AU145" s="264" t="s">
        <v>92</v>
      </c>
      <c r="AV145" s="12" t="s">
        <v>90</v>
      </c>
      <c r="AW145" s="12" t="s">
        <v>36</v>
      </c>
      <c r="AX145" s="12" t="s">
        <v>82</v>
      </c>
      <c r="AY145" s="264" t="s">
        <v>144</v>
      </c>
    </row>
    <row r="146" s="13" customFormat="1">
      <c r="B146" s="265"/>
      <c r="C146" s="266"/>
      <c r="D146" s="256" t="s">
        <v>167</v>
      </c>
      <c r="E146" s="267" t="s">
        <v>1</v>
      </c>
      <c r="F146" s="268" t="s">
        <v>171</v>
      </c>
      <c r="G146" s="266"/>
      <c r="H146" s="269">
        <v>1320</v>
      </c>
      <c r="I146" s="270"/>
      <c r="J146" s="266"/>
      <c r="K146" s="266"/>
      <c r="L146" s="271"/>
      <c r="M146" s="272"/>
      <c r="N146" s="273"/>
      <c r="O146" s="273"/>
      <c r="P146" s="273"/>
      <c r="Q146" s="273"/>
      <c r="R146" s="273"/>
      <c r="S146" s="273"/>
      <c r="T146" s="274"/>
      <c r="AT146" s="275" t="s">
        <v>167</v>
      </c>
      <c r="AU146" s="275" t="s">
        <v>92</v>
      </c>
      <c r="AV146" s="13" t="s">
        <v>92</v>
      </c>
      <c r="AW146" s="13" t="s">
        <v>36</v>
      </c>
      <c r="AX146" s="13" t="s">
        <v>90</v>
      </c>
      <c r="AY146" s="275" t="s">
        <v>144</v>
      </c>
    </row>
    <row r="147" s="1" customFormat="1" ht="24" customHeight="1">
      <c r="B147" s="38"/>
      <c r="C147" s="242" t="s">
        <v>172</v>
      </c>
      <c r="D147" s="242" t="s">
        <v>147</v>
      </c>
      <c r="E147" s="243" t="s">
        <v>173</v>
      </c>
      <c r="F147" s="244" t="s">
        <v>174</v>
      </c>
      <c r="G147" s="245" t="s">
        <v>165</v>
      </c>
      <c r="H147" s="246">
        <v>1100</v>
      </c>
      <c r="I147" s="247"/>
      <c r="J147" s="248">
        <f>ROUND(I147*H147,2)</f>
        <v>0</v>
      </c>
      <c r="K147" s="244" t="s">
        <v>1</v>
      </c>
      <c r="L147" s="40"/>
      <c r="M147" s="249" t="s">
        <v>1</v>
      </c>
      <c r="N147" s="250" t="s">
        <v>47</v>
      </c>
      <c r="O147" s="86"/>
      <c r="P147" s="251">
        <f>O147*H147</f>
        <v>0</v>
      </c>
      <c r="Q147" s="251">
        <v>0</v>
      </c>
      <c r="R147" s="251">
        <f>Q147*H147</f>
        <v>0</v>
      </c>
      <c r="S147" s="251">
        <v>0</v>
      </c>
      <c r="T147" s="252">
        <f>S147*H147</f>
        <v>0</v>
      </c>
      <c r="AR147" s="253" t="s">
        <v>152</v>
      </c>
      <c r="AT147" s="253" t="s">
        <v>147</v>
      </c>
      <c r="AU147" s="253" t="s">
        <v>92</v>
      </c>
      <c r="AY147" s="15" t="s">
        <v>144</v>
      </c>
      <c r="BE147" s="134">
        <f>IF(N147="základní",J147,0)</f>
        <v>0</v>
      </c>
      <c r="BF147" s="134">
        <f>IF(N147="snížená",J147,0)</f>
        <v>0</v>
      </c>
      <c r="BG147" s="134">
        <f>IF(N147="zákl. přenesená",J147,0)</f>
        <v>0</v>
      </c>
      <c r="BH147" s="134">
        <f>IF(N147="sníž. přenesená",J147,0)</f>
        <v>0</v>
      </c>
      <c r="BI147" s="134">
        <f>IF(N147="nulová",J147,0)</f>
        <v>0</v>
      </c>
      <c r="BJ147" s="15" t="s">
        <v>90</v>
      </c>
      <c r="BK147" s="134">
        <f>ROUND(I147*H147,2)</f>
        <v>0</v>
      </c>
      <c r="BL147" s="15" t="s">
        <v>152</v>
      </c>
      <c r="BM147" s="253" t="s">
        <v>175</v>
      </c>
    </row>
    <row r="148" s="1" customFormat="1" ht="24" customHeight="1">
      <c r="B148" s="38"/>
      <c r="C148" s="242" t="s">
        <v>176</v>
      </c>
      <c r="D148" s="242" t="s">
        <v>147</v>
      </c>
      <c r="E148" s="243" t="s">
        <v>177</v>
      </c>
      <c r="F148" s="244" t="s">
        <v>178</v>
      </c>
      <c r="G148" s="245" t="s">
        <v>165</v>
      </c>
      <c r="H148" s="246">
        <v>500</v>
      </c>
      <c r="I148" s="247"/>
      <c r="J148" s="248">
        <f>ROUND(I148*H148,2)</f>
        <v>0</v>
      </c>
      <c r="K148" s="244" t="s">
        <v>1</v>
      </c>
      <c r="L148" s="40"/>
      <c r="M148" s="249" t="s">
        <v>1</v>
      </c>
      <c r="N148" s="250" t="s">
        <v>47</v>
      </c>
      <c r="O148" s="86"/>
      <c r="P148" s="251">
        <f>O148*H148</f>
        <v>0</v>
      </c>
      <c r="Q148" s="251">
        <v>0</v>
      </c>
      <c r="R148" s="251">
        <f>Q148*H148</f>
        <v>0</v>
      </c>
      <c r="S148" s="251">
        <v>0</v>
      </c>
      <c r="T148" s="252">
        <f>S148*H148</f>
        <v>0</v>
      </c>
      <c r="AR148" s="253" t="s">
        <v>152</v>
      </c>
      <c r="AT148" s="253" t="s">
        <v>147</v>
      </c>
      <c r="AU148" s="253" t="s">
        <v>92</v>
      </c>
      <c r="AY148" s="15" t="s">
        <v>144</v>
      </c>
      <c r="BE148" s="134">
        <f>IF(N148="základní",J148,0)</f>
        <v>0</v>
      </c>
      <c r="BF148" s="134">
        <f>IF(N148="snížená",J148,0)</f>
        <v>0</v>
      </c>
      <c r="BG148" s="134">
        <f>IF(N148="zákl. přenesená",J148,0)</f>
        <v>0</v>
      </c>
      <c r="BH148" s="134">
        <f>IF(N148="sníž. přenesená",J148,0)</f>
        <v>0</v>
      </c>
      <c r="BI148" s="134">
        <f>IF(N148="nulová",J148,0)</f>
        <v>0</v>
      </c>
      <c r="BJ148" s="15" t="s">
        <v>90</v>
      </c>
      <c r="BK148" s="134">
        <f>ROUND(I148*H148,2)</f>
        <v>0</v>
      </c>
      <c r="BL148" s="15" t="s">
        <v>152</v>
      </c>
      <c r="BM148" s="253" t="s">
        <v>179</v>
      </c>
    </row>
    <row r="149" s="1" customFormat="1" ht="24" customHeight="1">
      <c r="B149" s="38"/>
      <c r="C149" s="242" t="s">
        <v>180</v>
      </c>
      <c r="D149" s="242" t="s">
        <v>147</v>
      </c>
      <c r="E149" s="243" t="s">
        <v>181</v>
      </c>
      <c r="F149" s="244" t="s">
        <v>182</v>
      </c>
      <c r="G149" s="245" t="s">
        <v>165</v>
      </c>
      <c r="H149" s="246">
        <v>350</v>
      </c>
      <c r="I149" s="247"/>
      <c r="J149" s="248">
        <f>ROUND(I149*H149,2)</f>
        <v>0</v>
      </c>
      <c r="K149" s="244" t="s">
        <v>151</v>
      </c>
      <c r="L149" s="40"/>
      <c r="M149" s="249" t="s">
        <v>1</v>
      </c>
      <c r="N149" s="250" t="s">
        <v>47</v>
      </c>
      <c r="O149" s="86"/>
      <c r="P149" s="251">
        <f>O149*H149</f>
        <v>0</v>
      </c>
      <c r="Q149" s="251">
        <v>0</v>
      </c>
      <c r="R149" s="251">
        <f>Q149*H149</f>
        <v>0</v>
      </c>
      <c r="S149" s="251">
        <v>0.025000000000000001</v>
      </c>
      <c r="T149" s="252">
        <f>S149*H149</f>
        <v>8.75</v>
      </c>
      <c r="AR149" s="253" t="s">
        <v>152</v>
      </c>
      <c r="AT149" s="253" t="s">
        <v>147</v>
      </c>
      <c r="AU149" s="253" t="s">
        <v>92</v>
      </c>
      <c r="AY149" s="15" t="s">
        <v>144</v>
      </c>
      <c r="BE149" s="134">
        <f>IF(N149="základní",J149,0)</f>
        <v>0</v>
      </c>
      <c r="BF149" s="134">
        <f>IF(N149="snížená",J149,0)</f>
        <v>0</v>
      </c>
      <c r="BG149" s="134">
        <f>IF(N149="zákl. přenesená",J149,0)</f>
        <v>0</v>
      </c>
      <c r="BH149" s="134">
        <f>IF(N149="sníž. přenesená",J149,0)</f>
        <v>0</v>
      </c>
      <c r="BI149" s="134">
        <f>IF(N149="nulová",J149,0)</f>
        <v>0</v>
      </c>
      <c r="BJ149" s="15" t="s">
        <v>90</v>
      </c>
      <c r="BK149" s="134">
        <f>ROUND(I149*H149,2)</f>
        <v>0</v>
      </c>
      <c r="BL149" s="15" t="s">
        <v>152</v>
      </c>
      <c r="BM149" s="253" t="s">
        <v>183</v>
      </c>
    </row>
    <row r="150" s="1" customFormat="1" ht="36" customHeight="1">
      <c r="B150" s="38"/>
      <c r="C150" s="242" t="s">
        <v>184</v>
      </c>
      <c r="D150" s="242" t="s">
        <v>147</v>
      </c>
      <c r="E150" s="243" t="s">
        <v>185</v>
      </c>
      <c r="F150" s="244" t="s">
        <v>186</v>
      </c>
      <c r="G150" s="245" t="s">
        <v>165</v>
      </c>
      <c r="H150" s="246">
        <v>5000</v>
      </c>
      <c r="I150" s="247"/>
      <c r="J150" s="248">
        <f>ROUND(I150*H150,2)</f>
        <v>0</v>
      </c>
      <c r="K150" s="244" t="s">
        <v>151</v>
      </c>
      <c r="L150" s="40"/>
      <c r="M150" s="249" t="s">
        <v>1</v>
      </c>
      <c r="N150" s="250" t="s">
        <v>47</v>
      </c>
      <c r="O150" s="86"/>
      <c r="P150" s="251">
        <f>O150*H150</f>
        <v>0</v>
      </c>
      <c r="Q150" s="251">
        <v>0</v>
      </c>
      <c r="R150" s="251">
        <f>Q150*H150</f>
        <v>0</v>
      </c>
      <c r="S150" s="251">
        <v>0.037999999999999999</v>
      </c>
      <c r="T150" s="252">
        <f>S150*H150</f>
        <v>190</v>
      </c>
      <c r="AR150" s="253" t="s">
        <v>152</v>
      </c>
      <c r="AT150" s="253" t="s">
        <v>147</v>
      </c>
      <c r="AU150" s="253" t="s">
        <v>92</v>
      </c>
      <c r="AY150" s="15" t="s">
        <v>144</v>
      </c>
      <c r="BE150" s="134">
        <f>IF(N150="základní",J150,0)</f>
        <v>0</v>
      </c>
      <c r="BF150" s="134">
        <f>IF(N150="snížená",J150,0)</f>
        <v>0</v>
      </c>
      <c r="BG150" s="134">
        <f>IF(N150="zákl. přenesená",J150,0)</f>
        <v>0</v>
      </c>
      <c r="BH150" s="134">
        <f>IF(N150="sníž. přenesená",J150,0)</f>
        <v>0</v>
      </c>
      <c r="BI150" s="134">
        <f>IF(N150="nulová",J150,0)</f>
        <v>0</v>
      </c>
      <c r="BJ150" s="15" t="s">
        <v>90</v>
      </c>
      <c r="BK150" s="134">
        <f>ROUND(I150*H150,2)</f>
        <v>0</v>
      </c>
      <c r="BL150" s="15" t="s">
        <v>152</v>
      </c>
      <c r="BM150" s="253" t="s">
        <v>187</v>
      </c>
    </row>
    <row r="151" s="1" customFormat="1" ht="16.5" customHeight="1">
      <c r="B151" s="38"/>
      <c r="C151" s="242" t="s">
        <v>188</v>
      </c>
      <c r="D151" s="242" t="s">
        <v>147</v>
      </c>
      <c r="E151" s="243" t="s">
        <v>189</v>
      </c>
      <c r="F151" s="244" t="s">
        <v>190</v>
      </c>
      <c r="G151" s="245" t="s">
        <v>191</v>
      </c>
      <c r="H151" s="246">
        <v>1</v>
      </c>
      <c r="I151" s="247"/>
      <c r="J151" s="248">
        <f>ROUND(I151*H151,2)</f>
        <v>0</v>
      </c>
      <c r="K151" s="244" t="s">
        <v>1</v>
      </c>
      <c r="L151" s="40"/>
      <c r="M151" s="249" t="s">
        <v>1</v>
      </c>
      <c r="N151" s="250" t="s">
        <v>47</v>
      </c>
      <c r="O151" s="86"/>
      <c r="P151" s="251">
        <f>O151*H151</f>
        <v>0</v>
      </c>
      <c r="Q151" s="251">
        <v>0</v>
      </c>
      <c r="R151" s="251">
        <f>Q151*H151</f>
        <v>0</v>
      </c>
      <c r="S151" s="251">
        <v>0</v>
      </c>
      <c r="T151" s="252">
        <f>S151*H151</f>
        <v>0</v>
      </c>
      <c r="AR151" s="253" t="s">
        <v>152</v>
      </c>
      <c r="AT151" s="253" t="s">
        <v>147</v>
      </c>
      <c r="AU151" s="253" t="s">
        <v>92</v>
      </c>
      <c r="AY151" s="15" t="s">
        <v>144</v>
      </c>
      <c r="BE151" s="134">
        <f>IF(N151="základní",J151,0)</f>
        <v>0</v>
      </c>
      <c r="BF151" s="134">
        <f>IF(N151="snížená",J151,0)</f>
        <v>0</v>
      </c>
      <c r="BG151" s="134">
        <f>IF(N151="zákl. přenesená",J151,0)</f>
        <v>0</v>
      </c>
      <c r="BH151" s="134">
        <f>IF(N151="sníž. přenesená",J151,0)</f>
        <v>0</v>
      </c>
      <c r="BI151" s="134">
        <f>IF(N151="nulová",J151,0)</f>
        <v>0</v>
      </c>
      <c r="BJ151" s="15" t="s">
        <v>90</v>
      </c>
      <c r="BK151" s="134">
        <f>ROUND(I151*H151,2)</f>
        <v>0</v>
      </c>
      <c r="BL151" s="15" t="s">
        <v>152</v>
      </c>
      <c r="BM151" s="253" t="s">
        <v>192</v>
      </c>
    </row>
    <row r="152" s="1" customFormat="1" ht="48" customHeight="1">
      <c r="B152" s="38"/>
      <c r="C152" s="242" t="s">
        <v>193</v>
      </c>
      <c r="D152" s="242" t="s">
        <v>147</v>
      </c>
      <c r="E152" s="243" t="s">
        <v>194</v>
      </c>
      <c r="F152" s="244" t="s">
        <v>195</v>
      </c>
      <c r="G152" s="245" t="s">
        <v>150</v>
      </c>
      <c r="H152" s="246">
        <v>28650</v>
      </c>
      <c r="I152" s="247"/>
      <c r="J152" s="248">
        <f>ROUND(I152*H152,2)</f>
        <v>0</v>
      </c>
      <c r="K152" s="244" t="s">
        <v>151</v>
      </c>
      <c r="L152" s="40"/>
      <c r="M152" s="249" t="s">
        <v>1</v>
      </c>
      <c r="N152" s="250" t="s">
        <v>47</v>
      </c>
      <c r="O152" s="86"/>
      <c r="P152" s="251">
        <f>O152*H152</f>
        <v>0</v>
      </c>
      <c r="Q152" s="251">
        <v>0</v>
      </c>
      <c r="R152" s="251">
        <f>Q152*H152</f>
        <v>0</v>
      </c>
      <c r="S152" s="251">
        <v>0.29999999999999999</v>
      </c>
      <c r="T152" s="252">
        <f>S152*H152</f>
        <v>8595</v>
      </c>
      <c r="AR152" s="253" t="s">
        <v>152</v>
      </c>
      <c r="AT152" s="253" t="s">
        <v>147</v>
      </c>
      <c r="AU152" s="253" t="s">
        <v>92</v>
      </c>
      <c r="AY152" s="15" t="s">
        <v>144</v>
      </c>
      <c r="BE152" s="134">
        <f>IF(N152="základní",J152,0)</f>
        <v>0</v>
      </c>
      <c r="BF152" s="134">
        <f>IF(N152="snížená",J152,0)</f>
        <v>0</v>
      </c>
      <c r="BG152" s="134">
        <f>IF(N152="zákl. přenesená",J152,0)</f>
        <v>0</v>
      </c>
      <c r="BH152" s="134">
        <f>IF(N152="sníž. přenesená",J152,0)</f>
        <v>0</v>
      </c>
      <c r="BI152" s="134">
        <f>IF(N152="nulová",J152,0)</f>
        <v>0</v>
      </c>
      <c r="BJ152" s="15" t="s">
        <v>90</v>
      </c>
      <c r="BK152" s="134">
        <f>ROUND(I152*H152,2)</f>
        <v>0</v>
      </c>
      <c r="BL152" s="15" t="s">
        <v>152</v>
      </c>
      <c r="BM152" s="253" t="s">
        <v>196</v>
      </c>
    </row>
    <row r="153" s="1" customFormat="1" ht="16.5" customHeight="1">
      <c r="B153" s="38"/>
      <c r="C153" s="242" t="s">
        <v>197</v>
      </c>
      <c r="D153" s="242" t="s">
        <v>147</v>
      </c>
      <c r="E153" s="243" t="s">
        <v>198</v>
      </c>
      <c r="F153" s="244" t="s">
        <v>199</v>
      </c>
      <c r="G153" s="245" t="s">
        <v>150</v>
      </c>
      <c r="H153" s="246">
        <v>70</v>
      </c>
      <c r="I153" s="247"/>
      <c r="J153" s="248">
        <f>ROUND(I153*H153,2)</f>
        <v>0</v>
      </c>
      <c r="K153" s="244" t="s">
        <v>151</v>
      </c>
      <c r="L153" s="40"/>
      <c r="M153" s="249" t="s">
        <v>1</v>
      </c>
      <c r="N153" s="250" t="s">
        <v>47</v>
      </c>
      <c r="O153" s="86"/>
      <c r="P153" s="251">
        <f>O153*H153</f>
        <v>0</v>
      </c>
      <c r="Q153" s="251">
        <v>0</v>
      </c>
      <c r="R153" s="251">
        <f>Q153*H153</f>
        <v>0</v>
      </c>
      <c r="S153" s="251">
        <v>2.3999999999999999</v>
      </c>
      <c r="T153" s="252">
        <f>S153*H153</f>
        <v>168</v>
      </c>
      <c r="AR153" s="253" t="s">
        <v>152</v>
      </c>
      <c r="AT153" s="253" t="s">
        <v>147</v>
      </c>
      <c r="AU153" s="253" t="s">
        <v>92</v>
      </c>
      <c r="AY153" s="15" t="s">
        <v>144</v>
      </c>
      <c r="BE153" s="134">
        <f>IF(N153="základní",J153,0)</f>
        <v>0</v>
      </c>
      <c r="BF153" s="134">
        <f>IF(N153="snížená",J153,0)</f>
        <v>0</v>
      </c>
      <c r="BG153" s="134">
        <f>IF(N153="zákl. přenesená",J153,0)</f>
        <v>0</v>
      </c>
      <c r="BH153" s="134">
        <f>IF(N153="sníž. přenesená",J153,0)</f>
        <v>0</v>
      </c>
      <c r="BI153" s="134">
        <f>IF(N153="nulová",J153,0)</f>
        <v>0</v>
      </c>
      <c r="BJ153" s="15" t="s">
        <v>90</v>
      </c>
      <c r="BK153" s="134">
        <f>ROUND(I153*H153,2)</f>
        <v>0</v>
      </c>
      <c r="BL153" s="15" t="s">
        <v>152</v>
      </c>
      <c r="BM153" s="253" t="s">
        <v>200</v>
      </c>
    </row>
    <row r="154" s="1" customFormat="1" ht="36" customHeight="1">
      <c r="B154" s="38"/>
      <c r="C154" s="242" t="s">
        <v>201</v>
      </c>
      <c r="D154" s="242" t="s">
        <v>147</v>
      </c>
      <c r="E154" s="243" t="s">
        <v>202</v>
      </c>
      <c r="F154" s="244" t="s">
        <v>203</v>
      </c>
      <c r="G154" s="245" t="s">
        <v>204</v>
      </c>
      <c r="H154" s="246">
        <v>9000</v>
      </c>
      <c r="I154" s="247"/>
      <c r="J154" s="248">
        <f>ROUND(I154*H154,2)</f>
        <v>0</v>
      </c>
      <c r="K154" s="244" t="s">
        <v>151</v>
      </c>
      <c r="L154" s="40"/>
      <c r="M154" s="249" t="s">
        <v>1</v>
      </c>
      <c r="N154" s="250" t="s">
        <v>47</v>
      </c>
      <c r="O154" s="86"/>
      <c r="P154" s="251">
        <f>O154*H154</f>
        <v>0</v>
      </c>
      <c r="Q154" s="251">
        <v>0</v>
      </c>
      <c r="R154" s="251">
        <f>Q154*H154</f>
        <v>0</v>
      </c>
      <c r="S154" s="251">
        <v>0</v>
      </c>
      <c r="T154" s="252">
        <f>S154*H154</f>
        <v>0</v>
      </c>
      <c r="AR154" s="253" t="s">
        <v>152</v>
      </c>
      <c r="AT154" s="253" t="s">
        <v>147</v>
      </c>
      <c r="AU154" s="253" t="s">
        <v>92</v>
      </c>
      <c r="AY154" s="15" t="s">
        <v>144</v>
      </c>
      <c r="BE154" s="134">
        <f>IF(N154="základní",J154,0)</f>
        <v>0</v>
      </c>
      <c r="BF154" s="134">
        <f>IF(N154="snížená",J154,0)</f>
        <v>0</v>
      </c>
      <c r="BG154" s="134">
        <f>IF(N154="zákl. přenesená",J154,0)</f>
        <v>0</v>
      </c>
      <c r="BH154" s="134">
        <f>IF(N154="sníž. přenesená",J154,0)</f>
        <v>0</v>
      </c>
      <c r="BI154" s="134">
        <f>IF(N154="nulová",J154,0)</f>
        <v>0</v>
      </c>
      <c r="BJ154" s="15" t="s">
        <v>90</v>
      </c>
      <c r="BK154" s="134">
        <f>ROUND(I154*H154,2)</f>
        <v>0</v>
      </c>
      <c r="BL154" s="15" t="s">
        <v>152</v>
      </c>
      <c r="BM154" s="253" t="s">
        <v>205</v>
      </c>
    </row>
    <row r="155" s="1" customFormat="1" ht="24" customHeight="1">
      <c r="B155" s="38"/>
      <c r="C155" s="242" t="s">
        <v>206</v>
      </c>
      <c r="D155" s="242" t="s">
        <v>147</v>
      </c>
      <c r="E155" s="243" t="s">
        <v>207</v>
      </c>
      <c r="F155" s="244" t="s">
        <v>208</v>
      </c>
      <c r="G155" s="245" t="s">
        <v>204</v>
      </c>
      <c r="H155" s="246">
        <v>5480</v>
      </c>
      <c r="I155" s="247"/>
      <c r="J155" s="248">
        <f>ROUND(I155*H155,2)</f>
        <v>0</v>
      </c>
      <c r="K155" s="244" t="s">
        <v>151</v>
      </c>
      <c r="L155" s="40"/>
      <c r="M155" s="249" t="s">
        <v>1</v>
      </c>
      <c r="N155" s="250" t="s">
        <v>47</v>
      </c>
      <c r="O155" s="86"/>
      <c r="P155" s="251">
        <f>O155*H155</f>
        <v>0</v>
      </c>
      <c r="Q155" s="251">
        <v>0</v>
      </c>
      <c r="R155" s="251">
        <f>Q155*H155</f>
        <v>0</v>
      </c>
      <c r="S155" s="251">
        <v>0</v>
      </c>
      <c r="T155" s="252">
        <f>S155*H155</f>
        <v>0</v>
      </c>
      <c r="AR155" s="253" t="s">
        <v>152</v>
      </c>
      <c r="AT155" s="253" t="s">
        <v>147</v>
      </c>
      <c r="AU155" s="253" t="s">
        <v>92</v>
      </c>
      <c r="AY155" s="15" t="s">
        <v>144</v>
      </c>
      <c r="BE155" s="134">
        <f>IF(N155="základní",J155,0)</f>
        <v>0</v>
      </c>
      <c r="BF155" s="134">
        <f>IF(N155="snížená",J155,0)</f>
        <v>0</v>
      </c>
      <c r="BG155" s="134">
        <f>IF(N155="zákl. přenesená",J155,0)</f>
        <v>0</v>
      </c>
      <c r="BH155" s="134">
        <f>IF(N155="sníž. přenesená",J155,0)</f>
        <v>0</v>
      </c>
      <c r="BI155" s="134">
        <f>IF(N155="nulová",J155,0)</f>
        <v>0</v>
      </c>
      <c r="BJ155" s="15" t="s">
        <v>90</v>
      </c>
      <c r="BK155" s="134">
        <f>ROUND(I155*H155,2)</f>
        <v>0</v>
      </c>
      <c r="BL155" s="15" t="s">
        <v>152</v>
      </c>
      <c r="BM155" s="253" t="s">
        <v>209</v>
      </c>
    </row>
    <row r="156" s="1" customFormat="1" ht="36" customHeight="1">
      <c r="B156" s="38"/>
      <c r="C156" s="242" t="s">
        <v>210</v>
      </c>
      <c r="D156" s="242" t="s">
        <v>147</v>
      </c>
      <c r="E156" s="243" t="s">
        <v>211</v>
      </c>
      <c r="F156" s="244" t="s">
        <v>212</v>
      </c>
      <c r="G156" s="245" t="s">
        <v>204</v>
      </c>
      <c r="H156" s="246">
        <v>76720</v>
      </c>
      <c r="I156" s="247"/>
      <c r="J156" s="248">
        <f>ROUND(I156*H156,2)</f>
        <v>0</v>
      </c>
      <c r="K156" s="244" t="s">
        <v>151</v>
      </c>
      <c r="L156" s="40"/>
      <c r="M156" s="249" t="s">
        <v>1</v>
      </c>
      <c r="N156" s="250" t="s">
        <v>47</v>
      </c>
      <c r="O156" s="86"/>
      <c r="P156" s="251">
        <f>O156*H156</f>
        <v>0</v>
      </c>
      <c r="Q156" s="251">
        <v>0</v>
      </c>
      <c r="R156" s="251">
        <f>Q156*H156</f>
        <v>0</v>
      </c>
      <c r="S156" s="251">
        <v>0</v>
      </c>
      <c r="T156" s="252">
        <f>S156*H156</f>
        <v>0</v>
      </c>
      <c r="AR156" s="253" t="s">
        <v>152</v>
      </c>
      <c r="AT156" s="253" t="s">
        <v>147</v>
      </c>
      <c r="AU156" s="253" t="s">
        <v>92</v>
      </c>
      <c r="AY156" s="15" t="s">
        <v>144</v>
      </c>
      <c r="BE156" s="134">
        <f>IF(N156="základní",J156,0)</f>
        <v>0</v>
      </c>
      <c r="BF156" s="134">
        <f>IF(N156="snížená",J156,0)</f>
        <v>0</v>
      </c>
      <c r="BG156" s="134">
        <f>IF(N156="zákl. přenesená",J156,0)</f>
        <v>0</v>
      </c>
      <c r="BH156" s="134">
        <f>IF(N156="sníž. přenesená",J156,0)</f>
        <v>0</v>
      </c>
      <c r="BI156" s="134">
        <f>IF(N156="nulová",J156,0)</f>
        <v>0</v>
      </c>
      <c r="BJ156" s="15" t="s">
        <v>90</v>
      </c>
      <c r="BK156" s="134">
        <f>ROUND(I156*H156,2)</f>
        <v>0</v>
      </c>
      <c r="BL156" s="15" t="s">
        <v>152</v>
      </c>
      <c r="BM156" s="253" t="s">
        <v>213</v>
      </c>
    </row>
    <row r="157" s="13" customFormat="1">
      <c r="B157" s="265"/>
      <c r="C157" s="266"/>
      <c r="D157" s="256" t="s">
        <v>167</v>
      </c>
      <c r="E157" s="266"/>
      <c r="F157" s="268" t="s">
        <v>214</v>
      </c>
      <c r="G157" s="266"/>
      <c r="H157" s="269">
        <v>76720</v>
      </c>
      <c r="I157" s="270"/>
      <c r="J157" s="266"/>
      <c r="K157" s="266"/>
      <c r="L157" s="271"/>
      <c r="M157" s="272"/>
      <c r="N157" s="273"/>
      <c r="O157" s="273"/>
      <c r="P157" s="273"/>
      <c r="Q157" s="273"/>
      <c r="R157" s="273"/>
      <c r="S157" s="273"/>
      <c r="T157" s="274"/>
      <c r="AT157" s="275" t="s">
        <v>167</v>
      </c>
      <c r="AU157" s="275" t="s">
        <v>92</v>
      </c>
      <c r="AV157" s="13" t="s">
        <v>92</v>
      </c>
      <c r="AW157" s="13" t="s">
        <v>4</v>
      </c>
      <c r="AX157" s="13" t="s">
        <v>90</v>
      </c>
      <c r="AY157" s="275" t="s">
        <v>144</v>
      </c>
    </row>
    <row r="158" s="1" customFormat="1" ht="16.5" customHeight="1">
      <c r="B158" s="38"/>
      <c r="C158" s="242" t="s">
        <v>8</v>
      </c>
      <c r="D158" s="242" t="s">
        <v>147</v>
      </c>
      <c r="E158" s="243" t="s">
        <v>215</v>
      </c>
      <c r="F158" s="244" t="s">
        <v>216</v>
      </c>
      <c r="G158" s="245" t="s">
        <v>204</v>
      </c>
      <c r="H158" s="246">
        <v>5480</v>
      </c>
      <c r="I158" s="247"/>
      <c r="J158" s="248">
        <f>ROUND(I158*H158,2)</f>
        <v>0</v>
      </c>
      <c r="K158" s="244" t="s">
        <v>151</v>
      </c>
      <c r="L158" s="40"/>
      <c r="M158" s="249" t="s">
        <v>1</v>
      </c>
      <c r="N158" s="250" t="s">
        <v>47</v>
      </c>
      <c r="O158" s="86"/>
      <c r="P158" s="251">
        <f>O158*H158</f>
        <v>0</v>
      </c>
      <c r="Q158" s="251">
        <v>0</v>
      </c>
      <c r="R158" s="251">
        <f>Q158*H158</f>
        <v>0</v>
      </c>
      <c r="S158" s="251">
        <v>0</v>
      </c>
      <c r="T158" s="252">
        <f>S158*H158</f>
        <v>0</v>
      </c>
      <c r="AR158" s="253" t="s">
        <v>152</v>
      </c>
      <c r="AT158" s="253" t="s">
        <v>147</v>
      </c>
      <c r="AU158" s="253" t="s">
        <v>92</v>
      </c>
      <c r="AY158" s="15" t="s">
        <v>144</v>
      </c>
      <c r="BE158" s="134">
        <f>IF(N158="základní",J158,0)</f>
        <v>0</v>
      </c>
      <c r="BF158" s="134">
        <f>IF(N158="snížená",J158,0)</f>
        <v>0</v>
      </c>
      <c r="BG158" s="134">
        <f>IF(N158="zákl. přenesená",J158,0)</f>
        <v>0</v>
      </c>
      <c r="BH158" s="134">
        <f>IF(N158="sníž. přenesená",J158,0)</f>
        <v>0</v>
      </c>
      <c r="BI158" s="134">
        <f>IF(N158="nulová",J158,0)</f>
        <v>0</v>
      </c>
      <c r="BJ158" s="15" t="s">
        <v>90</v>
      </c>
      <c r="BK158" s="134">
        <f>ROUND(I158*H158,2)</f>
        <v>0</v>
      </c>
      <c r="BL158" s="15" t="s">
        <v>152</v>
      </c>
      <c r="BM158" s="253" t="s">
        <v>217</v>
      </c>
    </row>
    <row r="159" s="1" customFormat="1" ht="36" customHeight="1">
      <c r="B159" s="38"/>
      <c r="C159" s="242" t="s">
        <v>218</v>
      </c>
      <c r="D159" s="242" t="s">
        <v>147</v>
      </c>
      <c r="E159" s="243" t="s">
        <v>219</v>
      </c>
      <c r="F159" s="244" t="s">
        <v>220</v>
      </c>
      <c r="G159" s="245" t="s">
        <v>204</v>
      </c>
      <c r="H159" s="246">
        <v>5300</v>
      </c>
      <c r="I159" s="247"/>
      <c r="J159" s="248">
        <f>ROUND(I159*H159,2)</f>
        <v>0</v>
      </c>
      <c r="K159" s="244" t="s">
        <v>151</v>
      </c>
      <c r="L159" s="40"/>
      <c r="M159" s="249" t="s">
        <v>1</v>
      </c>
      <c r="N159" s="250" t="s">
        <v>47</v>
      </c>
      <c r="O159" s="86"/>
      <c r="P159" s="251">
        <f>O159*H159</f>
        <v>0</v>
      </c>
      <c r="Q159" s="251">
        <v>0</v>
      </c>
      <c r="R159" s="251">
        <f>Q159*H159</f>
        <v>0</v>
      </c>
      <c r="S159" s="251">
        <v>0</v>
      </c>
      <c r="T159" s="252">
        <f>S159*H159</f>
        <v>0</v>
      </c>
      <c r="AR159" s="253" t="s">
        <v>152</v>
      </c>
      <c r="AT159" s="253" t="s">
        <v>147</v>
      </c>
      <c r="AU159" s="253" t="s">
        <v>92</v>
      </c>
      <c r="AY159" s="15" t="s">
        <v>144</v>
      </c>
      <c r="BE159" s="134">
        <f>IF(N159="základní",J159,0)</f>
        <v>0</v>
      </c>
      <c r="BF159" s="134">
        <f>IF(N159="snížená",J159,0)</f>
        <v>0</v>
      </c>
      <c r="BG159" s="134">
        <f>IF(N159="zákl. přenesená",J159,0)</f>
        <v>0</v>
      </c>
      <c r="BH159" s="134">
        <f>IF(N159="sníž. přenesená",J159,0)</f>
        <v>0</v>
      </c>
      <c r="BI159" s="134">
        <f>IF(N159="nulová",J159,0)</f>
        <v>0</v>
      </c>
      <c r="BJ159" s="15" t="s">
        <v>90</v>
      </c>
      <c r="BK159" s="134">
        <f>ROUND(I159*H159,2)</f>
        <v>0</v>
      </c>
      <c r="BL159" s="15" t="s">
        <v>152</v>
      </c>
      <c r="BM159" s="253" t="s">
        <v>221</v>
      </c>
    </row>
    <row r="160" s="1" customFormat="1" ht="36" customHeight="1">
      <c r="B160" s="38"/>
      <c r="C160" s="242" t="s">
        <v>222</v>
      </c>
      <c r="D160" s="242" t="s">
        <v>147</v>
      </c>
      <c r="E160" s="243" t="s">
        <v>223</v>
      </c>
      <c r="F160" s="244" t="s">
        <v>224</v>
      </c>
      <c r="G160" s="245" t="s">
        <v>204</v>
      </c>
      <c r="H160" s="246">
        <v>55</v>
      </c>
      <c r="I160" s="247"/>
      <c r="J160" s="248">
        <f>ROUND(I160*H160,2)</f>
        <v>0</v>
      </c>
      <c r="K160" s="244" t="s">
        <v>151</v>
      </c>
      <c r="L160" s="40"/>
      <c r="M160" s="249" t="s">
        <v>1</v>
      </c>
      <c r="N160" s="250" t="s">
        <v>47</v>
      </c>
      <c r="O160" s="86"/>
      <c r="P160" s="251">
        <f>O160*H160</f>
        <v>0</v>
      </c>
      <c r="Q160" s="251">
        <v>0</v>
      </c>
      <c r="R160" s="251">
        <f>Q160*H160</f>
        <v>0</v>
      </c>
      <c r="S160" s="251">
        <v>0</v>
      </c>
      <c r="T160" s="252">
        <f>S160*H160</f>
        <v>0</v>
      </c>
      <c r="AR160" s="253" t="s">
        <v>152</v>
      </c>
      <c r="AT160" s="253" t="s">
        <v>147</v>
      </c>
      <c r="AU160" s="253" t="s">
        <v>92</v>
      </c>
      <c r="AY160" s="15" t="s">
        <v>144</v>
      </c>
      <c r="BE160" s="134">
        <f>IF(N160="základní",J160,0)</f>
        <v>0</v>
      </c>
      <c r="BF160" s="134">
        <f>IF(N160="snížená",J160,0)</f>
        <v>0</v>
      </c>
      <c r="BG160" s="134">
        <f>IF(N160="zákl. přenesená",J160,0)</f>
        <v>0</v>
      </c>
      <c r="BH160" s="134">
        <f>IF(N160="sníž. přenesená",J160,0)</f>
        <v>0</v>
      </c>
      <c r="BI160" s="134">
        <f>IF(N160="nulová",J160,0)</f>
        <v>0</v>
      </c>
      <c r="BJ160" s="15" t="s">
        <v>90</v>
      </c>
      <c r="BK160" s="134">
        <f>ROUND(I160*H160,2)</f>
        <v>0</v>
      </c>
      <c r="BL160" s="15" t="s">
        <v>152</v>
      </c>
      <c r="BM160" s="253" t="s">
        <v>225</v>
      </c>
    </row>
    <row r="161" s="1" customFormat="1" ht="36" customHeight="1">
      <c r="B161" s="38"/>
      <c r="C161" s="242" t="s">
        <v>226</v>
      </c>
      <c r="D161" s="242" t="s">
        <v>147</v>
      </c>
      <c r="E161" s="243" t="s">
        <v>227</v>
      </c>
      <c r="F161" s="244" t="s">
        <v>228</v>
      </c>
      <c r="G161" s="245" t="s">
        <v>204</v>
      </c>
      <c r="H161" s="246">
        <v>30</v>
      </c>
      <c r="I161" s="247"/>
      <c r="J161" s="248">
        <f>ROUND(I161*H161,2)</f>
        <v>0</v>
      </c>
      <c r="K161" s="244" t="s">
        <v>151</v>
      </c>
      <c r="L161" s="40"/>
      <c r="M161" s="249" t="s">
        <v>1</v>
      </c>
      <c r="N161" s="250" t="s">
        <v>47</v>
      </c>
      <c r="O161" s="86"/>
      <c r="P161" s="251">
        <f>O161*H161</f>
        <v>0</v>
      </c>
      <c r="Q161" s="251">
        <v>0</v>
      </c>
      <c r="R161" s="251">
        <f>Q161*H161</f>
        <v>0</v>
      </c>
      <c r="S161" s="251">
        <v>0</v>
      </c>
      <c r="T161" s="252">
        <f>S161*H161</f>
        <v>0</v>
      </c>
      <c r="AR161" s="253" t="s">
        <v>152</v>
      </c>
      <c r="AT161" s="253" t="s">
        <v>147</v>
      </c>
      <c r="AU161" s="253" t="s">
        <v>92</v>
      </c>
      <c r="AY161" s="15" t="s">
        <v>144</v>
      </c>
      <c r="BE161" s="134">
        <f>IF(N161="základní",J161,0)</f>
        <v>0</v>
      </c>
      <c r="BF161" s="134">
        <f>IF(N161="snížená",J161,0)</f>
        <v>0</v>
      </c>
      <c r="BG161" s="134">
        <f>IF(N161="zákl. přenesená",J161,0)</f>
        <v>0</v>
      </c>
      <c r="BH161" s="134">
        <f>IF(N161="sníž. přenesená",J161,0)</f>
        <v>0</v>
      </c>
      <c r="BI161" s="134">
        <f>IF(N161="nulová",J161,0)</f>
        <v>0</v>
      </c>
      <c r="BJ161" s="15" t="s">
        <v>90</v>
      </c>
      <c r="BK161" s="134">
        <f>ROUND(I161*H161,2)</f>
        <v>0</v>
      </c>
      <c r="BL161" s="15" t="s">
        <v>152</v>
      </c>
      <c r="BM161" s="253" t="s">
        <v>229</v>
      </c>
    </row>
    <row r="162" s="1" customFormat="1" ht="48" customHeight="1">
      <c r="B162" s="38"/>
      <c r="C162" s="242" t="s">
        <v>230</v>
      </c>
      <c r="D162" s="242" t="s">
        <v>147</v>
      </c>
      <c r="E162" s="243" t="s">
        <v>231</v>
      </c>
      <c r="F162" s="244" t="s">
        <v>232</v>
      </c>
      <c r="G162" s="245" t="s">
        <v>204</v>
      </c>
      <c r="H162" s="246">
        <v>95</v>
      </c>
      <c r="I162" s="247"/>
      <c r="J162" s="248">
        <f>ROUND(I162*H162,2)</f>
        <v>0</v>
      </c>
      <c r="K162" s="244" t="s">
        <v>151</v>
      </c>
      <c r="L162" s="40"/>
      <c r="M162" s="249" t="s">
        <v>1</v>
      </c>
      <c r="N162" s="250" t="s">
        <v>47</v>
      </c>
      <c r="O162" s="86"/>
      <c r="P162" s="251">
        <f>O162*H162</f>
        <v>0</v>
      </c>
      <c r="Q162" s="251">
        <v>0</v>
      </c>
      <c r="R162" s="251">
        <f>Q162*H162</f>
        <v>0</v>
      </c>
      <c r="S162" s="251">
        <v>0</v>
      </c>
      <c r="T162" s="252">
        <f>S162*H162</f>
        <v>0</v>
      </c>
      <c r="AR162" s="253" t="s">
        <v>152</v>
      </c>
      <c r="AT162" s="253" t="s">
        <v>147</v>
      </c>
      <c r="AU162" s="253" t="s">
        <v>92</v>
      </c>
      <c r="AY162" s="15" t="s">
        <v>144</v>
      </c>
      <c r="BE162" s="134">
        <f>IF(N162="základní",J162,0)</f>
        <v>0</v>
      </c>
      <c r="BF162" s="134">
        <f>IF(N162="snížená",J162,0)</f>
        <v>0</v>
      </c>
      <c r="BG162" s="134">
        <f>IF(N162="zákl. přenesená",J162,0)</f>
        <v>0</v>
      </c>
      <c r="BH162" s="134">
        <f>IF(N162="sníž. přenesená",J162,0)</f>
        <v>0</v>
      </c>
      <c r="BI162" s="134">
        <f>IF(N162="nulová",J162,0)</f>
        <v>0</v>
      </c>
      <c r="BJ162" s="15" t="s">
        <v>90</v>
      </c>
      <c r="BK162" s="134">
        <f>ROUND(I162*H162,2)</f>
        <v>0</v>
      </c>
      <c r="BL162" s="15" t="s">
        <v>152</v>
      </c>
      <c r="BM162" s="253" t="s">
        <v>233</v>
      </c>
    </row>
    <row r="163" s="1" customFormat="1" ht="16.5" customHeight="1">
      <c r="B163" s="38"/>
      <c r="C163" s="242" t="s">
        <v>234</v>
      </c>
      <c r="D163" s="242" t="s">
        <v>147</v>
      </c>
      <c r="E163" s="243" t="s">
        <v>235</v>
      </c>
      <c r="F163" s="244" t="s">
        <v>236</v>
      </c>
      <c r="G163" s="245" t="s">
        <v>204</v>
      </c>
      <c r="H163" s="246">
        <v>9000</v>
      </c>
      <c r="I163" s="247"/>
      <c r="J163" s="248">
        <f>ROUND(I163*H163,2)</f>
        <v>0</v>
      </c>
      <c r="K163" s="244" t="s">
        <v>1</v>
      </c>
      <c r="L163" s="40"/>
      <c r="M163" s="249" t="s">
        <v>1</v>
      </c>
      <c r="N163" s="250" t="s">
        <v>47</v>
      </c>
      <c r="O163" s="86"/>
      <c r="P163" s="251">
        <f>O163*H163</f>
        <v>0</v>
      </c>
      <c r="Q163" s="251">
        <v>0</v>
      </c>
      <c r="R163" s="251">
        <f>Q163*H163</f>
        <v>0</v>
      </c>
      <c r="S163" s="251">
        <v>0</v>
      </c>
      <c r="T163" s="252">
        <f>S163*H163</f>
        <v>0</v>
      </c>
      <c r="AR163" s="253" t="s">
        <v>152</v>
      </c>
      <c r="AT163" s="253" t="s">
        <v>147</v>
      </c>
      <c r="AU163" s="253" t="s">
        <v>92</v>
      </c>
      <c r="AY163" s="15" t="s">
        <v>144</v>
      </c>
      <c r="BE163" s="134">
        <f>IF(N163="základní",J163,0)</f>
        <v>0</v>
      </c>
      <c r="BF163" s="134">
        <f>IF(N163="snížená",J163,0)</f>
        <v>0</v>
      </c>
      <c r="BG163" s="134">
        <f>IF(N163="zákl. přenesená",J163,0)</f>
        <v>0</v>
      </c>
      <c r="BH163" s="134">
        <f>IF(N163="sníž. přenesená",J163,0)</f>
        <v>0</v>
      </c>
      <c r="BI163" s="134">
        <f>IF(N163="nulová",J163,0)</f>
        <v>0</v>
      </c>
      <c r="BJ163" s="15" t="s">
        <v>90</v>
      </c>
      <c r="BK163" s="134">
        <f>ROUND(I163*H163,2)</f>
        <v>0</v>
      </c>
      <c r="BL163" s="15" t="s">
        <v>152</v>
      </c>
      <c r="BM163" s="253" t="s">
        <v>237</v>
      </c>
    </row>
    <row r="164" s="11" customFormat="1" ht="22.8" customHeight="1">
      <c r="B164" s="226"/>
      <c r="C164" s="227"/>
      <c r="D164" s="228" t="s">
        <v>81</v>
      </c>
      <c r="E164" s="240" t="s">
        <v>238</v>
      </c>
      <c r="F164" s="240" t="s">
        <v>239</v>
      </c>
      <c r="G164" s="227"/>
      <c r="H164" s="227"/>
      <c r="I164" s="230"/>
      <c r="J164" s="241">
        <f>BK164</f>
        <v>0</v>
      </c>
      <c r="K164" s="227"/>
      <c r="L164" s="232"/>
      <c r="M164" s="233"/>
      <c r="N164" s="234"/>
      <c r="O164" s="234"/>
      <c r="P164" s="235">
        <f>SUM(P165:P196)</f>
        <v>0</v>
      </c>
      <c r="Q164" s="234"/>
      <c r="R164" s="235">
        <f>SUM(R165:R196)</f>
        <v>0</v>
      </c>
      <c r="S164" s="234"/>
      <c r="T164" s="236">
        <f>SUM(T165:T196)</f>
        <v>0</v>
      </c>
      <c r="AR164" s="237" t="s">
        <v>90</v>
      </c>
      <c r="AT164" s="238" t="s">
        <v>81</v>
      </c>
      <c r="AU164" s="238" t="s">
        <v>90</v>
      </c>
      <c r="AY164" s="237" t="s">
        <v>144</v>
      </c>
      <c r="BK164" s="239">
        <f>SUM(BK165:BK196)</f>
        <v>0</v>
      </c>
    </row>
    <row r="165" s="1" customFormat="1" ht="16.5" customHeight="1">
      <c r="B165" s="38"/>
      <c r="C165" s="242" t="s">
        <v>7</v>
      </c>
      <c r="D165" s="242" t="s">
        <v>147</v>
      </c>
      <c r="E165" s="243" t="s">
        <v>240</v>
      </c>
      <c r="F165" s="244" t="s">
        <v>241</v>
      </c>
      <c r="G165" s="245" t="s">
        <v>191</v>
      </c>
      <c r="H165" s="246">
        <v>1</v>
      </c>
      <c r="I165" s="247"/>
      <c r="J165" s="248">
        <f>ROUND(I165*H165,2)</f>
        <v>0</v>
      </c>
      <c r="K165" s="244" t="s">
        <v>1</v>
      </c>
      <c r="L165" s="40"/>
      <c r="M165" s="249" t="s">
        <v>1</v>
      </c>
      <c r="N165" s="250" t="s">
        <v>47</v>
      </c>
      <c r="O165" s="86"/>
      <c r="P165" s="251">
        <f>O165*H165</f>
        <v>0</v>
      </c>
      <c r="Q165" s="251">
        <v>0</v>
      </c>
      <c r="R165" s="251">
        <f>Q165*H165</f>
        <v>0</v>
      </c>
      <c r="S165" s="251">
        <v>0</v>
      </c>
      <c r="T165" s="252">
        <f>S165*H165</f>
        <v>0</v>
      </c>
      <c r="AR165" s="253" t="s">
        <v>152</v>
      </c>
      <c r="AT165" s="253" t="s">
        <v>147</v>
      </c>
      <c r="AU165" s="253" t="s">
        <v>92</v>
      </c>
      <c r="AY165" s="15" t="s">
        <v>144</v>
      </c>
      <c r="BE165" s="134">
        <f>IF(N165="základní",J165,0)</f>
        <v>0</v>
      </c>
      <c r="BF165" s="134">
        <f>IF(N165="snížená",J165,0)</f>
        <v>0</v>
      </c>
      <c r="BG165" s="134">
        <f>IF(N165="zákl. přenesená",J165,0)</f>
        <v>0</v>
      </c>
      <c r="BH165" s="134">
        <f>IF(N165="sníž. přenesená",J165,0)</f>
        <v>0</v>
      </c>
      <c r="BI165" s="134">
        <f>IF(N165="nulová",J165,0)</f>
        <v>0</v>
      </c>
      <c r="BJ165" s="15" t="s">
        <v>90</v>
      </c>
      <c r="BK165" s="134">
        <f>ROUND(I165*H165,2)</f>
        <v>0</v>
      </c>
      <c r="BL165" s="15" t="s">
        <v>152</v>
      </c>
      <c r="BM165" s="253" t="s">
        <v>242</v>
      </c>
    </row>
    <row r="166" s="1" customFormat="1" ht="16.5" customHeight="1">
      <c r="B166" s="38"/>
      <c r="C166" s="242" t="s">
        <v>243</v>
      </c>
      <c r="D166" s="242" t="s">
        <v>147</v>
      </c>
      <c r="E166" s="243" t="s">
        <v>244</v>
      </c>
      <c r="F166" s="244" t="s">
        <v>245</v>
      </c>
      <c r="G166" s="245" t="s">
        <v>191</v>
      </c>
      <c r="H166" s="246">
        <v>1</v>
      </c>
      <c r="I166" s="247"/>
      <c r="J166" s="248">
        <f>ROUND(I166*H166,2)</f>
        <v>0</v>
      </c>
      <c r="K166" s="244" t="s">
        <v>1</v>
      </c>
      <c r="L166" s="40"/>
      <c r="M166" s="249" t="s">
        <v>1</v>
      </c>
      <c r="N166" s="250" t="s">
        <v>47</v>
      </c>
      <c r="O166" s="86"/>
      <c r="P166" s="251">
        <f>O166*H166</f>
        <v>0</v>
      </c>
      <c r="Q166" s="251">
        <v>0</v>
      </c>
      <c r="R166" s="251">
        <f>Q166*H166</f>
        <v>0</v>
      </c>
      <c r="S166" s="251">
        <v>0</v>
      </c>
      <c r="T166" s="252">
        <f>S166*H166</f>
        <v>0</v>
      </c>
      <c r="AR166" s="253" t="s">
        <v>152</v>
      </c>
      <c r="AT166" s="253" t="s">
        <v>147</v>
      </c>
      <c r="AU166" s="253" t="s">
        <v>92</v>
      </c>
      <c r="AY166" s="15" t="s">
        <v>144</v>
      </c>
      <c r="BE166" s="134">
        <f>IF(N166="základní",J166,0)</f>
        <v>0</v>
      </c>
      <c r="BF166" s="134">
        <f>IF(N166="snížená",J166,0)</f>
        <v>0</v>
      </c>
      <c r="BG166" s="134">
        <f>IF(N166="zákl. přenesená",J166,0)</f>
        <v>0</v>
      </c>
      <c r="BH166" s="134">
        <f>IF(N166="sníž. přenesená",J166,0)</f>
        <v>0</v>
      </c>
      <c r="BI166" s="134">
        <f>IF(N166="nulová",J166,0)</f>
        <v>0</v>
      </c>
      <c r="BJ166" s="15" t="s">
        <v>90</v>
      </c>
      <c r="BK166" s="134">
        <f>ROUND(I166*H166,2)</f>
        <v>0</v>
      </c>
      <c r="BL166" s="15" t="s">
        <v>152</v>
      </c>
      <c r="BM166" s="253" t="s">
        <v>246</v>
      </c>
    </row>
    <row r="167" s="12" customFormat="1">
      <c r="B167" s="254"/>
      <c r="C167" s="255"/>
      <c r="D167" s="256" t="s">
        <v>167</v>
      </c>
      <c r="E167" s="257" t="s">
        <v>1</v>
      </c>
      <c r="F167" s="258" t="s">
        <v>247</v>
      </c>
      <c r="G167" s="255"/>
      <c r="H167" s="257" t="s">
        <v>1</v>
      </c>
      <c r="I167" s="259"/>
      <c r="J167" s="255"/>
      <c r="K167" s="255"/>
      <c r="L167" s="260"/>
      <c r="M167" s="261"/>
      <c r="N167" s="262"/>
      <c r="O167" s="262"/>
      <c r="P167" s="262"/>
      <c r="Q167" s="262"/>
      <c r="R167" s="262"/>
      <c r="S167" s="262"/>
      <c r="T167" s="263"/>
      <c r="AT167" s="264" t="s">
        <v>167</v>
      </c>
      <c r="AU167" s="264" t="s">
        <v>92</v>
      </c>
      <c r="AV167" s="12" t="s">
        <v>90</v>
      </c>
      <c r="AW167" s="12" t="s">
        <v>36</v>
      </c>
      <c r="AX167" s="12" t="s">
        <v>82</v>
      </c>
      <c r="AY167" s="264" t="s">
        <v>144</v>
      </c>
    </row>
    <row r="168" s="12" customFormat="1">
      <c r="B168" s="254"/>
      <c r="C168" s="255"/>
      <c r="D168" s="256" t="s">
        <v>167</v>
      </c>
      <c r="E168" s="257" t="s">
        <v>1</v>
      </c>
      <c r="F168" s="258" t="s">
        <v>248</v>
      </c>
      <c r="G168" s="255"/>
      <c r="H168" s="257" t="s">
        <v>1</v>
      </c>
      <c r="I168" s="259"/>
      <c r="J168" s="255"/>
      <c r="K168" s="255"/>
      <c r="L168" s="260"/>
      <c r="M168" s="261"/>
      <c r="N168" s="262"/>
      <c r="O168" s="262"/>
      <c r="P168" s="262"/>
      <c r="Q168" s="262"/>
      <c r="R168" s="262"/>
      <c r="S168" s="262"/>
      <c r="T168" s="263"/>
      <c r="AT168" s="264" t="s">
        <v>167</v>
      </c>
      <c r="AU168" s="264" t="s">
        <v>92</v>
      </c>
      <c r="AV168" s="12" t="s">
        <v>90</v>
      </c>
      <c r="AW168" s="12" t="s">
        <v>36</v>
      </c>
      <c r="AX168" s="12" t="s">
        <v>82</v>
      </c>
      <c r="AY168" s="264" t="s">
        <v>144</v>
      </c>
    </row>
    <row r="169" s="12" customFormat="1">
      <c r="B169" s="254"/>
      <c r="C169" s="255"/>
      <c r="D169" s="256" t="s">
        <v>167</v>
      </c>
      <c r="E169" s="257" t="s">
        <v>1</v>
      </c>
      <c r="F169" s="258" t="s">
        <v>249</v>
      </c>
      <c r="G169" s="255"/>
      <c r="H169" s="257" t="s">
        <v>1</v>
      </c>
      <c r="I169" s="259"/>
      <c r="J169" s="255"/>
      <c r="K169" s="255"/>
      <c r="L169" s="260"/>
      <c r="M169" s="261"/>
      <c r="N169" s="262"/>
      <c r="O169" s="262"/>
      <c r="P169" s="262"/>
      <c r="Q169" s="262"/>
      <c r="R169" s="262"/>
      <c r="S169" s="262"/>
      <c r="T169" s="263"/>
      <c r="AT169" s="264" t="s">
        <v>167</v>
      </c>
      <c r="AU169" s="264" t="s">
        <v>92</v>
      </c>
      <c r="AV169" s="12" t="s">
        <v>90</v>
      </c>
      <c r="AW169" s="12" t="s">
        <v>36</v>
      </c>
      <c r="AX169" s="12" t="s">
        <v>82</v>
      </c>
      <c r="AY169" s="264" t="s">
        <v>144</v>
      </c>
    </row>
    <row r="170" s="13" customFormat="1">
      <c r="B170" s="265"/>
      <c r="C170" s="266"/>
      <c r="D170" s="256" t="s">
        <v>167</v>
      </c>
      <c r="E170" s="267" t="s">
        <v>1</v>
      </c>
      <c r="F170" s="268" t="s">
        <v>90</v>
      </c>
      <c r="G170" s="266"/>
      <c r="H170" s="269">
        <v>1</v>
      </c>
      <c r="I170" s="270"/>
      <c r="J170" s="266"/>
      <c r="K170" s="266"/>
      <c r="L170" s="271"/>
      <c r="M170" s="272"/>
      <c r="N170" s="273"/>
      <c r="O170" s="273"/>
      <c r="P170" s="273"/>
      <c r="Q170" s="273"/>
      <c r="R170" s="273"/>
      <c r="S170" s="273"/>
      <c r="T170" s="274"/>
      <c r="AT170" s="275" t="s">
        <v>167</v>
      </c>
      <c r="AU170" s="275" t="s">
        <v>92</v>
      </c>
      <c r="AV170" s="13" t="s">
        <v>92</v>
      </c>
      <c r="AW170" s="13" t="s">
        <v>36</v>
      </c>
      <c r="AX170" s="13" t="s">
        <v>90</v>
      </c>
      <c r="AY170" s="275" t="s">
        <v>144</v>
      </c>
    </row>
    <row r="171" s="1" customFormat="1" ht="16.5" customHeight="1">
      <c r="B171" s="38"/>
      <c r="C171" s="242" t="s">
        <v>250</v>
      </c>
      <c r="D171" s="242" t="s">
        <v>147</v>
      </c>
      <c r="E171" s="243" t="s">
        <v>251</v>
      </c>
      <c r="F171" s="244" t="s">
        <v>252</v>
      </c>
      <c r="G171" s="245" t="s">
        <v>191</v>
      </c>
      <c r="H171" s="246">
        <v>2</v>
      </c>
      <c r="I171" s="247"/>
      <c r="J171" s="248">
        <f>ROUND(I171*H171,2)</f>
        <v>0</v>
      </c>
      <c r="K171" s="244" t="s">
        <v>1</v>
      </c>
      <c r="L171" s="40"/>
      <c r="M171" s="249" t="s">
        <v>1</v>
      </c>
      <c r="N171" s="250" t="s">
        <v>47</v>
      </c>
      <c r="O171" s="86"/>
      <c r="P171" s="251">
        <f>O171*H171</f>
        <v>0</v>
      </c>
      <c r="Q171" s="251">
        <v>0</v>
      </c>
      <c r="R171" s="251">
        <f>Q171*H171</f>
        <v>0</v>
      </c>
      <c r="S171" s="251">
        <v>0</v>
      </c>
      <c r="T171" s="252">
        <f>S171*H171</f>
        <v>0</v>
      </c>
      <c r="AR171" s="253" t="s">
        <v>152</v>
      </c>
      <c r="AT171" s="253" t="s">
        <v>147</v>
      </c>
      <c r="AU171" s="253" t="s">
        <v>92</v>
      </c>
      <c r="AY171" s="15" t="s">
        <v>144</v>
      </c>
      <c r="BE171" s="134">
        <f>IF(N171="základní",J171,0)</f>
        <v>0</v>
      </c>
      <c r="BF171" s="134">
        <f>IF(N171="snížená",J171,0)</f>
        <v>0</v>
      </c>
      <c r="BG171" s="134">
        <f>IF(N171="zákl. přenesená",J171,0)</f>
        <v>0</v>
      </c>
      <c r="BH171" s="134">
        <f>IF(N171="sníž. přenesená",J171,0)</f>
        <v>0</v>
      </c>
      <c r="BI171" s="134">
        <f>IF(N171="nulová",J171,0)</f>
        <v>0</v>
      </c>
      <c r="BJ171" s="15" t="s">
        <v>90</v>
      </c>
      <c r="BK171" s="134">
        <f>ROUND(I171*H171,2)</f>
        <v>0</v>
      </c>
      <c r="BL171" s="15" t="s">
        <v>152</v>
      </c>
      <c r="BM171" s="253" t="s">
        <v>253</v>
      </c>
    </row>
    <row r="172" s="12" customFormat="1">
      <c r="B172" s="254"/>
      <c r="C172" s="255"/>
      <c r="D172" s="256" t="s">
        <v>167</v>
      </c>
      <c r="E172" s="257" t="s">
        <v>1</v>
      </c>
      <c r="F172" s="258" t="s">
        <v>254</v>
      </c>
      <c r="G172" s="255"/>
      <c r="H172" s="257" t="s">
        <v>1</v>
      </c>
      <c r="I172" s="259"/>
      <c r="J172" s="255"/>
      <c r="K172" s="255"/>
      <c r="L172" s="260"/>
      <c r="M172" s="261"/>
      <c r="N172" s="262"/>
      <c r="O172" s="262"/>
      <c r="P172" s="262"/>
      <c r="Q172" s="262"/>
      <c r="R172" s="262"/>
      <c r="S172" s="262"/>
      <c r="T172" s="263"/>
      <c r="AT172" s="264" t="s">
        <v>167</v>
      </c>
      <c r="AU172" s="264" t="s">
        <v>92</v>
      </c>
      <c r="AV172" s="12" t="s">
        <v>90</v>
      </c>
      <c r="AW172" s="12" t="s">
        <v>36</v>
      </c>
      <c r="AX172" s="12" t="s">
        <v>82</v>
      </c>
      <c r="AY172" s="264" t="s">
        <v>144</v>
      </c>
    </row>
    <row r="173" s="12" customFormat="1">
      <c r="B173" s="254"/>
      <c r="C173" s="255"/>
      <c r="D173" s="256" t="s">
        <v>167</v>
      </c>
      <c r="E173" s="257" t="s">
        <v>1</v>
      </c>
      <c r="F173" s="258" t="s">
        <v>255</v>
      </c>
      <c r="G173" s="255"/>
      <c r="H173" s="257" t="s">
        <v>1</v>
      </c>
      <c r="I173" s="259"/>
      <c r="J173" s="255"/>
      <c r="K173" s="255"/>
      <c r="L173" s="260"/>
      <c r="M173" s="261"/>
      <c r="N173" s="262"/>
      <c r="O173" s="262"/>
      <c r="P173" s="262"/>
      <c r="Q173" s="262"/>
      <c r="R173" s="262"/>
      <c r="S173" s="262"/>
      <c r="T173" s="263"/>
      <c r="AT173" s="264" t="s">
        <v>167</v>
      </c>
      <c r="AU173" s="264" t="s">
        <v>92</v>
      </c>
      <c r="AV173" s="12" t="s">
        <v>90</v>
      </c>
      <c r="AW173" s="12" t="s">
        <v>36</v>
      </c>
      <c r="AX173" s="12" t="s">
        <v>82</v>
      </c>
      <c r="AY173" s="264" t="s">
        <v>144</v>
      </c>
    </row>
    <row r="174" s="12" customFormat="1">
      <c r="B174" s="254"/>
      <c r="C174" s="255"/>
      <c r="D174" s="256" t="s">
        <v>167</v>
      </c>
      <c r="E174" s="257" t="s">
        <v>1</v>
      </c>
      <c r="F174" s="258" t="s">
        <v>256</v>
      </c>
      <c r="G174" s="255"/>
      <c r="H174" s="257" t="s">
        <v>1</v>
      </c>
      <c r="I174" s="259"/>
      <c r="J174" s="255"/>
      <c r="K174" s="255"/>
      <c r="L174" s="260"/>
      <c r="M174" s="261"/>
      <c r="N174" s="262"/>
      <c r="O174" s="262"/>
      <c r="P174" s="262"/>
      <c r="Q174" s="262"/>
      <c r="R174" s="262"/>
      <c r="S174" s="262"/>
      <c r="T174" s="263"/>
      <c r="AT174" s="264" t="s">
        <v>167</v>
      </c>
      <c r="AU174" s="264" t="s">
        <v>92</v>
      </c>
      <c r="AV174" s="12" t="s">
        <v>90</v>
      </c>
      <c r="AW174" s="12" t="s">
        <v>36</v>
      </c>
      <c r="AX174" s="12" t="s">
        <v>82</v>
      </c>
      <c r="AY174" s="264" t="s">
        <v>144</v>
      </c>
    </row>
    <row r="175" s="13" customFormat="1">
      <c r="B175" s="265"/>
      <c r="C175" s="266"/>
      <c r="D175" s="256" t="s">
        <v>167</v>
      </c>
      <c r="E175" s="267" t="s">
        <v>1</v>
      </c>
      <c r="F175" s="268" t="s">
        <v>92</v>
      </c>
      <c r="G175" s="266"/>
      <c r="H175" s="269">
        <v>2</v>
      </c>
      <c r="I175" s="270"/>
      <c r="J175" s="266"/>
      <c r="K175" s="266"/>
      <c r="L175" s="271"/>
      <c r="M175" s="272"/>
      <c r="N175" s="273"/>
      <c r="O175" s="273"/>
      <c r="P175" s="273"/>
      <c r="Q175" s="273"/>
      <c r="R175" s="273"/>
      <c r="S175" s="273"/>
      <c r="T175" s="274"/>
      <c r="AT175" s="275" t="s">
        <v>167</v>
      </c>
      <c r="AU175" s="275" t="s">
        <v>92</v>
      </c>
      <c r="AV175" s="13" t="s">
        <v>92</v>
      </c>
      <c r="AW175" s="13" t="s">
        <v>36</v>
      </c>
      <c r="AX175" s="13" t="s">
        <v>90</v>
      </c>
      <c r="AY175" s="275" t="s">
        <v>144</v>
      </c>
    </row>
    <row r="176" s="1" customFormat="1" ht="16.5" customHeight="1">
      <c r="B176" s="38"/>
      <c r="C176" s="242" t="s">
        <v>257</v>
      </c>
      <c r="D176" s="242" t="s">
        <v>147</v>
      </c>
      <c r="E176" s="243" t="s">
        <v>258</v>
      </c>
      <c r="F176" s="244" t="s">
        <v>259</v>
      </c>
      <c r="G176" s="245" t="s">
        <v>191</v>
      </c>
      <c r="H176" s="246">
        <v>2</v>
      </c>
      <c r="I176" s="247"/>
      <c r="J176" s="248">
        <f>ROUND(I176*H176,2)</f>
        <v>0</v>
      </c>
      <c r="K176" s="244" t="s">
        <v>1</v>
      </c>
      <c r="L176" s="40"/>
      <c r="M176" s="249" t="s">
        <v>1</v>
      </c>
      <c r="N176" s="250" t="s">
        <v>47</v>
      </c>
      <c r="O176" s="86"/>
      <c r="P176" s="251">
        <f>O176*H176</f>
        <v>0</v>
      </c>
      <c r="Q176" s="251">
        <v>0</v>
      </c>
      <c r="R176" s="251">
        <f>Q176*H176</f>
        <v>0</v>
      </c>
      <c r="S176" s="251">
        <v>0</v>
      </c>
      <c r="T176" s="252">
        <f>S176*H176</f>
        <v>0</v>
      </c>
      <c r="AR176" s="253" t="s">
        <v>152</v>
      </c>
      <c r="AT176" s="253" t="s">
        <v>147</v>
      </c>
      <c r="AU176" s="253" t="s">
        <v>92</v>
      </c>
      <c r="AY176" s="15" t="s">
        <v>144</v>
      </c>
      <c r="BE176" s="134">
        <f>IF(N176="základní",J176,0)</f>
        <v>0</v>
      </c>
      <c r="BF176" s="134">
        <f>IF(N176="snížená",J176,0)</f>
        <v>0</v>
      </c>
      <c r="BG176" s="134">
        <f>IF(N176="zákl. přenesená",J176,0)</f>
        <v>0</v>
      </c>
      <c r="BH176" s="134">
        <f>IF(N176="sníž. přenesená",J176,0)</f>
        <v>0</v>
      </c>
      <c r="BI176" s="134">
        <f>IF(N176="nulová",J176,0)</f>
        <v>0</v>
      </c>
      <c r="BJ176" s="15" t="s">
        <v>90</v>
      </c>
      <c r="BK176" s="134">
        <f>ROUND(I176*H176,2)</f>
        <v>0</v>
      </c>
      <c r="BL176" s="15" t="s">
        <v>152</v>
      </c>
      <c r="BM176" s="253" t="s">
        <v>260</v>
      </c>
    </row>
    <row r="177" s="12" customFormat="1">
      <c r="B177" s="254"/>
      <c r="C177" s="255"/>
      <c r="D177" s="256" t="s">
        <v>167</v>
      </c>
      <c r="E177" s="257" t="s">
        <v>1</v>
      </c>
      <c r="F177" s="258" t="s">
        <v>261</v>
      </c>
      <c r="G177" s="255"/>
      <c r="H177" s="257" t="s">
        <v>1</v>
      </c>
      <c r="I177" s="259"/>
      <c r="J177" s="255"/>
      <c r="K177" s="255"/>
      <c r="L177" s="260"/>
      <c r="M177" s="261"/>
      <c r="N177" s="262"/>
      <c r="O177" s="262"/>
      <c r="P177" s="262"/>
      <c r="Q177" s="262"/>
      <c r="R177" s="262"/>
      <c r="S177" s="262"/>
      <c r="T177" s="263"/>
      <c r="AT177" s="264" t="s">
        <v>167</v>
      </c>
      <c r="AU177" s="264" t="s">
        <v>92</v>
      </c>
      <c r="AV177" s="12" t="s">
        <v>90</v>
      </c>
      <c r="AW177" s="12" t="s">
        <v>36</v>
      </c>
      <c r="AX177" s="12" t="s">
        <v>82</v>
      </c>
      <c r="AY177" s="264" t="s">
        <v>144</v>
      </c>
    </row>
    <row r="178" s="13" customFormat="1">
      <c r="B178" s="265"/>
      <c r="C178" s="266"/>
      <c r="D178" s="256" t="s">
        <v>167</v>
      </c>
      <c r="E178" s="267" t="s">
        <v>1</v>
      </c>
      <c r="F178" s="268" t="s">
        <v>92</v>
      </c>
      <c r="G178" s="266"/>
      <c r="H178" s="269">
        <v>2</v>
      </c>
      <c r="I178" s="270"/>
      <c r="J178" s="266"/>
      <c r="K178" s="266"/>
      <c r="L178" s="271"/>
      <c r="M178" s="272"/>
      <c r="N178" s="273"/>
      <c r="O178" s="273"/>
      <c r="P178" s="273"/>
      <c r="Q178" s="273"/>
      <c r="R178" s="273"/>
      <c r="S178" s="273"/>
      <c r="T178" s="274"/>
      <c r="AT178" s="275" t="s">
        <v>167</v>
      </c>
      <c r="AU178" s="275" t="s">
        <v>92</v>
      </c>
      <c r="AV178" s="13" t="s">
        <v>92</v>
      </c>
      <c r="AW178" s="13" t="s">
        <v>36</v>
      </c>
      <c r="AX178" s="13" t="s">
        <v>90</v>
      </c>
      <c r="AY178" s="275" t="s">
        <v>144</v>
      </c>
    </row>
    <row r="179" s="1" customFormat="1" ht="16.5" customHeight="1">
      <c r="B179" s="38"/>
      <c r="C179" s="242" t="s">
        <v>262</v>
      </c>
      <c r="D179" s="242" t="s">
        <v>147</v>
      </c>
      <c r="E179" s="243" t="s">
        <v>263</v>
      </c>
      <c r="F179" s="244" t="s">
        <v>264</v>
      </c>
      <c r="G179" s="245" t="s">
        <v>191</v>
      </c>
      <c r="H179" s="246">
        <v>1</v>
      </c>
      <c r="I179" s="247"/>
      <c r="J179" s="248">
        <f>ROUND(I179*H179,2)</f>
        <v>0</v>
      </c>
      <c r="K179" s="244" t="s">
        <v>1</v>
      </c>
      <c r="L179" s="40"/>
      <c r="M179" s="249" t="s">
        <v>1</v>
      </c>
      <c r="N179" s="250" t="s">
        <v>47</v>
      </c>
      <c r="O179" s="86"/>
      <c r="P179" s="251">
        <f>O179*H179</f>
        <v>0</v>
      </c>
      <c r="Q179" s="251">
        <v>0</v>
      </c>
      <c r="R179" s="251">
        <f>Q179*H179</f>
        <v>0</v>
      </c>
      <c r="S179" s="251">
        <v>0</v>
      </c>
      <c r="T179" s="252">
        <f>S179*H179</f>
        <v>0</v>
      </c>
      <c r="AR179" s="253" t="s">
        <v>152</v>
      </c>
      <c r="AT179" s="253" t="s">
        <v>147</v>
      </c>
      <c r="AU179" s="253" t="s">
        <v>92</v>
      </c>
      <c r="AY179" s="15" t="s">
        <v>144</v>
      </c>
      <c r="BE179" s="134">
        <f>IF(N179="základní",J179,0)</f>
        <v>0</v>
      </c>
      <c r="BF179" s="134">
        <f>IF(N179="snížená",J179,0)</f>
        <v>0</v>
      </c>
      <c r="BG179" s="134">
        <f>IF(N179="zákl. přenesená",J179,0)</f>
        <v>0</v>
      </c>
      <c r="BH179" s="134">
        <f>IF(N179="sníž. přenesená",J179,0)</f>
        <v>0</v>
      </c>
      <c r="BI179" s="134">
        <f>IF(N179="nulová",J179,0)</f>
        <v>0</v>
      </c>
      <c r="BJ179" s="15" t="s">
        <v>90</v>
      </c>
      <c r="BK179" s="134">
        <f>ROUND(I179*H179,2)</f>
        <v>0</v>
      </c>
      <c r="BL179" s="15" t="s">
        <v>152</v>
      </c>
      <c r="BM179" s="253" t="s">
        <v>265</v>
      </c>
    </row>
    <row r="180" s="12" customFormat="1">
      <c r="B180" s="254"/>
      <c r="C180" s="255"/>
      <c r="D180" s="256" t="s">
        <v>167</v>
      </c>
      <c r="E180" s="257" t="s">
        <v>1</v>
      </c>
      <c r="F180" s="258" t="s">
        <v>266</v>
      </c>
      <c r="G180" s="255"/>
      <c r="H180" s="257" t="s">
        <v>1</v>
      </c>
      <c r="I180" s="259"/>
      <c r="J180" s="255"/>
      <c r="K180" s="255"/>
      <c r="L180" s="260"/>
      <c r="M180" s="261"/>
      <c r="N180" s="262"/>
      <c r="O180" s="262"/>
      <c r="P180" s="262"/>
      <c r="Q180" s="262"/>
      <c r="R180" s="262"/>
      <c r="S180" s="262"/>
      <c r="T180" s="263"/>
      <c r="AT180" s="264" t="s">
        <v>167</v>
      </c>
      <c r="AU180" s="264" t="s">
        <v>92</v>
      </c>
      <c r="AV180" s="12" t="s">
        <v>90</v>
      </c>
      <c r="AW180" s="12" t="s">
        <v>36</v>
      </c>
      <c r="AX180" s="12" t="s">
        <v>82</v>
      </c>
      <c r="AY180" s="264" t="s">
        <v>144</v>
      </c>
    </row>
    <row r="181" s="12" customFormat="1">
      <c r="B181" s="254"/>
      <c r="C181" s="255"/>
      <c r="D181" s="256" t="s">
        <v>167</v>
      </c>
      <c r="E181" s="257" t="s">
        <v>1</v>
      </c>
      <c r="F181" s="258" t="s">
        <v>267</v>
      </c>
      <c r="G181" s="255"/>
      <c r="H181" s="257" t="s">
        <v>1</v>
      </c>
      <c r="I181" s="259"/>
      <c r="J181" s="255"/>
      <c r="K181" s="255"/>
      <c r="L181" s="260"/>
      <c r="M181" s="261"/>
      <c r="N181" s="262"/>
      <c r="O181" s="262"/>
      <c r="P181" s="262"/>
      <c r="Q181" s="262"/>
      <c r="R181" s="262"/>
      <c r="S181" s="262"/>
      <c r="T181" s="263"/>
      <c r="AT181" s="264" t="s">
        <v>167</v>
      </c>
      <c r="AU181" s="264" t="s">
        <v>92</v>
      </c>
      <c r="AV181" s="12" t="s">
        <v>90</v>
      </c>
      <c r="AW181" s="12" t="s">
        <v>36</v>
      </c>
      <c r="AX181" s="12" t="s">
        <v>82</v>
      </c>
      <c r="AY181" s="264" t="s">
        <v>144</v>
      </c>
    </row>
    <row r="182" s="13" customFormat="1">
      <c r="B182" s="265"/>
      <c r="C182" s="266"/>
      <c r="D182" s="256" t="s">
        <v>167</v>
      </c>
      <c r="E182" s="267" t="s">
        <v>1</v>
      </c>
      <c r="F182" s="268" t="s">
        <v>90</v>
      </c>
      <c r="G182" s="266"/>
      <c r="H182" s="269">
        <v>1</v>
      </c>
      <c r="I182" s="270"/>
      <c r="J182" s="266"/>
      <c r="K182" s="266"/>
      <c r="L182" s="271"/>
      <c r="M182" s="272"/>
      <c r="N182" s="273"/>
      <c r="O182" s="273"/>
      <c r="P182" s="273"/>
      <c r="Q182" s="273"/>
      <c r="R182" s="273"/>
      <c r="S182" s="273"/>
      <c r="T182" s="274"/>
      <c r="AT182" s="275" t="s">
        <v>167</v>
      </c>
      <c r="AU182" s="275" t="s">
        <v>92</v>
      </c>
      <c r="AV182" s="13" t="s">
        <v>92</v>
      </c>
      <c r="AW182" s="13" t="s">
        <v>36</v>
      </c>
      <c r="AX182" s="13" t="s">
        <v>90</v>
      </c>
      <c r="AY182" s="275" t="s">
        <v>144</v>
      </c>
    </row>
    <row r="183" s="1" customFormat="1" ht="16.5" customHeight="1">
      <c r="B183" s="38"/>
      <c r="C183" s="242" t="s">
        <v>268</v>
      </c>
      <c r="D183" s="242" t="s">
        <v>147</v>
      </c>
      <c r="E183" s="243" t="s">
        <v>269</v>
      </c>
      <c r="F183" s="244" t="s">
        <v>270</v>
      </c>
      <c r="G183" s="245" t="s">
        <v>191</v>
      </c>
      <c r="H183" s="246">
        <v>1</v>
      </c>
      <c r="I183" s="247"/>
      <c r="J183" s="248">
        <f>ROUND(I183*H183,2)</f>
        <v>0</v>
      </c>
      <c r="K183" s="244" t="s">
        <v>1</v>
      </c>
      <c r="L183" s="40"/>
      <c r="M183" s="249" t="s">
        <v>1</v>
      </c>
      <c r="N183" s="250" t="s">
        <v>47</v>
      </c>
      <c r="O183" s="86"/>
      <c r="P183" s="251">
        <f>O183*H183</f>
        <v>0</v>
      </c>
      <c r="Q183" s="251">
        <v>0</v>
      </c>
      <c r="R183" s="251">
        <f>Q183*H183</f>
        <v>0</v>
      </c>
      <c r="S183" s="251">
        <v>0</v>
      </c>
      <c r="T183" s="252">
        <f>S183*H183</f>
        <v>0</v>
      </c>
      <c r="AR183" s="253" t="s">
        <v>152</v>
      </c>
      <c r="AT183" s="253" t="s">
        <v>147</v>
      </c>
      <c r="AU183" s="253" t="s">
        <v>92</v>
      </c>
      <c r="AY183" s="15" t="s">
        <v>144</v>
      </c>
      <c r="BE183" s="134">
        <f>IF(N183="základní",J183,0)</f>
        <v>0</v>
      </c>
      <c r="BF183" s="134">
        <f>IF(N183="snížená",J183,0)</f>
        <v>0</v>
      </c>
      <c r="BG183" s="134">
        <f>IF(N183="zákl. přenesená",J183,0)</f>
        <v>0</v>
      </c>
      <c r="BH183" s="134">
        <f>IF(N183="sníž. přenesená",J183,0)</f>
        <v>0</v>
      </c>
      <c r="BI183" s="134">
        <f>IF(N183="nulová",J183,0)</f>
        <v>0</v>
      </c>
      <c r="BJ183" s="15" t="s">
        <v>90</v>
      </c>
      <c r="BK183" s="134">
        <f>ROUND(I183*H183,2)</f>
        <v>0</v>
      </c>
      <c r="BL183" s="15" t="s">
        <v>152</v>
      </c>
      <c r="BM183" s="253" t="s">
        <v>271</v>
      </c>
    </row>
    <row r="184" s="12" customFormat="1">
      <c r="B184" s="254"/>
      <c r="C184" s="255"/>
      <c r="D184" s="256" t="s">
        <v>167</v>
      </c>
      <c r="E184" s="257" t="s">
        <v>1</v>
      </c>
      <c r="F184" s="258" t="s">
        <v>272</v>
      </c>
      <c r="G184" s="255"/>
      <c r="H184" s="257" t="s">
        <v>1</v>
      </c>
      <c r="I184" s="259"/>
      <c r="J184" s="255"/>
      <c r="K184" s="255"/>
      <c r="L184" s="260"/>
      <c r="M184" s="261"/>
      <c r="N184" s="262"/>
      <c r="O184" s="262"/>
      <c r="P184" s="262"/>
      <c r="Q184" s="262"/>
      <c r="R184" s="262"/>
      <c r="S184" s="262"/>
      <c r="T184" s="263"/>
      <c r="AT184" s="264" t="s">
        <v>167</v>
      </c>
      <c r="AU184" s="264" t="s">
        <v>92</v>
      </c>
      <c r="AV184" s="12" t="s">
        <v>90</v>
      </c>
      <c r="AW184" s="12" t="s">
        <v>36</v>
      </c>
      <c r="AX184" s="12" t="s">
        <v>82</v>
      </c>
      <c r="AY184" s="264" t="s">
        <v>144</v>
      </c>
    </row>
    <row r="185" s="12" customFormat="1">
      <c r="B185" s="254"/>
      <c r="C185" s="255"/>
      <c r="D185" s="256" t="s">
        <v>167</v>
      </c>
      <c r="E185" s="257" t="s">
        <v>1</v>
      </c>
      <c r="F185" s="258" t="s">
        <v>273</v>
      </c>
      <c r="G185" s="255"/>
      <c r="H185" s="257" t="s">
        <v>1</v>
      </c>
      <c r="I185" s="259"/>
      <c r="J185" s="255"/>
      <c r="K185" s="255"/>
      <c r="L185" s="260"/>
      <c r="M185" s="261"/>
      <c r="N185" s="262"/>
      <c r="O185" s="262"/>
      <c r="P185" s="262"/>
      <c r="Q185" s="262"/>
      <c r="R185" s="262"/>
      <c r="S185" s="262"/>
      <c r="T185" s="263"/>
      <c r="AT185" s="264" t="s">
        <v>167</v>
      </c>
      <c r="AU185" s="264" t="s">
        <v>92</v>
      </c>
      <c r="AV185" s="12" t="s">
        <v>90</v>
      </c>
      <c r="AW185" s="12" t="s">
        <v>36</v>
      </c>
      <c r="AX185" s="12" t="s">
        <v>82</v>
      </c>
      <c r="AY185" s="264" t="s">
        <v>144</v>
      </c>
    </row>
    <row r="186" s="13" customFormat="1">
      <c r="B186" s="265"/>
      <c r="C186" s="266"/>
      <c r="D186" s="256" t="s">
        <v>167</v>
      </c>
      <c r="E186" s="267" t="s">
        <v>1</v>
      </c>
      <c r="F186" s="268" t="s">
        <v>90</v>
      </c>
      <c r="G186" s="266"/>
      <c r="H186" s="269">
        <v>1</v>
      </c>
      <c r="I186" s="270"/>
      <c r="J186" s="266"/>
      <c r="K186" s="266"/>
      <c r="L186" s="271"/>
      <c r="M186" s="272"/>
      <c r="N186" s="273"/>
      <c r="O186" s="273"/>
      <c r="P186" s="273"/>
      <c r="Q186" s="273"/>
      <c r="R186" s="273"/>
      <c r="S186" s="273"/>
      <c r="T186" s="274"/>
      <c r="AT186" s="275" t="s">
        <v>167</v>
      </c>
      <c r="AU186" s="275" t="s">
        <v>92</v>
      </c>
      <c r="AV186" s="13" t="s">
        <v>92</v>
      </c>
      <c r="AW186" s="13" t="s">
        <v>36</v>
      </c>
      <c r="AX186" s="13" t="s">
        <v>90</v>
      </c>
      <c r="AY186" s="275" t="s">
        <v>144</v>
      </c>
    </row>
    <row r="187" s="1" customFormat="1" ht="16.5" customHeight="1">
      <c r="B187" s="38"/>
      <c r="C187" s="242" t="s">
        <v>274</v>
      </c>
      <c r="D187" s="242" t="s">
        <v>147</v>
      </c>
      <c r="E187" s="243" t="s">
        <v>275</v>
      </c>
      <c r="F187" s="244" t="s">
        <v>276</v>
      </c>
      <c r="G187" s="245" t="s">
        <v>191</v>
      </c>
      <c r="H187" s="246">
        <v>1</v>
      </c>
      <c r="I187" s="247"/>
      <c r="J187" s="248">
        <f>ROUND(I187*H187,2)</f>
        <v>0</v>
      </c>
      <c r="K187" s="244" t="s">
        <v>1</v>
      </c>
      <c r="L187" s="40"/>
      <c r="M187" s="249" t="s">
        <v>1</v>
      </c>
      <c r="N187" s="250" t="s">
        <v>47</v>
      </c>
      <c r="O187" s="86"/>
      <c r="P187" s="251">
        <f>O187*H187</f>
        <v>0</v>
      </c>
      <c r="Q187" s="251">
        <v>0</v>
      </c>
      <c r="R187" s="251">
        <f>Q187*H187</f>
        <v>0</v>
      </c>
      <c r="S187" s="251">
        <v>0</v>
      </c>
      <c r="T187" s="252">
        <f>S187*H187</f>
        <v>0</v>
      </c>
      <c r="AR187" s="253" t="s">
        <v>152</v>
      </c>
      <c r="AT187" s="253" t="s">
        <v>147</v>
      </c>
      <c r="AU187" s="253" t="s">
        <v>92</v>
      </c>
      <c r="AY187" s="15" t="s">
        <v>144</v>
      </c>
      <c r="BE187" s="134">
        <f>IF(N187="základní",J187,0)</f>
        <v>0</v>
      </c>
      <c r="BF187" s="134">
        <f>IF(N187="snížená",J187,0)</f>
        <v>0</v>
      </c>
      <c r="BG187" s="134">
        <f>IF(N187="zákl. přenesená",J187,0)</f>
        <v>0</v>
      </c>
      <c r="BH187" s="134">
        <f>IF(N187="sníž. přenesená",J187,0)</f>
        <v>0</v>
      </c>
      <c r="BI187" s="134">
        <f>IF(N187="nulová",J187,0)</f>
        <v>0</v>
      </c>
      <c r="BJ187" s="15" t="s">
        <v>90</v>
      </c>
      <c r="BK187" s="134">
        <f>ROUND(I187*H187,2)</f>
        <v>0</v>
      </c>
      <c r="BL187" s="15" t="s">
        <v>152</v>
      </c>
      <c r="BM187" s="253" t="s">
        <v>277</v>
      </c>
    </row>
    <row r="188" s="12" customFormat="1">
      <c r="B188" s="254"/>
      <c r="C188" s="255"/>
      <c r="D188" s="256" t="s">
        <v>167</v>
      </c>
      <c r="E188" s="257" t="s">
        <v>1</v>
      </c>
      <c r="F188" s="258" t="s">
        <v>278</v>
      </c>
      <c r="G188" s="255"/>
      <c r="H188" s="257" t="s">
        <v>1</v>
      </c>
      <c r="I188" s="259"/>
      <c r="J188" s="255"/>
      <c r="K188" s="255"/>
      <c r="L188" s="260"/>
      <c r="M188" s="261"/>
      <c r="N188" s="262"/>
      <c r="O188" s="262"/>
      <c r="P188" s="262"/>
      <c r="Q188" s="262"/>
      <c r="R188" s="262"/>
      <c r="S188" s="262"/>
      <c r="T188" s="263"/>
      <c r="AT188" s="264" t="s">
        <v>167</v>
      </c>
      <c r="AU188" s="264" t="s">
        <v>92</v>
      </c>
      <c r="AV188" s="12" t="s">
        <v>90</v>
      </c>
      <c r="AW188" s="12" t="s">
        <v>36</v>
      </c>
      <c r="AX188" s="12" t="s">
        <v>82</v>
      </c>
      <c r="AY188" s="264" t="s">
        <v>144</v>
      </c>
    </row>
    <row r="189" s="12" customFormat="1">
      <c r="B189" s="254"/>
      <c r="C189" s="255"/>
      <c r="D189" s="256" t="s">
        <v>167</v>
      </c>
      <c r="E189" s="257" t="s">
        <v>1</v>
      </c>
      <c r="F189" s="258" t="s">
        <v>273</v>
      </c>
      <c r="G189" s="255"/>
      <c r="H189" s="257" t="s">
        <v>1</v>
      </c>
      <c r="I189" s="259"/>
      <c r="J189" s="255"/>
      <c r="K189" s="255"/>
      <c r="L189" s="260"/>
      <c r="M189" s="261"/>
      <c r="N189" s="262"/>
      <c r="O189" s="262"/>
      <c r="P189" s="262"/>
      <c r="Q189" s="262"/>
      <c r="R189" s="262"/>
      <c r="S189" s="262"/>
      <c r="T189" s="263"/>
      <c r="AT189" s="264" t="s">
        <v>167</v>
      </c>
      <c r="AU189" s="264" t="s">
        <v>92</v>
      </c>
      <c r="AV189" s="12" t="s">
        <v>90</v>
      </c>
      <c r="AW189" s="12" t="s">
        <v>36</v>
      </c>
      <c r="AX189" s="12" t="s">
        <v>82</v>
      </c>
      <c r="AY189" s="264" t="s">
        <v>144</v>
      </c>
    </row>
    <row r="190" s="13" customFormat="1">
      <c r="B190" s="265"/>
      <c r="C190" s="266"/>
      <c r="D190" s="256" t="s">
        <v>167</v>
      </c>
      <c r="E190" s="267" t="s">
        <v>1</v>
      </c>
      <c r="F190" s="268" t="s">
        <v>90</v>
      </c>
      <c r="G190" s="266"/>
      <c r="H190" s="269">
        <v>1</v>
      </c>
      <c r="I190" s="270"/>
      <c r="J190" s="266"/>
      <c r="K190" s="266"/>
      <c r="L190" s="271"/>
      <c r="M190" s="272"/>
      <c r="N190" s="273"/>
      <c r="O190" s="273"/>
      <c r="P190" s="273"/>
      <c r="Q190" s="273"/>
      <c r="R190" s="273"/>
      <c r="S190" s="273"/>
      <c r="T190" s="274"/>
      <c r="AT190" s="275" t="s">
        <v>167</v>
      </c>
      <c r="AU190" s="275" t="s">
        <v>92</v>
      </c>
      <c r="AV190" s="13" t="s">
        <v>92</v>
      </c>
      <c r="AW190" s="13" t="s">
        <v>36</v>
      </c>
      <c r="AX190" s="13" t="s">
        <v>90</v>
      </c>
      <c r="AY190" s="275" t="s">
        <v>144</v>
      </c>
    </row>
    <row r="191" s="1" customFormat="1" ht="16.5" customHeight="1">
      <c r="B191" s="38"/>
      <c r="C191" s="242" t="s">
        <v>279</v>
      </c>
      <c r="D191" s="242" t="s">
        <v>147</v>
      </c>
      <c r="E191" s="243" t="s">
        <v>280</v>
      </c>
      <c r="F191" s="244" t="s">
        <v>281</v>
      </c>
      <c r="G191" s="245" t="s">
        <v>191</v>
      </c>
      <c r="H191" s="246">
        <v>1</v>
      </c>
      <c r="I191" s="247"/>
      <c r="J191" s="248">
        <f>ROUND(I191*H191,2)</f>
        <v>0</v>
      </c>
      <c r="K191" s="244" t="s">
        <v>1</v>
      </c>
      <c r="L191" s="40"/>
      <c r="M191" s="249" t="s">
        <v>1</v>
      </c>
      <c r="N191" s="250" t="s">
        <v>47</v>
      </c>
      <c r="O191" s="86"/>
      <c r="P191" s="251">
        <f>O191*H191</f>
        <v>0</v>
      </c>
      <c r="Q191" s="251">
        <v>0</v>
      </c>
      <c r="R191" s="251">
        <f>Q191*H191</f>
        <v>0</v>
      </c>
      <c r="S191" s="251">
        <v>0</v>
      </c>
      <c r="T191" s="252">
        <f>S191*H191</f>
        <v>0</v>
      </c>
      <c r="AR191" s="253" t="s">
        <v>152</v>
      </c>
      <c r="AT191" s="253" t="s">
        <v>147</v>
      </c>
      <c r="AU191" s="253" t="s">
        <v>92</v>
      </c>
      <c r="AY191" s="15" t="s">
        <v>144</v>
      </c>
      <c r="BE191" s="134">
        <f>IF(N191="základní",J191,0)</f>
        <v>0</v>
      </c>
      <c r="BF191" s="134">
        <f>IF(N191="snížená",J191,0)</f>
        <v>0</v>
      </c>
      <c r="BG191" s="134">
        <f>IF(N191="zákl. přenesená",J191,0)</f>
        <v>0</v>
      </c>
      <c r="BH191" s="134">
        <f>IF(N191="sníž. přenesená",J191,0)</f>
        <v>0</v>
      </c>
      <c r="BI191" s="134">
        <f>IF(N191="nulová",J191,0)</f>
        <v>0</v>
      </c>
      <c r="BJ191" s="15" t="s">
        <v>90</v>
      </c>
      <c r="BK191" s="134">
        <f>ROUND(I191*H191,2)</f>
        <v>0</v>
      </c>
      <c r="BL191" s="15" t="s">
        <v>152</v>
      </c>
      <c r="BM191" s="253" t="s">
        <v>282</v>
      </c>
    </row>
    <row r="192" s="12" customFormat="1">
      <c r="B192" s="254"/>
      <c r="C192" s="255"/>
      <c r="D192" s="256" t="s">
        <v>167</v>
      </c>
      <c r="E192" s="257" t="s">
        <v>1</v>
      </c>
      <c r="F192" s="258" t="s">
        <v>283</v>
      </c>
      <c r="G192" s="255"/>
      <c r="H192" s="257" t="s">
        <v>1</v>
      </c>
      <c r="I192" s="259"/>
      <c r="J192" s="255"/>
      <c r="K192" s="255"/>
      <c r="L192" s="260"/>
      <c r="M192" s="261"/>
      <c r="N192" s="262"/>
      <c r="O192" s="262"/>
      <c r="P192" s="262"/>
      <c r="Q192" s="262"/>
      <c r="R192" s="262"/>
      <c r="S192" s="262"/>
      <c r="T192" s="263"/>
      <c r="AT192" s="264" t="s">
        <v>167</v>
      </c>
      <c r="AU192" s="264" t="s">
        <v>92</v>
      </c>
      <c r="AV192" s="12" t="s">
        <v>90</v>
      </c>
      <c r="AW192" s="12" t="s">
        <v>36</v>
      </c>
      <c r="AX192" s="12" t="s">
        <v>82</v>
      </c>
      <c r="AY192" s="264" t="s">
        <v>144</v>
      </c>
    </row>
    <row r="193" s="13" customFormat="1">
      <c r="B193" s="265"/>
      <c r="C193" s="266"/>
      <c r="D193" s="256" t="s">
        <v>167</v>
      </c>
      <c r="E193" s="267" t="s">
        <v>1</v>
      </c>
      <c r="F193" s="268" t="s">
        <v>90</v>
      </c>
      <c r="G193" s="266"/>
      <c r="H193" s="269">
        <v>1</v>
      </c>
      <c r="I193" s="270"/>
      <c r="J193" s="266"/>
      <c r="K193" s="266"/>
      <c r="L193" s="271"/>
      <c r="M193" s="272"/>
      <c r="N193" s="273"/>
      <c r="O193" s="273"/>
      <c r="P193" s="273"/>
      <c r="Q193" s="273"/>
      <c r="R193" s="273"/>
      <c r="S193" s="273"/>
      <c r="T193" s="274"/>
      <c r="AT193" s="275" t="s">
        <v>167</v>
      </c>
      <c r="AU193" s="275" t="s">
        <v>92</v>
      </c>
      <c r="AV193" s="13" t="s">
        <v>92</v>
      </c>
      <c r="AW193" s="13" t="s">
        <v>36</v>
      </c>
      <c r="AX193" s="13" t="s">
        <v>90</v>
      </c>
      <c r="AY193" s="275" t="s">
        <v>144</v>
      </c>
    </row>
    <row r="194" s="1" customFormat="1" ht="16.5" customHeight="1">
      <c r="B194" s="38"/>
      <c r="C194" s="242" t="s">
        <v>284</v>
      </c>
      <c r="D194" s="242" t="s">
        <v>147</v>
      </c>
      <c r="E194" s="243" t="s">
        <v>285</v>
      </c>
      <c r="F194" s="244" t="s">
        <v>286</v>
      </c>
      <c r="G194" s="245" t="s">
        <v>191</v>
      </c>
      <c r="H194" s="246">
        <v>1</v>
      </c>
      <c r="I194" s="247"/>
      <c r="J194" s="248">
        <f>ROUND(I194*H194,2)</f>
        <v>0</v>
      </c>
      <c r="K194" s="244" t="s">
        <v>1</v>
      </c>
      <c r="L194" s="40"/>
      <c r="M194" s="249" t="s">
        <v>1</v>
      </c>
      <c r="N194" s="250" t="s">
        <v>47</v>
      </c>
      <c r="O194" s="86"/>
      <c r="P194" s="251">
        <f>O194*H194</f>
        <v>0</v>
      </c>
      <c r="Q194" s="251">
        <v>0</v>
      </c>
      <c r="R194" s="251">
        <f>Q194*H194</f>
        <v>0</v>
      </c>
      <c r="S194" s="251">
        <v>0</v>
      </c>
      <c r="T194" s="252">
        <f>S194*H194</f>
        <v>0</v>
      </c>
      <c r="AR194" s="253" t="s">
        <v>152</v>
      </c>
      <c r="AT194" s="253" t="s">
        <v>147</v>
      </c>
      <c r="AU194" s="253" t="s">
        <v>92</v>
      </c>
      <c r="AY194" s="15" t="s">
        <v>144</v>
      </c>
      <c r="BE194" s="134">
        <f>IF(N194="základní",J194,0)</f>
        <v>0</v>
      </c>
      <c r="BF194" s="134">
        <f>IF(N194="snížená",J194,0)</f>
        <v>0</v>
      </c>
      <c r="BG194" s="134">
        <f>IF(N194="zákl. přenesená",J194,0)</f>
        <v>0</v>
      </c>
      <c r="BH194" s="134">
        <f>IF(N194="sníž. přenesená",J194,0)</f>
        <v>0</v>
      </c>
      <c r="BI194" s="134">
        <f>IF(N194="nulová",J194,0)</f>
        <v>0</v>
      </c>
      <c r="BJ194" s="15" t="s">
        <v>90</v>
      </c>
      <c r="BK194" s="134">
        <f>ROUND(I194*H194,2)</f>
        <v>0</v>
      </c>
      <c r="BL194" s="15" t="s">
        <v>152</v>
      </c>
      <c r="BM194" s="253" t="s">
        <v>287</v>
      </c>
    </row>
    <row r="195" s="12" customFormat="1">
      <c r="B195" s="254"/>
      <c r="C195" s="255"/>
      <c r="D195" s="256" t="s">
        <v>167</v>
      </c>
      <c r="E195" s="257" t="s">
        <v>1</v>
      </c>
      <c r="F195" s="258" t="s">
        <v>288</v>
      </c>
      <c r="G195" s="255"/>
      <c r="H195" s="257" t="s">
        <v>1</v>
      </c>
      <c r="I195" s="259"/>
      <c r="J195" s="255"/>
      <c r="K195" s="255"/>
      <c r="L195" s="260"/>
      <c r="M195" s="261"/>
      <c r="N195" s="262"/>
      <c r="O195" s="262"/>
      <c r="P195" s="262"/>
      <c r="Q195" s="262"/>
      <c r="R195" s="262"/>
      <c r="S195" s="262"/>
      <c r="T195" s="263"/>
      <c r="AT195" s="264" t="s">
        <v>167</v>
      </c>
      <c r="AU195" s="264" t="s">
        <v>92</v>
      </c>
      <c r="AV195" s="12" t="s">
        <v>90</v>
      </c>
      <c r="AW195" s="12" t="s">
        <v>36</v>
      </c>
      <c r="AX195" s="12" t="s">
        <v>82</v>
      </c>
      <c r="AY195" s="264" t="s">
        <v>144</v>
      </c>
    </row>
    <row r="196" s="13" customFormat="1">
      <c r="B196" s="265"/>
      <c r="C196" s="266"/>
      <c r="D196" s="256" t="s">
        <v>167</v>
      </c>
      <c r="E196" s="267" t="s">
        <v>1</v>
      </c>
      <c r="F196" s="268" t="s">
        <v>90</v>
      </c>
      <c r="G196" s="266"/>
      <c r="H196" s="269">
        <v>1</v>
      </c>
      <c r="I196" s="270"/>
      <c r="J196" s="266"/>
      <c r="K196" s="266"/>
      <c r="L196" s="271"/>
      <c r="M196" s="272"/>
      <c r="N196" s="273"/>
      <c r="O196" s="273"/>
      <c r="P196" s="273"/>
      <c r="Q196" s="273"/>
      <c r="R196" s="273"/>
      <c r="S196" s="273"/>
      <c r="T196" s="274"/>
      <c r="AT196" s="275" t="s">
        <v>167</v>
      </c>
      <c r="AU196" s="275" t="s">
        <v>92</v>
      </c>
      <c r="AV196" s="13" t="s">
        <v>92</v>
      </c>
      <c r="AW196" s="13" t="s">
        <v>36</v>
      </c>
      <c r="AX196" s="13" t="s">
        <v>90</v>
      </c>
      <c r="AY196" s="275" t="s">
        <v>144</v>
      </c>
    </row>
    <row r="197" s="11" customFormat="1" ht="22.8" customHeight="1">
      <c r="B197" s="226"/>
      <c r="C197" s="227"/>
      <c r="D197" s="228" t="s">
        <v>81</v>
      </c>
      <c r="E197" s="240" t="s">
        <v>289</v>
      </c>
      <c r="F197" s="240" t="s">
        <v>290</v>
      </c>
      <c r="G197" s="227"/>
      <c r="H197" s="227"/>
      <c r="I197" s="230"/>
      <c r="J197" s="241">
        <f>BK197</f>
        <v>0</v>
      </c>
      <c r="K197" s="227"/>
      <c r="L197" s="232"/>
      <c r="M197" s="233"/>
      <c r="N197" s="234"/>
      <c r="O197" s="234"/>
      <c r="P197" s="235">
        <f>SUM(P198:P219)</f>
        <v>0</v>
      </c>
      <c r="Q197" s="234"/>
      <c r="R197" s="235">
        <f>SUM(R198:R219)</f>
        <v>0</v>
      </c>
      <c r="S197" s="234"/>
      <c r="T197" s="236">
        <f>SUM(T198:T219)</f>
        <v>0</v>
      </c>
      <c r="AR197" s="237" t="s">
        <v>90</v>
      </c>
      <c r="AT197" s="238" t="s">
        <v>81</v>
      </c>
      <c r="AU197" s="238" t="s">
        <v>90</v>
      </c>
      <c r="AY197" s="237" t="s">
        <v>144</v>
      </c>
      <c r="BK197" s="239">
        <f>SUM(BK198:BK219)</f>
        <v>0</v>
      </c>
    </row>
    <row r="198" s="1" customFormat="1" ht="16.5" customHeight="1">
      <c r="B198" s="38"/>
      <c r="C198" s="242" t="s">
        <v>291</v>
      </c>
      <c r="D198" s="242" t="s">
        <v>147</v>
      </c>
      <c r="E198" s="243" t="s">
        <v>292</v>
      </c>
      <c r="F198" s="244" t="s">
        <v>293</v>
      </c>
      <c r="G198" s="245" t="s">
        <v>191</v>
      </c>
      <c r="H198" s="246">
        <v>1</v>
      </c>
      <c r="I198" s="247"/>
      <c r="J198" s="248">
        <f>ROUND(I198*H198,2)</f>
        <v>0</v>
      </c>
      <c r="K198" s="244" t="s">
        <v>1</v>
      </c>
      <c r="L198" s="40"/>
      <c r="M198" s="249" t="s">
        <v>1</v>
      </c>
      <c r="N198" s="250" t="s">
        <v>47</v>
      </c>
      <c r="O198" s="86"/>
      <c r="P198" s="251">
        <f>O198*H198</f>
        <v>0</v>
      </c>
      <c r="Q198" s="251">
        <v>0</v>
      </c>
      <c r="R198" s="251">
        <f>Q198*H198</f>
        <v>0</v>
      </c>
      <c r="S198" s="251">
        <v>0</v>
      </c>
      <c r="T198" s="252">
        <f>S198*H198</f>
        <v>0</v>
      </c>
      <c r="AR198" s="253" t="s">
        <v>152</v>
      </c>
      <c r="AT198" s="253" t="s">
        <v>147</v>
      </c>
      <c r="AU198" s="253" t="s">
        <v>92</v>
      </c>
      <c r="AY198" s="15" t="s">
        <v>144</v>
      </c>
      <c r="BE198" s="134">
        <f>IF(N198="základní",J198,0)</f>
        <v>0</v>
      </c>
      <c r="BF198" s="134">
        <f>IF(N198="snížená",J198,0)</f>
        <v>0</v>
      </c>
      <c r="BG198" s="134">
        <f>IF(N198="zákl. přenesená",J198,0)</f>
        <v>0</v>
      </c>
      <c r="BH198" s="134">
        <f>IF(N198="sníž. přenesená",J198,0)</f>
        <v>0</v>
      </c>
      <c r="BI198" s="134">
        <f>IF(N198="nulová",J198,0)</f>
        <v>0</v>
      </c>
      <c r="BJ198" s="15" t="s">
        <v>90</v>
      </c>
      <c r="BK198" s="134">
        <f>ROUND(I198*H198,2)</f>
        <v>0</v>
      </c>
      <c r="BL198" s="15" t="s">
        <v>152</v>
      </c>
      <c r="BM198" s="253" t="s">
        <v>294</v>
      </c>
    </row>
    <row r="199" s="1" customFormat="1" ht="16.5" customHeight="1">
      <c r="B199" s="38"/>
      <c r="C199" s="242" t="s">
        <v>295</v>
      </c>
      <c r="D199" s="242" t="s">
        <v>147</v>
      </c>
      <c r="E199" s="243" t="s">
        <v>296</v>
      </c>
      <c r="F199" s="244" t="s">
        <v>270</v>
      </c>
      <c r="G199" s="245" t="s">
        <v>191</v>
      </c>
      <c r="H199" s="246">
        <v>1</v>
      </c>
      <c r="I199" s="247"/>
      <c r="J199" s="248">
        <f>ROUND(I199*H199,2)</f>
        <v>0</v>
      </c>
      <c r="K199" s="244" t="s">
        <v>1</v>
      </c>
      <c r="L199" s="40"/>
      <c r="M199" s="249" t="s">
        <v>1</v>
      </c>
      <c r="N199" s="250" t="s">
        <v>47</v>
      </c>
      <c r="O199" s="86"/>
      <c r="P199" s="251">
        <f>O199*H199</f>
        <v>0</v>
      </c>
      <c r="Q199" s="251">
        <v>0</v>
      </c>
      <c r="R199" s="251">
        <f>Q199*H199</f>
        <v>0</v>
      </c>
      <c r="S199" s="251">
        <v>0</v>
      </c>
      <c r="T199" s="252">
        <f>S199*H199</f>
        <v>0</v>
      </c>
      <c r="AR199" s="253" t="s">
        <v>152</v>
      </c>
      <c r="AT199" s="253" t="s">
        <v>147</v>
      </c>
      <c r="AU199" s="253" t="s">
        <v>92</v>
      </c>
      <c r="AY199" s="15" t="s">
        <v>144</v>
      </c>
      <c r="BE199" s="134">
        <f>IF(N199="základní",J199,0)</f>
        <v>0</v>
      </c>
      <c r="BF199" s="134">
        <f>IF(N199="snížená",J199,0)</f>
        <v>0</v>
      </c>
      <c r="BG199" s="134">
        <f>IF(N199="zákl. přenesená",J199,0)</f>
        <v>0</v>
      </c>
      <c r="BH199" s="134">
        <f>IF(N199="sníž. přenesená",J199,0)</f>
        <v>0</v>
      </c>
      <c r="BI199" s="134">
        <f>IF(N199="nulová",J199,0)</f>
        <v>0</v>
      </c>
      <c r="BJ199" s="15" t="s">
        <v>90</v>
      </c>
      <c r="BK199" s="134">
        <f>ROUND(I199*H199,2)</f>
        <v>0</v>
      </c>
      <c r="BL199" s="15" t="s">
        <v>152</v>
      </c>
      <c r="BM199" s="253" t="s">
        <v>297</v>
      </c>
    </row>
    <row r="200" s="12" customFormat="1">
      <c r="B200" s="254"/>
      <c r="C200" s="255"/>
      <c r="D200" s="256" t="s">
        <v>167</v>
      </c>
      <c r="E200" s="257" t="s">
        <v>1</v>
      </c>
      <c r="F200" s="258" t="s">
        <v>298</v>
      </c>
      <c r="G200" s="255"/>
      <c r="H200" s="257" t="s">
        <v>1</v>
      </c>
      <c r="I200" s="259"/>
      <c r="J200" s="255"/>
      <c r="K200" s="255"/>
      <c r="L200" s="260"/>
      <c r="M200" s="261"/>
      <c r="N200" s="262"/>
      <c r="O200" s="262"/>
      <c r="P200" s="262"/>
      <c r="Q200" s="262"/>
      <c r="R200" s="262"/>
      <c r="S200" s="262"/>
      <c r="T200" s="263"/>
      <c r="AT200" s="264" t="s">
        <v>167</v>
      </c>
      <c r="AU200" s="264" t="s">
        <v>92</v>
      </c>
      <c r="AV200" s="12" t="s">
        <v>90</v>
      </c>
      <c r="AW200" s="12" t="s">
        <v>36</v>
      </c>
      <c r="AX200" s="12" t="s">
        <v>82</v>
      </c>
      <c r="AY200" s="264" t="s">
        <v>144</v>
      </c>
    </row>
    <row r="201" s="13" customFormat="1">
      <c r="B201" s="265"/>
      <c r="C201" s="266"/>
      <c r="D201" s="256" t="s">
        <v>167</v>
      </c>
      <c r="E201" s="267" t="s">
        <v>1</v>
      </c>
      <c r="F201" s="268" t="s">
        <v>90</v>
      </c>
      <c r="G201" s="266"/>
      <c r="H201" s="269">
        <v>1</v>
      </c>
      <c r="I201" s="270"/>
      <c r="J201" s="266"/>
      <c r="K201" s="266"/>
      <c r="L201" s="271"/>
      <c r="M201" s="272"/>
      <c r="N201" s="273"/>
      <c r="O201" s="273"/>
      <c r="P201" s="273"/>
      <c r="Q201" s="273"/>
      <c r="R201" s="273"/>
      <c r="S201" s="273"/>
      <c r="T201" s="274"/>
      <c r="AT201" s="275" t="s">
        <v>167</v>
      </c>
      <c r="AU201" s="275" t="s">
        <v>92</v>
      </c>
      <c r="AV201" s="13" t="s">
        <v>92</v>
      </c>
      <c r="AW201" s="13" t="s">
        <v>36</v>
      </c>
      <c r="AX201" s="13" t="s">
        <v>90</v>
      </c>
      <c r="AY201" s="275" t="s">
        <v>144</v>
      </c>
    </row>
    <row r="202" s="1" customFormat="1" ht="16.5" customHeight="1">
      <c r="B202" s="38"/>
      <c r="C202" s="242" t="s">
        <v>299</v>
      </c>
      <c r="D202" s="242" t="s">
        <v>147</v>
      </c>
      <c r="E202" s="243" t="s">
        <v>300</v>
      </c>
      <c r="F202" s="244" t="s">
        <v>276</v>
      </c>
      <c r="G202" s="245" t="s">
        <v>191</v>
      </c>
      <c r="H202" s="246">
        <v>1</v>
      </c>
      <c r="I202" s="247"/>
      <c r="J202" s="248">
        <f>ROUND(I202*H202,2)</f>
        <v>0</v>
      </c>
      <c r="K202" s="244" t="s">
        <v>1</v>
      </c>
      <c r="L202" s="40"/>
      <c r="M202" s="249" t="s">
        <v>1</v>
      </c>
      <c r="N202" s="250" t="s">
        <v>47</v>
      </c>
      <c r="O202" s="86"/>
      <c r="P202" s="251">
        <f>O202*H202</f>
        <v>0</v>
      </c>
      <c r="Q202" s="251">
        <v>0</v>
      </c>
      <c r="R202" s="251">
        <f>Q202*H202</f>
        <v>0</v>
      </c>
      <c r="S202" s="251">
        <v>0</v>
      </c>
      <c r="T202" s="252">
        <f>S202*H202</f>
        <v>0</v>
      </c>
      <c r="AR202" s="253" t="s">
        <v>152</v>
      </c>
      <c r="AT202" s="253" t="s">
        <v>147</v>
      </c>
      <c r="AU202" s="253" t="s">
        <v>92</v>
      </c>
      <c r="AY202" s="15" t="s">
        <v>144</v>
      </c>
      <c r="BE202" s="134">
        <f>IF(N202="základní",J202,0)</f>
        <v>0</v>
      </c>
      <c r="BF202" s="134">
        <f>IF(N202="snížená",J202,0)</f>
        <v>0</v>
      </c>
      <c r="BG202" s="134">
        <f>IF(N202="zákl. přenesená",J202,0)</f>
        <v>0</v>
      </c>
      <c r="BH202" s="134">
        <f>IF(N202="sníž. přenesená",J202,0)</f>
        <v>0</v>
      </c>
      <c r="BI202" s="134">
        <f>IF(N202="nulová",J202,0)</f>
        <v>0</v>
      </c>
      <c r="BJ202" s="15" t="s">
        <v>90</v>
      </c>
      <c r="BK202" s="134">
        <f>ROUND(I202*H202,2)</f>
        <v>0</v>
      </c>
      <c r="BL202" s="15" t="s">
        <v>152</v>
      </c>
      <c r="BM202" s="253" t="s">
        <v>301</v>
      </c>
    </row>
    <row r="203" s="12" customFormat="1">
      <c r="B203" s="254"/>
      <c r="C203" s="255"/>
      <c r="D203" s="256" t="s">
        <v>167</v>
      </c>
      <c r="E203" s="257" t="s">
        <v>1</v>
      </c>
      <c r="F203" s="258" t="s">
        <v>298</v>
      </c>
      <c r="G203" s="255"/>
      <c r="H203" s="257" t="s">
        <v>1</v>
      </c>
      <c r="I203" s="259"/>
      <c r="J203" s="255"/>
      <c r="K203" s="255"/>
      <c r="L203" s="260"/>
      <c r="M203" s="261"/>
      <c r="N203" s="262"/>
      <c r="O203" s="262"/>
      <c r="P203" s="262"/>
      <c r="Q203" s="262"/>
      <c r="R203" s="262"/>
      <c r="S203" s="262"/>
      <c r="T203" s="263"/>
      <c r="AT203" s="264" t="s">
        <v>167</v>
      </c>
      <c r="AU203" s="264" t="s">
        <v>92</v>
      </c>
      <c r="AV203" s="12" t="s">
        <v>90</v>
      </c>
      <c r="AW203" s="12" t="s">
        <v>36</v>
      </c>
      <c r="AX203" s="12" t="s">
        <v>82</v>
      </c>
      <c r="AY203" s="264" t="s">
        <v>144</v>
      </c>
    </row>
    <row r="204" s="13" customFormat="1">
      <c r="B204" s="265"/>
      <c r="C204" s="266"/>
      <c r="D204" s="256" t="s">
        <v>167</v>
      </c>
      <c r="E204" s="267" t="s">
        <v>1</v>
      </c>
      <c r="F204" s="268" t="s">
        <v>90</v>
      </c>
      <c r="G204" s="266"/>
      <c r="H204" s="269">
        <v>1</v>
      </c>
      <c r="I204" s="270"/>
      <c r="J204" s="266"/>
      <c r="K204" s="266"/>
      <c r="L204" s="271"/>
      <c r="M204" s="272"/>
      <c r="N204" s="273"/>
      <c r="O204" s="273"/>
      <c r="P204" s="273"/>
      <c r="Q204" s="273"/>
      <c r="R204" s="273"/>
      <c r="S204" s="273"/>
      <c r="T204" s="274"/>
      <c r="AT204" s="275" t="s">
        <v>167</v>
      </c>
      <c r="AU204" s="275" t="s">
        <v>92</v>
      </c>
      <c r="AV204" s="13" t="s">
        <v>92</v>
      </c>
      <c r="AW204" s="13" t="s">
        <v>36</v>
      </c>
      <c r="AX204" s="13" t="s">
        <v>90</v>
      </c>
      <c r="AY204" s="275" t="s">
        <v>144</v>
      </c>
    </row>
    <row r="205" s="1" customFormat="1" ht="16.5" customHeight="1">
      <c r="B205" s="38"/>
      <c r="C205" s="242" t="s">
        <v>302</v>
      </c>
      <c r="D205" s="242" t="s">
        <v>147</v>
      </c>
      <c r="E205" s="243" t="s">
        <v>303</v>
      </c>
      <c r="F205" s="244" t="s">
        <v>304</v>
      </c>
      <c r="G205" s="245" t="s">
        <v>191</v>
      </c>
      <c r="H205" s="246">
        <v>1</v>
      </c>
      <c r="I205" s="247"/>
      <c r="J205" s="248">
        <f>ROUND(I205*H205,2)</f>
        <v>0</v>
      </c>
      <c r="K205" s="244" t="s">
        <v>151</v>
      </c>
      <c r="L205" s="40"/>
      <c r="M205" s="249" t="s">
        <v>1</v>
      </c>
      <c r="N205" s="250" t="s">
        <v>47</v>
      </c>
      <c r="O205" s="86"/>
      <c r="P205" s="251">
        <f>O205*H205</f>
        <v>0</v>
      </c>
      <c r="Q205" s="251">
        <v>0</v>
      </c>
      <c r="R205" s="251">
        <f>Q205*H205</f>
        <v>0</v>
      </c>
      <c r="S205" s="251">
        <v>0</v>
      </c>
      <c r="T205" s="252">
        <f>S205*H205</f>
        <v>0</v>
      </c>
      <c r="AR205" s="253" t="s">
        <v>305</v>
      </c>
      <c r="AT205" s="253" t="s">
        <v>147</v>
      </c>
      <c r="AU205" s="253" t="s">
        <v>92</v>
      </c>
      <c r="AY205" s="15" t="s">
        <v>144</v>
      </c>
      <c r="BE205" s="134">
        <f>IF(N205="základní",J205,0)</f>
        <v>0</v>
      </c>
      <c r="BF205" s="134">
        <f>IF(N205="snížená",J205,0)</f>
        <v>0</v>
      </c>
      <c r="BG205" s="134">
        <f>IF(N205="zákl. přenesená",J205,0)</f>
        <v>0</v>
      </c>
      <c r="BH205" s="134">
        <f>IF(N205="sníž. přenesená",J205,0)</f>
        <v>0</v>
      </c>
      <c r="BI205" s="134">
        <f>IF(N205="nulová",J205,0)</f>
        <v>0</v>
      </c>
      <c r="BJ205" s="15" t="s">
        <v>90</v>
      </c>
      <c r="BK205" s="134">
        <f>ROUND(I205*H205,2)</f>
        <v>0</v>
      </c>
      <c r="BL205" s="15" t="s">
        <v>305</v>
      </c>
      <c r="BM205" s="253" t="s">
        <v>306</v>
      </c>
    </row>
    <row r="206" s="12" customFormat="1">
      <c r="B206" s="254"/>
      <c r="C206" s="255"/>
      <c r="D206" s="256" t="s">
        <v>167</v>
      </c>
      <c r="E206" s="257" t="s">
        <v>1</v>
      </c>
      <c r="F206" s="258" t="s">
        <v>307</v>
      </c>
      <c r="G206" s="255"/>
      <c r="H206" s="257" t="s">
        <v>1</v>
      </c>
      <c r="I206" s="259"/>
      <c r="J206" s="255"/>
      <c r="K206" s="255"/>
      <c r="L206" s="260"/>
      <c r="M206" s="261"/>
      <c r="N206" s="262"/>
      <c r="O206" s="262"/>
      <c r="P206" s="262"/>
      <c r="Q206" s="262"/>
      <c r="R206" s="262"/>
      <c r="S206" s="262"/>
      <c r="T206" s="263"/>
      <c r="AT206" s="264" t="s">
        <v>167</v>
      </c>
      <c r="AU206" s="264" t="s">
        <v>92</v>
      </c>
      <c r="AV206" s="12" t="s">
        <v>90</v>
      </c>
      <c r="AW206" s="12" t="s">
        <v>36</v>
      </c>
      <c r="AX206" s="12" t="s">
        <v>82</v>
      </c>
      <c r="AY206" s="264" t="s">
        <v>144</v>
      </c>
    </row>
    <row r="207" s="12" customFormat="1">
      <c r="B207" s="254"/>
      <c r="C207" s="255"/>
      <c r="D207" s="256" t="s">
        <v>167</v>
      </c>
      <c r="E207" s="257" t="s">
        <v>1</v>
      </c>
      <c r="F207" s="258" t="s">
        <v>308</v>
      </c>
      <c r="G207" s="255"/>
      <c r="H207" s="257" t="s">
        <v>1</v>
      </c>
      <c r="I207" s="259"/>
      <c r="J207" s="255"/>
      <c r="K207" s="255"/>
      <c r="L207" s="260"/>
      <c r="M207" s="261"/>
      <c r="N207" s="262"/>
      <c r="O207" s="262"/>
      <c r="P207" s="262"/>
      <c r="Q207" s="262"/>
      <c r="R207" s="262"/>
      <c r="S207" s="262"/>
      <c r="T207" s="263"/>
      <c r="AT207" s="264" t="s">
        <v>167</v>
      </c>
      <c r="AU207" s="264" t="s">
        <v>92</v>
      </c>
      <c r="AV207" s="12" t="s">
        <v>90</v>
      </c>
      <c r="AW207" s="12" t="s">
        <v>36</v>
      </c>
      <c r="AX207" s="12" t="s">
        <v>82</v>
      </c>
      <c r="AY207" s="264" t="s">
        <v>144</v>
      </c>
    </row>
    <row r="208" s="13" customFormat="1">
      <c r="B208" s="265"/>
      <c r="C208" s="266"/>
      <c r="D208" s="256" t="s">
        <v>167</v>
      </c>
      <c r="E208" s="267" t="s">
        <v>1</v>
      </c>
      <c r="F208" s="268" t="s">
        <v>90</v>
      </c>
      <c r="G208" s="266"/>
      <c r="H208" s="269">
        <v>1</v>
      </c>
      <c r="I208" s="270"/>
      <c r="J208" s="266"/>
      <c r="K208" s="266"/>
      <c r="L208" s="271"/>
      <c r="M208" s="272"/>
      <c r="N208" s="273"/>
      <c r="O208" s="273"/>
      <c r="P208" s="273"/>
      <c r="Q208" s="273"/>
      <c r="R208" s="273"/>
      <c r="S208" s="273"/>
      <c r="T208" s="274"/>
      <c r="AT208" s="275" t="s">
        <v>167</v>
      </c>
      <c r="AU208" s="275" t="s">
        <v>92</v>
      </c>
      <c r="AV208" s="13" t="s">
        <v>92</v>
      </c>
      <c r="AW208" s="13" t="s">
        <v>36</v>
      </c>
      <c r="AX208" s="13" t="s">
        <v>90</v>
      </c>
      <c r="AY208" s="275" t="s">
        <v>144</v>
      </c>
    </row>
    <row r="209" s="1" customFormat="1" ht="16.5" customHeight="1">
      <c r="B209" s="38"/>
      <c r="C209" s="242" t="s">
        <v>309</v>
      </c>
      <c r="D209" s="242" t="s">
        <v>147</v>
      </c>
      <c r="E209" s="243" t="s">
        <v>310</v>
      </c>
      <c r="F209" s="244" t="s">
        <v>311</v>
      </c>
      <c r="G209" s="245" t="s">
        <v>191</v>
      </c>
      <c r="H209" s="246">
        <v>1</v>
      </c>
      <c r="I209" s="247"/>
      <c r="J209" s="248">
        <f>ROUND(I209*H209,2)</f>
        <v>0</v>
      </c>
      <c r="K209" s="244" t="s">
        <v>1</v>
      </c>
      <c r="L209" s="40"/>
      <c r="M209" s="249" t="s">
        <v>1</v>
      </c>
      <c r="N209" s="250" t="s">
        <v>47</v>
      </c>
      <c r="O209" s="86"/>
      <c r="P209" s="251">
        <f>O209*H209</f>
        <v>0</v>
      </c>
      <c r="Q209" s="251">
        <v>0</v>
      </c>
      <c r="R209" s="251">
        <f>Q209*H209</f>
        <v>0</v>
      </c>
      <c r="S209" s="251">
        <v>0</v>
      </c>
      <c r="T209" s="252">
        <f>S209*H209</f>
        <v>0</v>
      </c>
      <c r="AR209" s="253" t="s">
        <v>305</v>
      </c>
      <c r="AT209" s="253" t="s">
        <v>147</v>
      </c>
      <c r="AU209" s="253" t="s">
        <v>92</v>
      </c>
      <c r="AY209" s="15" t="s">
        <v>144</v>
      </c>
      <c r="BE209" s="134">
        <f>IF(N209="základní",J209,0)</f>
        <v>0</v>
      </c>
      <c r="BF209" s="134">
        <f>IF(N209="snížená",J209,0)</f>
        <v>0</v>
      </c>
      <c r="BG209" s="134">
        <f>IF(N209="zákl. přenesená",J209,0)</f>
        <v>0</v>
      </c>
      <c r="BH209" s="134">
        <f>IF(N209="sníž. přenesená",J209,0)</f>
        <v>0</v>
      </c>
      <c r="BI209" s="134">
        <f>IF(N209="nulová",J209,0)</f>
        <v>0</v>
      </c>
      <c r="BJ209" s="15" t="s">
        <v>90</v>
      </c>
      <c r="BK209" s="134">
        <f>ROUND(I209*H209,2)</f>
        <v>0</v>
      </c>
      <c r="BL209" s="15" t="s">
        <v>305</v>
      </c>
      <c r="BM209" s="253" t="s">
        <v>312</v>
      </c>
    </row>
    <row r="210" s="1" customFormat="1" ht="24" customHeight="1">
      <c r="B210" s="38"/>
      <c r="C210" s="242" t="s">
        <v>313</v>
      </c>
      <c r="D210" s="242" t="s">
        <v>147</v>
      </c>
      <c r="E210" s="243" t="s">
        <v>314</v>
      </c>
      <c r="F210" s="244" t="s">
        <v>315</v>
      </c>
      <c r="G210" s="245" t="s">
        <v>191</v>
      </c>
      <c r="H210" s="246">
        <v>1</v>
      </c>
      <c r="I210" s="247"/>
      <c r="J210" s="248">
        <f>ROUND(I210*H210,2)</f>
        <v>0</v>
      </c>
      <c r="K210" s="244" t="s">
        <v>1</v>
      </c>
      <c r="L210" s="40"/>
      <c r="M210" s="249" t="s">
        <v>1</v>
      </c>
      <c r="N210" s="250" t="s">
        <v>47</v>
      </c>
      <c r="O210" s="86"/>
      <c r="P210" s="251">
        <f>O210*H210</f>
        <v>0</v>
      </c>
      <c r="Q210" s="251">
        <v>0</v>
      </c>
      <c r="R210" s="251">
        <f>Q210*H210</f>
        <v>0</v>
      </c>
      <c r="S210" s="251">
        <v>0</v>
      </c>
      <c r="T210" s="252">
        <f>S210*H210</f>
        <v>0</v>
      </c>
      <c r="AR210" s="253" t="s">
        <v>305</v>
      </c>
      <c r="AT210" s="253" t="s">
        <v>147</v>
      </c>
      <c r="AU210" s="253" t="s">
        <v>92</v>
      </c>
      <c r="AY210" s="15" t="s">
        <v>144</v>
      </c>
      <c r="BE210" s="134">
        <f>IF(N210="základní",J210,0)</f>
        <v>0</v>
      </c>
      <c r="BF210" s="134">
        <f>IF(N210="snížená",J210,0)</f>
        <v>0</v>
      </c>
      <c r="BG210" s="134">
        <f>IF(N210="zákl. přenesená",J210,0)</f>
        <v>0</v>
      </c>
      <c r="BH210" s="134">
        <f>IF(N210="sníž. přenesená",J210,0)</f>
        <v>0</v>
      </c>
      <c r="BI210" s="134">
        <f>IF(N210="nulová",J210,0)</f>
        <v>0</v>
      </c>
      <c r="BJ210" s="15" t="s">
        <v>90</v>
      </c>
      <c r="BK210" s="134">
        <f>ROUND(I210*H210,2)</f>
        <v>0</v>
      </c>
      <c r="BL210" s="15" t="s">
        <v>305</v>
      </c>
      <c r="BM210" s="253" t="s">
        <v>316</v>
      </c>
    </row>
    <row r="211" s="12" customFormat="1">
      <c r="B211" s="254"/>
      <c r="C211" s="255"/>
      <c r="D211" s="256" t="s">
        <v>167</v>
      </c>
      <c r="E211" s="257" t="s">
        <v>1</v>
      </c>
      <c r="F211" s="258" t="s">
        <v>317</v>
      </c>
      <c r="G211" s="255"/>
      <c r="H211" s="257" t="s">
        <v>1</v>
      </c>
      <c r="I211" s="259"/>
      <c r="J211" s="255"/>
      <c r="K211" s="255"/>
      <c r="L211" s="260"/>
      <c r="M211" s="261"/>
      <c r="N211" s="262"/>
      <c r="O211" s="262"/>
      <c r="P211" s="262"/>
      <c r="Q211" s="262"/>
      <c r="R211" s="262"/>
      <c r="S211" s="262"/>
      <c r="T211" s="263"/>
      <c r="AT211" s="264" t="s">
        <v>167</v>
      </c>
      <c r="AU211" s="264" t="s">
        <v>92</v>
      </c>
      <c r="AV211" s="12" t="s">
        <v>90</v>
      </c>
      <c r="AW211" s="12" t="s">
        <v>36</v>
      </c>
      <c r="AX211" s="12" t="s">
        <v>82</v>
      </c>
      <c r="AY211" s="264" t="s">
        <v>144</v>
      </c>
    </row>
    <row r="212" s="12" customFormat="1">
      <c r="B212" s="254"/>
      <c r="C212" s="255"/>
      <c r="D212" s="256" t="s">
        <v>167</v>
      </c>
      <c r="E212" s="257" t="s">
        <v>1</v>
      </c>
      <c r="F212" s="258" t="s">
        <v>318</v>
      </c>
      <c r="G212" s="255"/>
      <c r="H212" s="257" t="s">
        <v>1</v>
      </c>
      <c r="I212" s="259"/>
      <c r="J212" s="255"/>
      <c r="K212" s="255"/>
      <c r="L212" s="260"/>
      <c r="M212" s="261"/>
      <c r="N212" s="262"/>
      <c r="O212" s="262"/>
      <c r="P212" s="262"/>
      <c r="Q212" s="262"/>
      <c r="R212" s="262"/>
      <c r="S212" s="262"/>
      <c r="T212" s="263"/>
      <c r="AT212" s="264" t="s">
        <v>167</v>
      </c>
      <c r="AU212" s="264" t="s">
        <v>92</v>
      </c>
      <c r="AV212" s="12" t="s">
        <v>90</v>
      </c>
      <c r="AW212" s="12" t="s">
        <v>36</v>
      </c>
      <c r="AX212" s="12" t="s">
        <v>82</v>
      </c>
      <c r="AY212" s="264" t="s">
        <v>144</v>
      </c>
    </row>
    <row r="213" s="13" customFormat="1">
      <c r="B213" s="265"/>
      <c r="C213" s="266"/>
      <c r="D213" s="256" t="s">
        <v>167</v>
      </c>
      <c r="E213" s="267" t="s">
        <v>1</v>
      </c>
      <c r="F213" s="268" t="s">
        <v>90</v>
      </c>
      <c r="G213" s="266"/>
      <c r="H213" s="269">
        <v>1</v>
      </c>
      <c r="I213" s="270"/>
      <c r="J213" s="266"/>
      <c r="K213" s="266"/>
      <c r="L213" s="271"/>
      <c r="M213" s="272"/>
      <c r="N213" s="273"/>
      <c r="O213" s="273"/>
      <c r="P213" s="273"/>
      <c r="Q213" s="273"/>
      <c r="R213" s="273"/>
      <c r="S213" s="273"/>
      <c r="T213" s="274"/>
      <c r="AT213" s="275" t="s">
        <v>167</v>
      </c>
      <c r="AU213" s="275" t="s">
        <v>92</v>
      </c>
      <c r="AV213" s="13" t="s">
        <v>92</v>
      </c>
      <c r="AW213" s="13" t="s">
        <v>36</v>
      </c>
      <c r="AX213" s="13" t="s">
        <v>90</v>
      </c>
      <c r="AY213" s="275" t="s">
        <v>144</v>
      </c>
    </row>
    <row r="214" s="1" customFormat="1" ht="16.5" customHeight="1">
      <c r="B214" s="38"/>
      <c r="C214" s="242" t="s">
        <v>319</v>
      </c>
      <c r="D214" s="242" t="s">
        <v>147</v>
      </c>
      <c r="E214" s="243" t="s">
        <v>320</v>
      </c>
      <c r="F214" s="244" t="s">
        <v>321</v>
      </c>
      <c r="G214" s="245" t="s">
        <v>191</v>
      </c>
      <c r="H214" s="246">
        <v>1</v>
      </c>
      <c r="I214" s="247"/>
      <c r="J214" s="248">
        <f>ROUND(I214*H214,2)</f>
        <v>0</v>
      </c>
      <c r="K214" s="244" t="s">
        <v>1</v>
      </c>
      <c r="L214" s="40"/>
      <c r="M214" s="249" t="s">
        <v>1</v>
      </c>
      <c r="N214" s="250" t="s">
        <v>47</v>
      </c>
      <c r="O214" s="86"/>
      <c r="P214" s="251">
        <f>O214*H214</f>
        <v>0</v>
      </c>
      <c r="Q214" s="251">
        <v>0</v>
      </c>
      <c r="R214" s="251">
        <f>Q214*H214</f>
        <v>0</v>
      </c>
      <c r="S214" s="251">
        <v>0</v>
      </c>
      <c r="T214" s="252">
        <f>S214*H214</f>
        <v>0</v>
      </c>
      <c r="AR214" s="253" t="s">
        <v>305</v>
      </c>
      <c r="AT214" s="253" t="s">
        <v>147</v>
      </c>
      <c r="AU214" s="253" t="s">
        <v>92</v>
      </c>
      <c r="AY214" s="15" t="s">
        <v>144</v>
      </c>
      <c r="BE214" s="134">
        <f>IF(N214="základní",J214,0)</f>
        <v>0</v>
      </c>
      <c r="BF214" s="134">
        <f>IF(N214="snížená",J214,0)</f>
        <v>0</v>
      </c>
      <c r="BG214" s="134">
        <f>IF(N214="zákl. přenesená",J214,0)</f>
        <v>0</v>
      </c>
      <c r="BH214" s="134">
        <f>IF(N214="sníž. přenesená",J214,0)</f>
        <v>0</v>
      </c>
      <c r="BI214" s="134">
        <f>IF(N214="nulová",J214,0)</f>
        <v>0</v>
      </c>
      <c r="BJ214" s="15" t="s">
        <v>90</v>
      </c>
      <c r="BK214" s="134">
        <f>ROUND(I214*H214,2)</f>
        <v>0</v>
      </c>
      <c r="BL214" s="15" t="s">
        <v>305</v>
      </c>
      <c r="BM214" s="253" t="s">
        <v>322</v>
      </c>
    </row>
    <row r="215" s="1" customFormat="1" ht="16.5" customHeight="1">
      <c r="B215" s="38"/>
      <c r="C215" s="242" t="s">
        <v>323</v>
      </c>
      <c r="D215" s="242" t="s">
        <v>147</v>
      </c>
      <c r="E215" s="243" t="s">
        <v>324</v>
      </c>
      <c r="F215" s="244" t="s">
        <v>325</v>
      </c>
      <c r="G215" s="245" t="s">
        <v>191</v>
      </c>
      <c r="H215" s="246">
        <v>1</v>
      </c>
      <c r="I215" s="247"/>
      <c r="J215" s="248">
        <f>ROUND(I215*H215,2)</f>
        <v>0</v>
      </c>
      <c r="K215" s="244" t="s">
        <v>1</v>
      </c>
      <c r="L215" s="40"/>
      <c r="M215" s="249" t="s">
        <v>1</v>
      </c>
      <c r="N215" s="250" t="s">
        <v>47</v>
      </c>
      <c r="O215" s="86"/>
      <c r="P215" s="251">
        <f>O215*H215</f>
        <v>0</v>
      </c>
      <c r="Q215" s="251">
        <v>0</v>
      </c>
      <c r="R215" s="251">
        <f>Q215*H215</f>
        <v>0</v>
      </c>
      <c r="S215" s="251">
        <v>0</v>
      </c>
      <c r="T215" s="252">
        <f>S215*H215</f>
        <v>0</v>
      </c>
      <c r="AR215" s="253" t="s">
        <v>305</v>
      </c>
      <c r="AT215" s="253" t="s">
        <v>147</v>
      </c>
      <c r="AU215" s="253" t="s">
        <v>92</v>
      </c>
      <c r="AY215" s="15" t="s">
        <v>144</v>
      </c>
      <c r="BE215" s="134">
        <f>IF(N215="základní",J215,0)</f>
        <v>0</v>
      </c>
      <c r="BF215" s="134">
        <f>IF(N215="snížená",J215,0)</f>
        <v>0</v>
      </c>
      <c r="BG215" s="134">
        <f>IF(N215="zákl. přenesená",J215,0)</f>
        <v>0</v>
      </c>
      <c r="BH215" s="134">
        <f>IF(N215="sníž. přenesená",J215,0)</f>
        <v>0</v>
      </c>
      <c r="BI215" s="134">
        <f>IF(N215="nulová",J215,0)</f>
        <v>0</v>
      </c>
      <c r="BJ215" s="15" t="s">
        <v>90</v>
      </c>
      <c r="BK215" s="134">
        <f>ROUND(I215*H215,2)</f>
        <v>0</v>
      </c>
      <c r="BL215" s="15" t="s">
        <v>305</v>
      </c>
      <c r="BM215" s="253" t="s">
        <v>326</v>
      </c>
    </row>
    <row r="216" s="1" customFormat="1" ht="16.5" customHeight="1">
      <c r="B216" s="38"/>
      <c r="C216" s="242" t="s">
        <v>327</v>
      </c>
      <c r="D216" s="242" t="s">
        <v>147</v>
      </c>
      <c r="E216" s="243" t="s">
        <v>328</v>
      </c>
      <c r="F216" s="244" t="s">
        <v>329</v>
      </c>
      <c r="G216" s="245" t="s">
        <v>191</v>
      </c>
      <c r="H216" s="246">
        <v>1</v>
      </c>
      <c r="I216" s="247"/>
      <c r="J216" s="248">
        <f>ROUND(I216*H216,2)</f>
        <v>0</v>
      </c>
      <c r="K216" s="244" t="s">
        <v>1</v>
      </c>
      <c r="L216" s="40"/>
      <c r="M216" s="249" t="s">
        <v>1</v>
      </c>
      <c r="N216" s="250" t="s">
        <v>47</v>
      </c>
      <c r="O216" s="86"/>
      <c r="P216" s="251">
        <f>O216*H216</f>
        <v>0</v>
      </c>
      <c r="Q216" s="251">
        <v>0</v>
      </c>
      <c r="R216" s="251">
        <f>Q216*H216</f>
        <v>0</v>
      </c>
      <c r="S216" s="251">
        <v>0</v>
      </c>
      <c r="T216" s="252">
        <f>S216*H216</f>
        <v>0</v>
      </c>
      <c r="AR216" s="253" t="s">
        <v>305</v>
      </c>
      <c r="AT216" s="253" t="s">
        <v>147</v>
      </c>
      <c r="AU216" s="253" t="s">
        <v>92</v>
      </c>
      <c r="AY216" s="15" t="s">
        <v>144</v>
      </c>
      <c r="BE216" s="134">
        <f>IF(N216="základní",J216,0)</f>
        <v>0</v>
      </c>
      <c r="BF216" s="134">
        <f>IF(N216="snížená",J216,0)</f>
        <v>0</v>
      </c>
      <c r="BG216" s="134">
        <f>IF(N216="zákl. přenesená",J216,0)</f>
        <v>0</v>
      </c>
      <c r="BH216" s="134">
        <f>IF(N216="sníž. přenesená",J216,0)</f>
        <v>0</v>
      </c>
      <c r="BI216" s="134">
        <f>IF(N216="nulová",J216,0)</f>
        <v>0</v>
      </c>
      <c r="BJ216" s="15" t="s">
        <v>90</v>
      </c>
      <c r="BK216" s="134">
        <f>ROUND(I216*H216,2)</f>
        <v>0</v>
      </c>
      <c r="BL216" s="15" t="s">
        <v>305</v>
      </c>
      <c r="BM216" s="253" t="s">
        <v>330</v>
      </c>
    </row>
    <row r="217" s="12" customFormat="1">
      <c r="B217" s="254"/>
      <c r="C217" s="255"/>
      <c r="D217" s="256" t="s">
        <v>167</v>
      </c>
      <c r="E217" s="257" t="s">
        <v>1</v>
      </c>
      <c r="F217" s="258" t="s">
        <v>331</v>
      </c>
      <c r="G217" s="255"/>
      <c r="H217" s="257" t="s">
        <v>1</v>
      </c>
      <c r="I217" s="259"/>
      <c r="J217" s="255"/>
      <c r="K217" s="255"/>
      <c r="L217" s="260"/>
      <c r="M217" s="261"/>
      <c r="N217" s="262"/>
      <c r="O217" s="262"/>
      <c r="P217" s="262"/>
      <c r="Q217" s="262"/>
      <c r="R217" s="262"/>
      <c r="S217" s="262"/>
      <c r="T217" s="263"/>
      <c r="AT217" s="264" t="s">
        <v>167</v>
      </c>
      <c r="AU217" s="264" t="s">
        <v>92</v>
      </c>
      <c r="AV217" s="12" t="s">
        <v>90</v>
      </c>
      <c r="AW217" s="12" t="s">
        <v>36</v>
      </c>
      <c r="AX217" s="12" t="s">
        <v>82</v>
      </c>
      <c r="AY217" s="264" t="s">
        <v>144</v>
      </c>
    </row>
    <row r="218" s="12" customFormat="1">
      <c r="B218" s="254"/>
      <c r="C218" s="255"/>
      <c r="D218" s="256" t="s">
        <v>167</v>
      </c>
      <c r="E218" s="257" t="s">
        <v>1</v>
      </c>
      <c r="F218" s="258" t="s">
        <v>332</v>
      </c>
      <c r="G218" s="255"/>
      <c r="H218" s="257" t="s">
        <v>1</v>
      </c>
      <c r="I218" s="259"/>
      <c r="J218" s="255"/>
      <c r="K218" s="255"/>
      <c r="L218" s="260"/>
      <c r="M218" s="261"/>
      <c r="N218" s="262"/>
      <c r="O218" s="262"/>
      <c r="P218" s="262"/>
      <c r="Q218" s="262"/>
      <c r="R218" s="262"/>
      <c r="S218" s="262"/>
      <c r="T218" s="263"/>
      <c r="AT218" s="264" t="s">
        <v>167</v>
      </c>
      <c r="AU218" s="264" t="s">
        <v>92</v>
      </c>
      <c r="AV218" s="12" t="s">
        <v>90</v>
      </c>
      <c r="AW218" s="12" t="s">
        <v>36</v>
      </c>
      <c r="AX218" s="12" t="s">
        <v>82</v>
      </c>
      <c r="AY218" s="264" t="s">
        <v>144</v>
      </c>
    </row>
    <row r="219" s="13" customFormat="1">
      <c r="B219" s="265"/>
      <c r="C219" s="266"/>
      <c r="D219" s="256" t="s">
        <v>167</v>
      </c>
      <c r="E219" s="267" t="s">
        <v>1</v>
      </c>
      <c r="F219" s="268" t="s">
        <v>90</v>
      </c>
      <c r="G219" s="266"/>
      <c r="H219" s="269">
        <v>1</v>
      </c>
      <c r="I219" s="270"/>
      <c r="J219" s="266"/>
      <c r="K219" s="266"/>
      <c r="L219" s="271"/>
      <c r="M219" s="272"/>
      <c r="N219" s="273"/>
      <c r="O219" s="273"/>
      <c r="P219" s="273"/>
      <c r="Q219" s="273"/>
      <c r="R219" s="273"/>
      <c r="S219" s="273"/>
      <c r="T219" s="274"/>
      <c r="AT219" s="275" t="s">
        <v>167</v>
      </c>
      <c r="AU219" s="275" t="s">
        <v>92</v>
      </c>
      <c r="AV219" s="13" t="s">
        <v>92</v>
      </c>
      <c r="AW219" s="13" t="s">
        <v>36</v>
      </c>
      <c r="AX219" s="13" t="s">
        <v>90</v>
      </c>
      <c r="AY219" s="275" t="s">
        <v>144</v>
      </c>
    </row>
    <row r="220" s="11" customFormat="1" ht="22.8" customHeight="1">
      <c r="B220" s="226"/>
      <c r="C220" s="227"/>
      <c r="D220" s="228" t="s">
        <v>81</v>
      </c>
      <c r="E220" s="240" t="s">
        <v>333</v>
      </c>
      <c r="F220" s="240" t="s">
        <v>334</v>
      </c>
      <c r="G220" s="227"/>
      <c r="H220" s="227"/>
      <c r="I220" s="230"/>
      <c r="J220" s="241">
        <f>BK220</f>
        <v>0</v>
      </c>
      <c r="K220" s="227"/>
      <c r="L220" s="232"/>
      <c r="M220" s="233"/>
      <c r="N220" s="234"/>
      <c r="O220" s="234"/>
      <c r="P220" s="235">
        <f>SUM(P221:P274)</f>
        <v>0</v>
      </c>
      <c r="Q220" s="234"/>
      <c r="R220" s="235">
        <f>SUM(R221:R274)</f>
        <v>729.37686000000008</v>
      </c>
      <c r="S220" s="234"/>
      <c r="T220" s="236">
        <f>SUM(T221:T274)</f>
        <v>52.479999999999997</v>
      </c>
      <c r="AR220" s="237" t="s">
        <v>90</v>
      </c>
      <c r="AT220" s="238" t="s">
        <v>81</v>
      </c>
      <c r="AU220" s="238" t="s">
        <v>90</v>
      </c>
      <c r="AY220" s="237" t="s">
        <v>144</v>
      </c>
      <c r="BK220" s="239">
        <f>SUM(BK221:BK274)</f>
        <v>0</v>
      </c>
    </row>
    <row r="221" s="1" customFormat="1" ht="36" customHeight="1">
      <c r="B221" s="38"/>
      <c r="C221" s="242" t="s">
        <v>335</v>
      </c>
      <c r="D221" s="242" t="s">
        <v>147</v>
      </c>
      <c r="E221" s="243" t="s">
        <v>336</v>
      </c>
      <c r="F221" s="244" t="s">
        <v>337</v>
      </c>
      <c r="G221" s="245" t="s">
        <v>161</v>
      </c>
      <c r="H221" s="246">
        <v>9</v>
      </c>
      <c r="I221" s="247"/>
      <c r="J221" s="248">
        <f>ROUND(I221*H221,2)</f>
        <v>0</v>
      </c>
      <c r="K221" s="244" t="s">
        <v>151</v>
      </c>
      <c r="L221" s="40"/>
      <c r="M221" s="249" t="s">
        <v>1</v>
      </c>
      <c r="N221" s="250" t="s">
        <v>47</v>
      </c>
      <c r="O221" s="86"/>
      <c r="P221" s="251">
        <f>O221*H221</f>
        <v>0</v>
      </c>
      <c r="Q221" s="251">
        <v>0</v>
      </c>
      <c r="R221" s="251">
        <f>Q221*H221</f>
        <v>0</v>
      </c>
      <c r="S221" s="251">
        <v>0</v>
      </c>
      <c r="T221" s="252">
        <f>S221*H221</f>
        <v>0</v>
      </c>
      <c r="AR221" s="253" t="s">
        <v>152</v>
      </c>
      <c r="AT221" s="253" t="s">
        <v>147</v>
      </c>
      <c r="AU221" s="253" t="s">
        <v>92</v>
      </c>
      <c r="AY221" s="15" t="s">
        <v>144</v>
      </c>
      <c r="BE221" s="134">
        <f>IF(N221="základní",J221,0)</f>
        <v>0</v>
      </c>
      <c r="BF221" s="134">
        <f>IF(N221="snížená",J221,0)</f>
        <v>0</v>
      </c>
      <c r="BG221" s="134">
        <f>IF(N221="zákl. přenesená",J221,0)</f>
        <v>0</v>
      </c>
      <c r="BH221" s="134">
        <f>IF(N221="sníž. přenesená",J221,0)</f>
        <v>0</v>
      </c>
      <c r="BI221" s="134">
        <f>IF(N221="nulová",J221,0)</f>
        <v>0</v>
      </c>
      <c r="BJ221" s="15" t="s">
        <v>90</v>
      </c>
      <c r="BK221" s="134">
        <f>ROUND(I221*H221,2)</f>
        <v>0</v>
      </c>
      <c r="BL221" s="15" t="s">
        <v>152</v>
      </c>
      <c r="BM221" s="253" t="s">
        <v>338</v>
      </c>
    </row>
    <row r="222" s="1" customFormat="1" ht="36" customHeight="1">
      <c r="B222" s="38"/>
      <c r="C222" s="242" t="s">
        <v>339</v>
      </c>
      <c r="D222" s="242" t="s">
        <v>147</v>
      </c>
      <c r="E222" s="243" t="s">
        <v>340</v>
      </c>
      <c r="F222" s="244" t="s">
        <v>341</v>
      </c>
      <c r="G222" s="245" t="s">
        <v>161</v>
      </c>
      <c r="H222" s="246">
        <v>2</v>
      </c>
      <c r="I222" s="247"/>
      <c r="J222" s="248">
        <f>ROUND(I222*H222,2)</f>
        <v>0</v>
      </c>
      <c r="K222" s="244" t="s">
        <v>151</v>
      </c>
      <c r="L222" s="40"/>
      <c r="M222" s="249" t="s">
        <v>1</v>
      </c>
      <c r="N222" s="250" t="s">
        <v>47</v>
      </c>
      <c r="O222" s="86"/>
      <c r="P222" s="251">
        <f>O222*H222</f>
        <v>0</v>
      </c>
      <c r="Q222" s="251">
        <v>0</v>
      </c>
      <c r="R222" s="251">
        <f>Q222*H222</f>
        <v>0</v>
      </c>
      <c r="S222" s="251">
        <v>0</v>
      </c>
      <c r="T222" s="252">
        <f>S222*H222</f>
        <v>0</v>
      </c>
      <c r="AR222" s="253" t="s">
        <v>152</v>
      </c>
      <c r="AT222" s="253" t="s">
        <v>147</v>
      </c>
      <c r="AU222" s="253" t="s">
        <v>92</v>
      </c>
      <c r="AY222" s="15" t="s">
        <v>144</v>
      </c>
      <c r="BE222" s="134">
        <f>IF(N222="základní",J222,0)</f>
        <v>0</v>
      </c>
      <c r="BF222" s="134">
        <f>IF(N222="snížená",J222,0)</f>
        <v>0</v>
      </c>
      <c r="BG222" s="134">
        <f>IF(N222="zákl. přenesená",J222,0)</f>
        <v>0</v>
      </c>
      <c r="BH222" s="134">
        <f>IF(N222="sníž. přenesená",J222,0)</f>
        <v>0</v>
      </c>
      <c r="BI222" s="134">
        <f>IF(N222="nulová",J222,0)</f>
        <v>0</v>
      </c>
      <c r="BJ222" s="15" t="s">
        <v>90</v>
      </c>
      <c r="BK222" s="134">
        <f>ROUND(I222*H222,2)</f>
        <v>0</v>
      </c>
      <c r="BL222" s="15" t="s">
        <v>152</v>
      </c>
      <c r="BM222" s="253" t="s">
        <v>342</v>
      </c>
    </row>
    <row r="223" s="1" customFormat="1" ht="36" customHeight="1">
      <c r="B223" s="38"/>
      <c r="C223" s="242" t="s">
        <v>343</v>
      </c>
      <c r="D223" s="242" t="s">
        <v>147</v>
      </c>
      <c r="E223" s="243" t="s">
        <v>344</v>
      </c>
      <c r="F223" s="244" t="s">
        <v>345</v>
      </c>
      <c r="G223" s="245" t="s">
        <v>161</v>
      </c>
      <c r="H223" s="246">
        <v>6</v>
      </c>
      <c r="I223" s="247"/>
      <c r="J223" s="248">
        <f>ROUND(I223*H223,2)</f>
        <v>0</v>
      </c>
      <c r="K223" s="244" t="s">
        <v>151</v>
      </c>
      <c r="L223" s="40"/>
      <c r="M223" s="249" t="s">
        <v>1</v>
      </c>
      <c r="N223" s="250" t="s">
        <v>47</v>
      </c>
      <c r="O223" s="86"/>
      <c r="P223" s="251">
        <f>O223*H223</f>
        <v>0</v>
      </c>
      <c r="Q223" s="251">
        <v>0.01281</v>
      </c>
      <c r="R223" s="251">
        <f>Q223*H223</f>
        <v>0.076859999999999998</v>
      </c>
      <c r="S223" s="251">
        <v>0</v>
      </c>
      <c r="T223" s="252">
        <f>S223*H223</f>
        <v>0</v>
      </c>
      <c r="AR223" s="253" t="s">
        <v>152</v>
      </c>
      <c r="AT223" s="253" t="s">
        <v>147</v>
      </c>
      <c r="AU223" s="253" t="s">
        <v>92</v>
      </c>
      <c r="AY223" s="15" t="s">
        <v>144</v>
      </c>
      <c r="BE223" s="134">
        <f>IF(N223="základní",J223,0)</f>
        <v>0</v>
      </c>
      <c r="BF223" s="134">
        <f>IF(N223="snížená",J223,0)</f>
        <v>0</v>
      </c>
      <c r="BG223" s="134">
        <f>IF(N223="zákl. přenesená",J223,0)</f>
        <v>0</v>
      </c>
      <c r="BH223" s="134">
        <f>IF(N223="sníž. přenesená",J223,0)</f>
        <v>0</v>
      </c>
      <c r="BI223" s="134">
        <f>IF(N223="nulová",J223,0)</f>
        <v>0</v>
      </c>
      <c r="BJ223" s="15" t="s">
        <v>90</v>
      </c>
      <c r="BK223" s="134">
        <f>ROUND(I223*H223,2)</f>
        <v>0</v>
      </c>
      <c r="BL223" s="15" t="s">
        <v>152</v>
      </c>
      <c r="BM223" s="253" t="s">
        <v>346</v>
      </c>
    </row>
    <row r="224" s="1" customFormat="1" ht="16.5" customHeight="1">
      <c r="B224" s="38"/>
      <c r="C224" s="242" t="s">
        <v>347</v>
      </c>
      <c r="D224" s="242" t="s">
        <v>147</v>
      </c>
      <c r="E224" s="243" t="s">
        <v>348</v>
      </c>
      <c r="F224" s="244" t="s">
        <v>349</v>
      </c>
      <c r="G224" s="245" t="s">
        <v>161</v>
      </c>
      <c r="H224" s="246">
        <v>3</v>
      </c>
      <c r="I224" s="247"/>
      <c r="J224" s="248">
        <f>ROUND(I224*H224,2)</f>
        <v>0</v>
      </c>
      <c r="K224" s="244" t="s">
        <v>1</v>
      </c>
      <c r="L224" s="40"/>
      <c r="M224" s="249" t="s">
        <v>1</v>
      </c>
      <c r="N224" s="250" t="s">
        <v>47</v>
      </c>
      <c r="O224" s="86"/>
      <c r="P224" s="251">
        <f>O224*H224</f>
        <v>0</v>
      </c>
      <c r="Q224" s="251">
        <v>0</v>
      </c>
      <c r="R224" s="251">
        <f>Q224*H224</f>
        <v>0</v>
      </c>
      <c r="S224" s="251">
        <v>0</v>
      </c>
      <c r="T224" s="252">
        <f>S224*H224</f>
        <v>0</v>
      </c>
      <c r="AR224" s="253" t="s">
        <v>152</v>
      </c>
      <c r="AT224" s="253" t="s">
        <v>147</v>
      </c>
      <c r="AU224" s="253" t="s">
        <v>92</v>
      </c>
      <c r="AY224" s="15" t="s">
        <v>144</v>
      </c>
      <c r="BE224" s="134">
        <f>IF(N224="základní",J224,0)</f>
        <v>0</v>
      </c>
      <c r="BF224" s="134">
        <f>IF(N224="snížená",J224,0)</f>
        <v>0</v>
      </c>
      <c r="BG224" s="134">
        <f>IF(N224="zákl. přenesená",J224,0)</f>
        <v>0</v>
      </c>
      <c r="BH224" s="134">
        <f>IF(N224="sníž. přenesená",J224,0)</f>
        <v>0</v>
      </c>
      <c r="BI224" s="134">
        <f>IF(N224="nulová",J224,0)</f>
        <v>0</v>
      </c>
      <c r="BJ224" s="15" t="s">
        <v>90</v>
      </c>
      <c r="BK224" s="134">
        <f>ROUND(I224*H224,2)</f>
        <v>0</v>
      </c>
      <c r="BL224" s="15" t="s">
        <v>152</v>
      </c>
      <c r="BM224" s="253" t="s">
        <v>350</v>
      </c>
    </row>
    <row r="225" s="1" customFormat="1" ht="24" customHeight="1">
      <c r="B225" s="38"/>
      <c r="C225" s="242" t="s">
        <v>351</v>
      </c>
      <c r="D225" s="242" t="s">
        <v>147</v>
      </c>
      <c r="E225" s="243" t="s">
        <v>352</v>
      </c>
      <c r="F225" s="244" t="s">
        <v>353</v>
      </c>
      <c r="G225" s="245" t="s">
        <v>165</v>
      </c>
      <c r="H225" s="246">
        <v>500</v>
      </c>
      <c r="I225" s="247"/>
      <c r="J225" s="248">
        <f>ROUND(I225*H225,2)</f>
        <v>0</v>
      </c>
      <c r="K225" s="244" t="s">
        <v>151</v>
      </c>
      <c r="L225" s="40"/>
      <c r="M225" s="249" t="s">
        <v>1</v>
      </c>
      <c r="N225" s="250" t="s">
        <v>47</v>
      </c>
      <c r="O225" s="86"/>
      <c r="P225" s="251">
        <f>O225*H225</f>
        <v>0</v>
      </c>
      <c r="Q225" s="251">
        <v>0</v>
      </c>
      <c r="R225" s="251">
        <f>Q225*H225</f>
        <v>0</v>
      </c>
      <c r="S225" s="251">
        <v>0</v>
      </c>
      <c r="T225" s="252">
        <f>S225*H225</f>
        <v>0</v>
      </c>
      <c r="AR225" s="253" t="s">
        <v>152</v>
      </c>
      <c r="AT225" s="253" t="s">
        <v>147</v>
      </c>
      <c r="AU225" s="253" t="s">
        <v>92</v>
      </c>
      <c r="AY225" s="15" t="s">
        <v>144</v>
      </c>
      <c r="BE225" s="134">
        <f>IF(N225="základní",J225,0)</f>
        <v>0</v>
      </c>
      <c r="BF225" s="134">
        <f>IF(N225="snížená",J225,0)</f>
        <v>0</v>
      </c>
      <c r="BG225" s="134">
        <f>IF(N225="zákl. přenesená",J225,0)</f>
        <v>0</v>
      </c>
      <c r="BH225" s="134">
        <f>IF(N225="sníž. přenesená",J225,0)</f>
        <v>0</v>
      </c>
      <c r="BI225" s="134">
        <f>IF(N225="nulová",J225,0)</f>
        <v>0</v>
      </c>
      <c r="BJ225" s="15" t="s">
        <v>90</v>
      </c>
      <c r="BK225" s="134">
        <f>ROUND(I225*H225,2)</f>
        <v>0</v>
      </c>
      <c r="BL225" s="15" t="s">
        <v>152</v>
      </c>
      <c r="BM225" s="253" t="s">
        <v>354</v>
      </c>
    </row>
    <row r="226" s="1" customFormat="1" ht="24" customHeight="1">
      <c r="B226" s="38"/>
      <c r="C226" s="276" t="s">
        <v>355</v>
      </c>
      <c r="D226" s="276" t="s">
        <v>356</v>
      </c>
      <c r="E226" s="277" t="s">
        <v>357</v>
      </c>
      <c r="F226" s="278" t="s">
        <v>358</v>
      </c>
      <c r="G226" s="279" t="s">
        <v>165</v>
      </c>
      <c r="H226" s="280">
        <v>500</v>
      </c>
      <c r="I226" s="281"/>
      <c r="J226" s="282">
        <f>ROUND(I226*H226,2)</f>
        <v>0</v>
      </c>
      <c r="K226" s="278" t="s">
        <v>151</v>
      </c>
      <c r="L226" s="283"/>
      <c r="M226" s="284" t="s">
        <v>1</v>
      </c>
      <c r="N226" s="285" t="s">
        <v>47</v>
      </c>
      <c r="O226" s="86"/>
      <c r="P226" s="251">
        <f>O226*H226</f>
        <v>0</v>
      </c>
      <c r="Q226" s="251">
        <v>0.00050000000000000001</v>
      </c>
      <c r="R226" s="251">
        <f>Q226*H226</f>
        <v>0.25</v>
      </c>
      <c r="S226" s="251">
        <v>0</v>
      </c>
      <c r="T226" s="252">
        <f>S226*H226</f>
        <v>0</v>
      </c>
      <c r="AR226" s="253" t="s">
        <v>184</v>
      </c>
      <c r="AT226" s="253" t="s">
        <v>356</v>
      </c>
      <c r="AU226" s="253" t="s">
        <v>92</v>
      </c>
      <c r="AY226" s="15" t="s">
        <v>144</v>
      </c>
      <c r="BE226" s="134">
        <f>IF(N226="základní",J226,0)</f>
        <v>0</v>
      </c>
      <c r="BF226" s="134">
        <f>IF(N226="snížená",J226,0)</f>
        <v>0</v>
      </c>
      <c r="BG226" s="134">
        <f>IF(N226="zákl. přenesená",J226,0)</f>
        <v>0</v>
      </c>
      <c r="BH226" s="134">
        <f>IF(N226="sníž. přenesená",J226,0)</f>
        <v>0</v>
      </c>
      <c r="BI226" s="134">
        <f>IF(N226="nulová",J226,0)</f>
        <v>0</v>
      </c>
      <c r="BJ226" s="15" t="s">
        <v>90</v>
      </c>
      <c r="BK226" s="134">
        <f>ROUND(I226*H226,2)</f>
        <v>0</v>
      </c>
      <c r="BL226" s="15" t="s">
        <v>152</v>
      </c>
      <c r="BM226" s="253" t="s">
        <v>359</v>
      </c>
    </row>
    <row r="227" s="1" customFormat="1" ht="16.5" customHeight="1">
      <c r="B227" s="38"/>
      <c r="C227" s="276" t="s">
        <v>360</v>
      </c>
      <c r="D227" s="276" t="s">
        <v>356</v>
      </c>
      <c r="E227" s="277" t="s">
        <v>361</v>
      </c>
      <c r="F227" s="278" t="s">
        <v>362</v>
      </c>
      <c r="G227" s="279" t="s">
        <v>204</v>
      </c>
      <c r="H227" s="280">
        <v>225</v>
      </c>
      <c r="I227" s="281"/>
      <c r="J227" s="282">
        <f>ROUND(I227*H227,2)</f>
        <v>0</v>
      </c>
      <c r="K227" s="278" t="s">
        <v>151</v>
      </c>
      <c r="L227" s="283"/>
      <c r="M227" s="284" t="s">
        <v>1</v>
      </c>
      <c r="N227" s="285" t="s">
        <v>47</v>
      </c>
      <c r="O227" s="86"/>
      <c r="P227" s="251">
        <f>O227*H227</f>
        <v>0</v>
      </c>
      <c r="Q227" s="251">
        <v>1</v>
      </c>
      <c r="R227" s="251">
        <f>Q227*H227</f>
        <v>225</v>
      </c>
      <c r="S227" s="251">
        <v>0</v>
      </c>
      <c r="T227" s="252">
        <f>S227*H227</f>
        <v>0</v>
      </c>
      <c r="AR227" s="253" t="s">
        <v>184</v>
      </c>
      <c r="AT227" s="253" t="s">
        <v>356</v>
      </c>
      <c r="AU227" s="253" t="s">
        <v>92</v>
      </c>
      <c r="AY227" s="15" t="s">
        <v>144</v>
      </c>
      <c r="BE227" s="134">
        <f>IF(N227="základní",J227,0)</f>
        <v>0</v>
      </c>
      <c r="BF227" s="134">
        <f>IF(N227="snížená",J227,0)</f>
        <v>0</v>
      </c>
      <c r="BG227" s="134">
        <f>IF(N227="zákl. přenesená",J227,0)</f>
        <v>0</v>
      </c>
      <c r="BH227" s="134">
        <f>IF(N227="sníž. přenesená",J227,0)</f>
        <v>0</v>
      </c>
      <c r="BI227" s="134">
        <f>IF(N227="nulová",J227,0)</f>
        <v>0</v>
      </c>
      <c r="BJ227" s="15" t="s">
        <v>90</v>
      </c>
      <c r="BK227" s="134">
        <f>ROUND(I227*H227,2)</f>
        <v>0</v>
      </c>
      <c r="BL227" s="15" t="s">
        <v>152</v>
      </c>
      <c r="BM227" s="253" t="s">
        <v>363</v>
      </c>
    </row>
    <row r="228" s="1" customFormat="1" ht="16.5" customHeight="1">
      <c r="B228" s="38"/>
      <c r="C228" s="242" t="s">
        <v>364</v>
      </c>
      <c r="D228" s="242" t="s">
        <v>147</v>
      </c>
      <c r="E228" s="243" t="s">
        <v>365</v>
      </c>
      <c r="F228" s="244" t="s">
        <v>366</v>
      </c>
      <c r="G228" s="245" t="s">
        <v>191</v>
      </c>
      <c r="H228" s="246">
        <v>1</v>
      </c>
      <c r="I228" s="247"/>
      <c r="J228" s="248">
        <f>ROUND(I228*H228,2)</f>
        <v>0</v>
      </c>
      <c r="K228" s="244" t="s">
        <v>151</v>
      </c>
      <c r="L228" s="40"/>
      <c r="M228" s="249" t="s">
        <v>1</v>
      </c>
      <c r="N228" s="250" t="s">
        <v>47</v>
      </c>
      <c r="O228" s="86"/>
      <c r="P228" s="251">
        <f>O228*H228</f>
        <v>0</v>
      </c>
      <c r="Q228" s="251">
        <v>0</v>
      </c>
      <c r="R228" s="251">
        <f>Q228*H228</f>
        <v>0</v>
      </c>
      <c r="S228" s="251">
        <v>0</v>
      </c>
      <c r="T228" s="252">
        <f>S228*H228</f>
        <v>0</v>
      </c>
      <c r="AR228" s="253" t="s">
        <v>305</v>
      </c>
      <c r="AT228" s="253" t="s">
        <v>147</v>
      </c>
      <c r="AU228" s="253" t="s">
        <v>92</v>
      </c>
      <c r="AY228" s="15" t="s">
        <v>144</v>
      </c>
      <c r="BE228" s="134">
        <f>IF(N228="základní",J228,0)</f>
        <v>0</v>
      </c>
      <c r="BF228" s="134">
        <f>IF(N228="snížená",J228,0)</f>
        <v>0</v>
      </c>
      <c r="BG228" s="134">
        <f>IF(N228="zákl. přenesená",J228,0)</f>
        <v>0</v>
      </c>
      <c r="BH228" s="134">
        <f>IF(N228="sníž. přenesená",J228,0)</f>
        <v>0</v>
      </c>
      <c r="BI228" s="134">
        <f>IF(N228="nulová",J228,0)</f>
        <v>0</v>
      </c>
      <c r="BJ228" s="15" t="s">
        <v>90</v>
      </c>
      <c r="BK228" s="134">
        <f>ROUND(I228*H228,2)</f>
        <v>0</v>
      </c>
      <c r="BL228" s="15" t="s">
        <v>305</v>
      </c>
      <c r="BM228" s="253" t="s">
        <v>367</v>
      </c>
    </row>
    <row r="229" s="12" customFormat="1">
      <c r="B229" s="254"/>
      <c r="C229" s="255"/>
      <c r="D229" s="256" t="s">
        <v>167</v>
      </c>
      <c r="E229" s="257" t="s">
        <v>1</v>
      </c>
      <c r="F229" s="258" t="s">
        <v>368</v>
      </c>
      <c r="G229" s="255"/>
      <c r="H229" s="257" t="s">
        <v>1</v>
      </c>
      <c r="I229" s="259"/>
      <c r="J229" s="255"/>
      <c r="K229" s="255"/>
      <c r="L229" s="260"/>
      <c r="M229" s="261"/>
      <c r="N229" s="262"/>
      <c r="O229" s="262"/>
      <c r="P229" s="262"/>
      <c r="Q229" s="262"/>
      <c r="R229" s="262"/>
      <c r="S229" s="262"/>
      <c r="T229" s="263"/>
      <c r="AT229" s="264" t="s">
        <v>167</v>
      </c>
      <c r="AU229" s="264" t="s">
        <v>92</v>
      </c>
      <c r="AV229" s="12" t="s">
        <v>90</v>
      </c>
      <c r="AW229" s="12" t="s">
        <v>36</v>
      </c>
      <c r="AX229" s="12" t="s">
        <v>82</v>
      </c>
      <c r="AY229" s="264" t="s">
        <v>144</v>
      </c>
    </row>
    <row r="230" s="12" customFormat="1">
      <c r="B230" s="254"/>
      <c r="C230" s="255"/>
      <c r="D230" s="256" t="s">
        <v>167</v>
      </c>
      <c r="E230" s="257" t="s">
        <v>1</v>
      </c>
      <c r="F230" s="258" t="s">
        <v>369</v>
      </c>
      <c r="G230" s="255"/>
      <c r="H230" s="257" t="s">
        <v>1</v>
      </c>
      <c r="I230" s="259"/>
      <c r="J230" s="255"/>
      <c r="K230" s="255"/>
      <c r="L230" s="260"/>
      <c r="M230" s="261"/>
      <c r="N230" s="262"/>
      <c r="O230" s="262"/>
      <c r="P230" s="262"/>
      <c r="Q230" s="262"/>
      <c r="R230" s="262"/>
      <c r="S230" s="262"/>
      <c r="T230" s="263"/>
      <c r="AT230" s="264" t="s">
        <v>167</v>
      </c>
      <c r="AU230" s="264" t="s">
        <v>92</v>
      </c>
      <c r="AV230" s="12" t="s">
        <v>90</v>
      </c>
      <c r="AW230" s="12" t="s">
        <v>36</v>
      </c>
      <c r="AX230" s="12" t="s">
        <v>82</v>
      </c>
      <c r="AY230" s="264" t="s">
        <v>144</v>
      </c>
    </row>
    <row r="231" s="13" customFormat="1">
      <c r="B231" s="265"/>
      <c r="C231" s="266"/>
      <c r="D231" s="256" t="s">
        <v>167</v>
      </c>
      <c r="E231" s="267" t="s">
        <v>1</v>
      </c>
      <c r="F231" s="268" t="s">
        <v>90</v>
      </c>
      <c r="G231" s="266"/>
      <c r="H231" s="269">
        <v>1</v>
      </c>
      <c r="I231" s="270"/>
      <c r="J231" s="266"/>
      <c r="K231" s="266"/>
      <c r="L231" s="271"/>
      <c r="M231" s="272"/>
      <c r="N231" s="273"/>
      <c r="O231" s="273"/>
      <c r="P231" s="273"/>
      <c r="Q231" s="273"/>
      <c r="R231" s="273"/>
      <c r="S231" s="273"/>
      <c r="T231" s="274"/>
      <c r="AT231" s="275" t="s">
        <v>167</v>
      </c>
      <c r="AU231" s="275" t="s">
        <v>92</v>
      </c>
      <c r="AV231" s="13" t="s">
        <v>92</v>
      </c>
      <c r="AW231" s="13" t="s">
        <v>36</v>
      </c>
      <c r="AX231" s="13" t="s">
        <v>90</v>
      </c>
      <c r="AY231" s="275" t="s">
        <v>144</v>
      </c>
    </row>
    <row r="232" s="1" customFormat="1" ht="16.5" customHeight="1">
      <c r="B232" s="38"/>
      <c r="C232" s="242" t="s">
        <v>370</v>
      </c>
      <c r="D232" s="242" t="s">
        <v>147</v>
      </c>
      <c r="E232" s="243" t="s">
        <v>371</v>
      </c>
      <c r="F232" s="244" t="s">
        <v>372</v>
      </c>
      <c r="G232" s="245" t="s">
        <v>191</v>
      </c>
      <c r="H232" s="246">
        <v>1</v>
      </c>
      <c r="I232" s="247"/>
      <c r="J232" s="248">
        <f>ROUND(I232*H232,2)</f>
        <v>0</v>
      </c>
      <c r="K232" s="244" t="s">
        <v>1</v>
      </c>
      <c r="L232" s="40"/>
      <c r="M232" s="249" t="s">
        <v>1</v>
      </c>
      <c r="N232" s="250" t="s">
        <v>47</v>
      </c>
      <c r="O232" s="86"/>
      <c r="P232" s="251">
        <f>O232*H232</f>
        <v>0</v>
      </c>
      <c r="Q232" s="251">
        <v>0</v>
      </c>
      <c r="R232" s="251">
        <f>Q232*H232</f>
        <v>0</v>
      </c>
      <c r="S232" s="251">
        <v>0</v>
      </c>
      <c r="T232" s="252">
        <f>S232*H232</f>
        <v>0</v>
      </c>
      <c r="AR232" s="253" t="s">
        <v>305</v>
      </c>
      <c r="AT232" s="253" t="s">
        <v>147</v>
      </c>
      <c r="AU232" s="253" t="s">
        <v>92</v>
      </c>
      <c r="AY232" s="15" t="s">
        <v>144</v>
      </c>
      <c r="BE232" s="134">
        <f>IF(N232="základní",J232,0)</f>
        <v>0</v>
      </c>
      <c r="BF232" s="134">
        <f>IF(N232="snížená",J232,0)</f>
        <v>0</v>
      </c>
      <c r="BG232" s="134">
        <f>IF(N232="zákl. přenesená",J232,0)</f>
        <v>0</v>
      </c>
      <c r="BH232" s="134">
        <f>IF(N232="sníž. přenesená",J232,0)</f>
        <v>0</v>
      </c>
      <c r="BI232" s="134">
        <f>IF(N232="nulová",J232,0)</f>
        <v>0</v>
      </c>
      <c r="BJ232" s="15" t="s">
        <v>90</v>
      </c>
      <c r="BK232" s="134">
        <f>ROUND(I232*H232,2)</f>
        <v>0</v>
      </c>
      <c r="BL232" s="15" t="s">
        <v>305</v>
      </c>
      <c r="BM232" s="253" t="s">
        <v>373</v>
      </c>
    </row>
    <row r="233" s="12" customFormat="1">
      <c r="B233" s="254"/>
      <c r="C233" s="255"/>
      <c r="D233" s="256" t="s">
        <v>167</v>
      </c>
      <c r="E233" s="257" t="s">
        <v>1</v>
      </c>
      <c r="F233" s="258" t="s">
        <v>374</v>
      </c>
      <c r="G233" s="255"/>
      <c r="H233" s="257" t="s">
        <v>1</v>
      </c>
      <c r="I233" s="259"/>
      <c r="J233" s="255"/>
      <c r="K233" s="255"/>
      <c r="L233" s="260"/>
      <c r="M233" s="261"/>
      <c r="N233" s="262"/>
      <c r="O233" s="262"/>
      <c r="P233" s="262"/>
      <c r="Q233" s="262"/>
      <c r="R233" s="262"/>
      <c r="S233" s="262"/>
      <c r="T233" s="263"/>
      <c r="AT233" s="264" t="s">
        <v>167</v>
      </c>
      <c r="AU233" s="264" t="s">
        <v>92</v>
      </c>
      <c r="AV233" s="12" t="s">
        <v>90</v>
      </c>
      <c r="AW233" s="12" t="s">
        <v>36</v>
      </c>
      <c r="AX233" s="12" t="s">
        <v>82</v>
      </c>
      <c r="AY233" s="264" t="s">
        <v>144</v>
      </c>
    </row>
    <row r="234" s="12" customFormat="1">
      <c r="B234" s="254"/>
      <c r="C234" s="255"/>
      <c r="D234" s="256" t="s">
        <v>167</v>
      </c>
      <c r="E234" s="257" t="s">
        <v>1</v>
      </c>
      <c r="F234" s="258" t="s">
        <v>375</v>
      </c>
      <c r="G234" s="255"/>
      <c r="H234" s="257" t="s">
        <v>1</v>
      </c>
      <c r="I234" s="259"/>
      <c r="J234" s="255"/>
      <c r="K234" s="255"/>
      <c r="L234" s="260"/>
      <c r="M234" s="261"/>
      <c r="N234" s="262"/>
      <c r="O234" s="262"/>
      <c r="P234" s="262"/>
      <c r="Q234" s="262"/>
      <c r="R234" s="262"/>
      <c r="S234" s="262"/>
      <c r="T234" s="263"/>
      <c r="AT234" s="264" t="s">
        <v>167</v>
      </c>
      <c r="AU234" s="264" t="s">
        <v>92</v>
      </c>
      <c r="AV234" s="12" t="s">
        <v>90</v>
      </c>
      <c r="AW234" s="12" t="s">
        <v>36</v>
      </c>
      <c r="AX234" s="12" t="s">
        <v>82</v>
      </c>
      <c r="AY234" s="264" t="s">
        <v>144</v>
      </c>
    </row>
    <row r="235" s="12" customFormat="1">
      <c r="B235" s="254"/>
      <c r="C235" s="255"/>
      <c r="D235" s="256" t="s">
        <v>167</v>
      </c>
      <c r="E235" s="257" t="s">
        <v>1</v>
      </c>
      <c r="F235" s="258" t="s">
        <v>376</v>
      </c>
      <c r="G235" s="255"/>
      <c r="H235" s="257" t="s">
        <v>1</v>
      </c>
      <c r="I235" s="259"/>
      <c r="J235" s="255"/>
      <c r="K235" s="255"/>
      <c r="L235" s="260"/>
      <c r="M235" s="261"/>
      <c r="N235" s="262"/>
      <c r="O235" s="262"/>
      <c r="P235" s="262"/>
      <c r="Q235" s="262"/>
      <c r="R235" s="262"/>
      <c r="S235" s="262"/>
      <c r="T235" s="263"/>
      <c r="AT235" s="264" t="s">
        <v>167</v>
      </c>
      <c r="AU235" s="264" t="s">
        <v>92</v>
      </c>
      <c r="AV235" s="12" t="s">
        <v>90</v>
      </c>
      <c r="AW235" s="12" t="s">
        <v>36</v>
      </c>
      <c r="AX235" s="12" t="s">
        <v>82</v>
      </c>
      <c r="AY235" s="264" t="s">
        <v>144</v>
      </c>
    </row>
    <row r="236" s="12" customFormat="1">
      <c r="B236" s="254"/>
      <c r="C236" s="255"/>
      <c r="D236" s="256" t="s">
        <v>167</v>
      </c>
      <c r="E236" s="257" t="s">
        <v>1</v>
      </c>
      <c r="F236" s="258" t="s">
        <v>377</v>
      </c>
      <c r="G236" s="255"/>
      <c r="H236" s="257" t="s">
        <v>1</v>
      </c>
      <c r="I236" s="259"/>
      <c r="J236" s="255"/>
      <c r="K236" s="255"/>
      <c r="L236" s="260"/>
      <c r="M236" s="261"/>
      <c r="N236" s="262"/>
      <c r="O236" s="262"/>
      <c r="P236" s="262"/>
      <c r="Q236" s="262"/>
      <c r="R236" s="262"/>
      <c r="S236" s="262"/>
      <c r="T236" s="263"/>
      <c r="AT236" s="264" t="s">
        <v>167</v>
      </c>
      <c r="AU236" s="264" t="s">
        <v>92</v>
      </c>
      <c r="AV236" s="12" t="s">
        <v>90</v>
      </c>
      <c r="AW236" s="12" t="s">
        <v>36</v>
      </c>
      <c r="AX236" s="12" t="s">
        <v>82</v>
      </c>
      <c r="AY236" s="264" t="s">
        <v>144</v>
      </c>
    </row>
    <row r="237" s="13" customFormat="1">
      <c r="B237" s="265"/>
      <c r="C237" s="266"/>
      <c r="D237" s="256" t="s">
        <v>167</v>
      </c>
      <c r="E237" s="267" t="s">
        <v>1</v>
      </c>
      <c r="F237" s="268" t="s">
        <v>90</v>
      </c>
      <c r="G237" s="266"/>
      <c r="H237" s="269">
        <v>1</v>
      </c>
      <c r="I237" s="270"/>
      <c r="J237" s="266"/>
      <c r="K237" s="266"/>
      <c r="L237" s="271"/>
      <c r="M237" s="272"/>
      <c r="N237" s="273"/>
      <c r="O237" s="273"/>
      <c r="P237" s="273"/>
      <c r="Q237" s="273"/>
      <c r="R237" s="273"/>
      <c r="S237" s="273"/>
      <c r="T237" s="274"/>
      <c r="AT237" s="275" t="s">
        <v>167</v>
      </c>
      <c r="AU237" s="275" t="s">
        <v>92</v>
      </c>
      <c r="AV237" s="13" t="s">
        <v>92</v>
      </c>
      <c r="AW237" s="13" t="s">
        <v>36</v>
      </c>
      <c r="AX237" s="13" t="s">
        <v>90</v>
      </c>
      <c r="AY237" s="275" t="s">
        <v>144</v>
      </c>
    </row>
    <row r="238" s="1" customFormat="1" ht="16.5" customHeight="1">
      <c r="B238" s="38"/>
      <c r="C238" s="242" t="s">
        <v>378</v>
      </c>
      <c r="D238" s="242" t="s">
        <v>147</v>
      </c>
      <c r="E238" s="243" t="s">
        <v>379</v>
      </c>
      <c r="F238" s="244" t="s">
        <v>122</v>
      </c>
      <c r="G238" s="245" t="s">
        <v>191</v>
      </c>
      <c r="H238" s="246">
        <v>1</v>
      </c>
      <c r="I238" s="247"/>
      <c r="J238" s="248">
        <f>ROUND(I238*H238,2)</f>
        <v>0</v>
      </c>
      <c r="K238" s="244" t="s">
        <v>151</v>
      </c>
      <c r="L238" s="40"/>
      <c r="M238" s="249" t="s">
        <v>1</v>
      </c>
      <c r="N238" s="250" t="s">
        <v>47</v>
      </c>
      <c r="O238" s="86"/>
      <c r="P238" s="251">
        <f>O238*H238</f>
        <v>0</v>
      </c>
      <c r="Q238" s="251">
        <v>0</v>
      </c>
      <c r="R238" s="251">
        <f>Q238*H238</f>
        <v>0</v>
      </c>
      <c r="S238" s="251">
        <v>0</v>
      </c>
      <c r="T238" s="252">
        <f>S238*H238</f>
        <v>0</v>
      </c>
      <c r="AR238" s="253" t="s">
        <v>305</v>
      </c>
      <c r="AT238" s="253" t="s">
        <v>147</v>
      </c>
      <c r="AU238" s="253" t="s">
        <v>92</v>
      </c>
      <c r="AY238" s="15" t="s">
        <v>144</v>
      </c>
      <c r="BE238" s="134">
        <f>IF(N238="základní",J238,0)</f>
        <v>0</v>
      </c>
      <c r="BF238" s="134">
        <f>IF(N238="snížená",J238,0)</f>
        <v>0</v>
      </c>
      <c r="BG238" s="134">
        <f>IF(N238="zákl. přenesená",J238,0)</f>
        <v>0</v>
      </c>
      <c r="BH238" s="134">
        <f>IF(N238="sníž. přenesená",J238,0)</f>
        <v>0</v>
      </c>
      <c r="BI238" s="134">
        <f>IF(N238="nulová",J238,0)</f>
        <v>0</v>
      </c>
      <c r="BJ238" s="15" t="s">
        <v>90</v>
      </c>
      <c r="BK238" s="134">
        <f>ROUND(I238*H238,2)</f>
        <v>0</v>
      </c>
      <c r="BL238" s="15" t="s">
        <v>305</v>
      </c>
      <c r="BM238" s="253" t="s">
        <v>380</v>
      </c>
    </row>
    <row r="239" s="12" customFormat="1">
      <c r="B239" s="254"/>
      <c r="C239" s="255"/>
      <c r="D239" s="256" t="s">
        <v>167</v>
      </c>
      <c r="E239" s="257" t="s">
        <v>1</v>
      </c>
      <c r="F239" s="258" t="s">
        <v>381</v>
      </c>
      <c r="G239" s="255"/>
      <c r="H239" s="257" t="s">
        <v>1</v>
      </c>
      <c r="I239" s="259"/>
      <c r="J239" s="255"/>
      <c r="K239" s="255"/>
      <c r="L239" s="260"/>
      <c r="M239" s="261"/>
      <c r="N239" s="262"/>
      <c r="O239" s="262"/>
      <c r="P239" s="262"/>
      <c r="Q239" s="262"/>
      <c r="R239" s="262"/>
      <c r="S239" s="262"/>
      <c r="T239" s="263"/>
      <c r="AT239" s="264" t="s">
        <v>167</v>
      </c>
      <c r="AU239" s="264" t="s">
        <v>92</v>
      </c>
      <c r="AV239" s="12" t="s">
        <v>90</v>
      </c>
      <c r="AW239" s="12" t="s">
        <v>36</v>
      </c>
      <c r="AX239" s="12" t="s">
        <v>82</v>
      </c>
      <c r="AY239" s="264" t="s">
        <v>144</v>
      </c>
    </row>
    <row r="240" s="12" customFormat="1">
      <c r="B240" s="254"/>
      <c r="C240" s="255"/>
      <c r="D240" s="256" t="s">
        <v>167</v>
      </c>
      <c r="E240" s="257" t="s">
        <v>1</v>
      </c>
      <c r="F240" s="258" t="s">
        <v>382</v>
      </c>
      <c r="G240" s="255"/>
      <c r="H240" s="257" t="s">
        <v>1</v>
      </c>
      <c r="I240" s="259"/>
      <c r="J240" s="255"/>
      <c r="K240" s="255"/>
      <c r="L240" s="260"/>
      <c r="M240" s="261"/>
      <c r="N240" s="262"/>
      <c r="O240" s="262"/>
      <c r="P240" s="262"/>
      <c r="Q240" s="262"/>
      <c r="R240" s="262"/>
      <c r="S240" s="262"/>
      <c r="T240" s="263"/>
      <c r="AT240" s="264" t="s">
        <v>167</v>
      </c>
      <c r="AU240" s="264" t="s">
        <v>92</v>
      </c>
      <c r="AV240" s="12" t="s">
        <v>90</v>
      </c>
      <c r="AW240" s="12" t="s">
        <v>36</v>
      </c>
      <c r="AX240" s="12" t="s">
        <v>82</v>
      </c>
      <c r="AY240" s="264" t="s">
        <v>144</v>
      </c>
    </row>
    <row r="241" s="13" customFormat="1">
      <c r="B241" s="265"/>
      <c r="C241" s="266"/>
      <c r="D241" s="256" t="s">
        <v>167</v>
      </c>
      <c r="E241" s="267" t="s">
        <v>1</v>
      </c>
      <c r="F241" s="268" t="s">
        <v>90</v>
      </c>
      <c r="G241" s="266"/>
      <c r="H241" s="269">
        <v>1</v>
      </c>
      <c r="I241" s="270"/>
      <c r="J241" s="266"/>
      <c r="K241" s="266"/>
      <c r="L241" s="271"/>
      <c r="M241" s="272"/>
      <c r="N241" s="273"/>
      <c r="O241" s="273"/>
      <c r="P241" s="273"/>
      <c r="Q241" s="273"/>
      <c r="R241" s="273"/>
      <c r="S241" s="273"/>
      <c r="T241" s="274"/>
      <c r="AT241" s="275" t="s">
        <v>167</v>
      </c>
      <c r="AU241" s="275" t="s">
        <v>92</v>
      </c>
      <c r="AV241" s="13" t="s">
        <v>92</v>
      </c>
      <c r="AW241" s="13" t="s">
        <v>36</v>
      </c>
      <c r="AX241" s="13" t="s">
        <v>90</v>
      </c>
      <c r="AY241" s="275" t="s">
        <v>144</v>
      </c>
    </row>
    <row r="242" s="1" customFormat="1" ht="16.5" customHeight="1">
      <c r="B242" s="38"/>
      <c r="C242" s="242" t="s">
        <v>383</v>
      </c>
      <c r="D242" s="242" t="s">
        <v>147</v>
      </c>
      <c r="E242" s="243" t="s">
        <v>384</v>
      </c>
      <c r="F242" s="244" t="s">
        <v>385</v>
      </c>
      <c r="G242" s="245" t="s">
        <v>191</v>
      </c>
      <c r="H242" s="246">
        <v>1</v>
      </c>
      <c r="I242" s="247"/>
      <c r="J242" s="248">
        <f>ROUND(I242*H242,2)</f>
        <v>0</v>
      </c>
      <c r="K242" s="244" t="s">
        <v>1</v>
      </c>
      <c r="L242" s="40"/>
      <c r="M242" s="249" t="s">
        <v>1</v>
      </c>
      <c r="N242" s="250" t="s">
        <v>47</v>
      </c>
      <c r="O242" s="86"/>
      <c r="P242" s="251">
        <f>O242*H242</f>
        <v>0</v>
      </c>
      <c r="Q242" s="251">
        <v>0</v>
      </c>
      <c r="R242" s="251">
        <f>Q242*H242</f>
        <v>0</v>
      </c>
      <c r="S242" s="251">
        <v>0</v>
      </c>
      <c r="T242" s="252">
        <f>S242*H242</f>
        <v>0</v>
      </c>
      <c r="AR242" s="253" t="s">
        <v>305</v>
      </c>
      <c r="AT242" s="253" t="s">
        <v>147</v>
      </c>
      <c r="AU242" s="253" t="s">
        <v>92</v>
      </c>
      <c r="AY242" s="15" t="s">
        <v>144</v>
      </c>
      <c r="BE242" s="134">
        <f>IF(N242="základní",J242,0)</f>
        <v>0</v>
      </c>
      <c r="BF242" s="134">
        <f>IF(N242="snížená",J242,0)</f>
        <v>0</v>
      </c>
      <c r="BG242" s="134">
        <f>IF(N242="zákl. přenesená",J242,0)</f>
        <v>0</v>
      </c>
      <c r="BH242" s="134">
        <f>IF(N242="sníž. přenesená",J242,0)</f>
        <v>0</v>
      </c>
      <c r="BI242" s="134">
        <f>IF(N242="nulová",J242,0)</f>
        <v>0</v>
      </c>
      <c r="BJ242" s="15" t="s">
        <v>90</v>
      </c>
      <c r="BK242" s="134">
        <f>ROUND(I242*H242,2)</f>
        <v>0</v>
      </c>
      <c r="BL242" s="15" t="s">
        <v>305</v>
      </c>
      <c r="BM242" s="253" t="s">
        <v>386</v>
      </c>
    </row>
    <row r="243" s="12" customFormat="1">
      <c r="B243" s="254"/>
      <c r="C243" s="255"/>
      <c r="D243" s="256" t="s">
        <v>167</v>
      </c>
      <c r="E243" s="257" t="s">
        <v>1</v>
      </c>
      <c r="F243" s="258" t="s">
        <v>387</v>
      </c>
      <c r="G243" s="255"/>
      <c r="H243" s="257" t="s">
        <v>1</v>
      </c>
      <c r="I243" s="259"/>
      <c r="J243" s="255"/>
      <c r="K243" s="255"/>
      <c r="L243" s="260"/>
      <c r="M243" s="261"/>
      <c r="N243" s="262"/>
      <c r="O243" s="262"/>
      <c r="P243" s="262"/>
      <c r="Q243" s="262"/>
      <c r="R243" s="262"/>
      <c r="S243" s="262"/>
      <c r="T243" s="263"/>
      <c r="AT243" s="264" t="s">
        <v>167</v>
      </c>
      <c r="AU243" s="264" t="s">
        <v>92</v>
      </c>
      <c r="AV243" s="12" t="s">
        <v>90</v>
      </c>
      <c r="AW243" s="12" t="s">
        <v>36</v>
      </c>
      <c r="AX243" s="12" t="s">
        <v>82</v>
      </c>
      <c r="AY243" s="264" t="s">
        <v>144</v>
      </c>
    </row>
    <row r="244" s="12" customFormat="1">
      <c r="B244" s="254"/>
      <c r="C244" s="255"/>
      <c r="D244" s="256" t="s">
        <v>167</v>
      </c>
      <c r="E244" s="257" t="s">
        <v>1</v>
      </c>
      <c r="F244" s="258" t="s">
        <v>388</v>
      </c>
      <c r="G244" s="255"/>
      <c r="H244" s="257" t="s">
        <v>1</v>
      </c>
      <c r="I244" s="259"/>
      <c r="J244" s="255"/>
      <c r="K244" s="255"/>
      <c r="L244" s="260"/>
      <c r="M244" s="261"/>
      <c r="N244" s="262"/>
      <c r="O244" s="262"/>
      <c r="P244" s="262"/>
      <c r="Q244" s="262"/>
      <c r="R244" s="262"/>
      <c r="S244" s="262"/>
      <c r="T244" s="263"/>
      <c r="AT244" s="264" t="s">
        <v>167</v>
      </c>
      <c r="AU244" s="264" t="s">
        <v>92</v>
      </c>
      <c r="AV244" s="12" t="s">
        <v>90</v>
      </c>
      <c r="AW244" s="12" t="s">
        <v>36</v>
      </c>
      <c r="AX244" s="12" t="s">
        <v>82</v>
      </c>
      <c r="AY244" s="264" t="s">
        <v>144</v>
      </c>
    </row>
    <row r="245" s="13" customFormat="1">
      <c r="B245" s="265"/>
      <c r="C245" s="266"/>
      <c r="D245" s="256" t="s">
        <v>167</v>
      </c>
      <c r="E245" s="267" t="s">
        <v>1</v>
      </c>
      <c r="F245" s="268" t="s">
        <v>90</v>
      </c>
      <c r="G245" s="266"/>
      <c r="H245" s="269">
        <v>1</v>
      </c>
      <c r="I245" s="270"/>
      <c r="J245" s="266"/>
      <c r="K245" s="266"/>
      <c r="L245" s="271"/>
      <c r="M245" s="272"/>
      <c r="N245" s="273"/>
      <c r="O245" s="273"/>
      <c r="P245" s="273"/>
      <c r="Q245" s="273"/>
      <c r="R245" s="273"/>
      <c r="S245" s="273"/>
      <c r="T245" s="274"/>
      <c r="AT245" s="275" t="s">
        <v>167</v>
      </c>
      <c r="AU245" s="275" t="s">
        <v>92</v>
      </c>
      <c r="AV245" s="13" t="s">
        <v>92</v>
      </c>
      <c r="AW245" s="13" t="s">
        <v>36</v>
      </c>
      <c r="AX245" s="13" t="s">
        <v>90</v>
      </c>
      <c r="AY245" s="275" t="s">
        <v>144</v>
      </c>
    </row>
    <row r="246" s="1" customFormat="1" ht="16.5" customHeight="1">
      <c r="B246" s="38"/>
      <c r="C246" s="242" t="s">
        <v>389</v>
      </c>
      <c r="D246" s="242" t="s">
        <v>147</v>
      </c>
      <c r="E246" s="243" t="s">
        <v>390</v>
      </c>
      <c r="F246" s="244" t="s">
        <v>391</v>
      </c>
      <c r="G246" s="245" t="s">
        <v>191</v>
      </c>
      <c r="H246" s="246">
        <v>1</v>
      </c>
      <c r="I246" s="247"/>
      <c r="J246" s="248">
        <f>ROUND(I246*H246,2)</f>
        <v>0</v>
      </c>
      <c r="K246" s="244" t="s">
        <v>1</v>
      </c>
      <c r="L246" s="40"/>
      <c r="M246" s="249" t="s">
        <v>1</v>
      </c>
      <c r="N246" s="250" t="s">
        <v>47</v>
      </c>
      <c r="O246" s="86"/>
      <c r="P246" s="251">
        <f>O246*H246</f>
        <v>0</v>
      </c>
      <c r="Q246" s="251">
        <v>0</v>
      </c>
      <c r="R246" s="251">
        <f>Q246*H246</f>
        <v>0</v>
      </c>
      <c r="S246" s="251">
        <v>0</v>
      </c>
      <c r="T246" s="252">
        <f>S246*H246</f>
        <v>0</v>
      </c>
      <c r="AR246" s="253" t="s">
        <v>305</v>
      </c>
      <c r="AT246" s="253" t="s">
        <v>147</v>
      </c>
      <c r="AU246" s="253" t="s">
        <v>92</v>
      </c>
      <c r="AY246" s="15" t="s">
        <v>144</v>
      </c>
      <c r="BE246" s="134">
        <f>IF(N246="základní",J246,0)</f>
        <v>0</v>
      </c>
      <c r="BF246" s="134">
        <f>IF(N246="snížená",J246,0)</f>
        <v>0</v>
      </c>
      <c r="BG246" s="134">
        <f>IF(N246="zákl. přenesená",J246,0)</f>
        <v>0</v>
      </c>
      <c r="BH246" s="134">
        <f>IF(N246="sníž. přenesená",J246,0)</f>
        <v>0</v>
      </c>
      <c r="BI246" s="134">
        <f>IF(N246="nulová",J246,0)</f>
        <v>0</v>
      </c>
      <c r="BJ246" s="15" t="s">
        <v>90</v>
      </c>
      <c r="BK246" s="134">
        <f>ROUND(I246*H246,2)</f>
        <v>0</v>
      </c>
      <c r="BL246" s="15" t="s">
        <v>305</v>
      </c>
      <c r="BM246" s="253" t="s">
        <v>392</v>
      </c>
    </row>
    <row r="247" s="1" customFormat="1" ht="16.5" customHeight="1">
      <c r="B247" s="38"/>
      <c r="C247" s="242" t="s">
        <v>393</v>
      </c>
      <c r="D247" s="242" t="s">
        <v>147</v>
      </c>
      <c r="E247" s="243" t="s">
        <v>394</v>
      </c>
      <c r="F247" s="244" t="s">
        <v>395</v>
      </c>
      <c r="G247" s="245" t="s">
        <v>191</v>
      </c>
      <c r="H247" s="246">
        <v>1</v>
      </c>
      <c r="I247" s="247"/>
      <c r="J247" s="248">
        <f>ROUND(I247*H247,2)</f>
        <v>0</v>
      </c>
      <c r="K247" s="244" t="s">
        <v>1</v>
      </c>
      <c r="L247" s="40"/>
      <c r="M247" s="249" t="s">
        <v>1</v>
      </c>
      <c r="N247" s="250" t="s">
        <v>47</v>
      </c>
      <c r="O247" s="86"/>
      <c r="P247" s="251">
        <f>O247*H247</f>
        <v>0</v>
      </c>
      <c r="Q247" s="251">
        <v>0</v>
      </c>
      <c r="R247" s="251">
        <f>Q247*H247</f>
        <v>0</v>
      </c>
      <c r="S247" s="251">
        <v>0</v>
      </c>
      <c r="T247" s="252">
        <f>S247*H247</f>
        <v>0</v>
      </c>
      <c r="AR247" s="253" t="s">
        <v>305</v>
      </c>
      <c r="AT247" s="253" t="s">
        <v>147</v>
      </c>
      <c r="AU247" s="253" t="s">
        <v>92</v>
      </c>
      <c r="AY247" s="15" t="s">
        <v>144</v>
      </c>
      <c r="BE247" s="134">
        <f>IF(N247="základní",J247,0)</f>
        <v>0</v>
      </c>
      <c r="BF247" s="134">
        <f>IF(N247="snížená",J247,0)</f>
        <v>0</v>
      </c>
      <c r="BG247" s="134">
        <f>IF(N247="zákl. přenesená",J247,0)</f>
        <v>0</v>
      </c>
      <c r="BH247" s="134">
        <f>IF(N247="sníž. přenesená",J247,0)</f>
        <v>0</v>
      </c>
      <c r="BI247" s="134">
        <f>IF(N247="nulová",J247,0)</f>
        <v>0</v>
      </c>
      <c r="BJ247" s="15" t="s">
        <v>90</v>
      </c>
      <c r="BK247" s="134">
        <f>ROUND(I247*H247,2)</f>
        <v>0</v>
      </c>
      <c r="BL247" s="15" t="s">
        <v>305</v>
      </c>
      <c r="BM247" s="253" t="s">
        <v>396</v>
      </c>
    </row>
    <row r="248" s="1" customFormat="1" ht="16.5" customHeight="1">
      <c r="B248" s="38"/>
      <c r="C248" s="242" t="s">
        <v>397</v>
      </c>
      <c r="D248" s="242" t="s">
        <v>147</v>
      </c>
      <c r="E248" s="243" t="s">
        <v>398</v>
      </c>
      <c r="F248" s="244" t="s">
        <v>399</v>
      </c>
      <c r="G248" s="245" t="s">
        <v>191</v>
      </c>
      <c r="H248" s="246">
        <v>1</v>
      </c>
      <c r="I248" s="247"/>
      <c r="J248" s="248">
        <f>ROUND(I248*H248,2)</f>
        <v>0</v>
      </c>
      <c r="K248" s="244" t="s">
        <v>1</v>
      </c>
      <c r="L248" s="40"/>
      <c r="M248" s="249" t="s">
        <v>1</v>
      </c>
      <c r="N248" s="250" t="s">
        <v>47</v>
      </c>
      <c r="O248" s="86"/>
      <c r="P248" s="251">
        <f>O248*H248</f>
        <v>0</v>
      </c>
      <c r="Q248" s="251">
        <v>0</v>
      </c>
      <c r="R248" s="251">
        <f>Q248*H248</f>
        <v>0</v>
      </c>
      <c r="S248" s="251">
        <v>0</v>
      </c>
      <c r="T248" s="252">
        <f>S248*H248</f>
        <v>0</v>
      </c>
      <c r="AR248" s="253" t="s">
        <v>152</v>
      </c>
      <c r="AT248" s="253" t="s">
        <v>147</v>
      </c>
      <c r="AU248" s="253" t="s">
        <v>92</v>
      </c>
      <c r="AY248" s="15" t="s">
        <v>144</v>
      </c>
      <c r="BE248" s="134">
        <f>IF(N248="základní",J248,0)</f>
        <v>0</v>
      </c>
      <c r="BF248" s="134">
        <f>IF(N248="snížená",J248,0)</f>
        <v>0</v>
      </c>
      <c r="BG248" s="134">
        <f>IF(N248="zákl. přenesená",J248,0)</f>
        <v>0</v>
      </c>
      <c r="BH248" s="134">
        <f>IF(N248="sníž. přenesená",J248,0)</f>
        <v>0</v>
      </c>
      <c r="BI248" s="134">
        <f>IF(N248="nulová",J248,0)</f>
        <v>0</v>
      </c>
      <c r="BJ248" s="15" t="s">
        <v>90</v>
      </c>
      <c r="BK248" s="134">
        <f>ROUND(I248*H248,2)</f>
        <v>0</v>
      </c>
      <c r="BL248" s="15" t="s">
        <v>152</v>
      </c>
      <c r="BM248" s="253" t="s">
        <v>400</v>
      </c>
    </row>
    <row r="249" s="12" customFormat="1">
      <c r="B249" s="254"/>
      <c r="C249" s="255"/>
      <c r="D249" s="256" t="s">
        <v>167</v>
      </c>
      <c r="E249" s="257" t="s">
        <v>1</v>
      </c>
      <c r="F249" s="258" t="s">
        <v>401</v>
      </c>
      <c r="G249" s="255"/>
      <c r="H249" s="257" t="s">
        <v>1</v>
      </c>
      <c r="I249" s="259"/>
      <c r="J249" s="255"/>
      <c r="K249" s="255"/>
      <c r="L249" s="260"/>
      <c r="M249" s="261"/>
      <c r="N249" s="262"/>
      <c r="O249" s="262"/>
      <c r="P249" s="262"/>
      <c r="Q249" s="262"/>
      <c r="R249" s="262"/>
      <c r="S249" s="262"/>
      <c r="T249" s="263"/>
      <c r="AT249" s="264" t="s">
        <v>167</v>
      </c>
      <c r="AU249" s="264" t="s">
        <v>92</v>
      </c>
      <c r="AV249" s="12" t="s">
        <v>90</v>
      </c>
      <c r="AW249" s="12" t="s">
        <v>36</v>
      </c>
      <c r="AX249" s="12" t="s">
        <v>82</v>
      </c>
      <c r="AY249" s="264" t="s">
        <v>144</v>
      </c>
    </row>
    <row r="250" s="12" customFormat="1">
      <c r="B250" s="254"/>
      <c r="C250" s="255"/>
      <c r="D250" s="256" t="s">
        <v>167</v>
      </c>
      <c r="E250" s="257" t="s">
        <v>1</v>
      </c>
      <c r="F250" s="258" t="s">
        <v>402</v>
      </c>
      <c r="G250" s="255"/>
      <c r="H250" s="257" t="s">
        <v>1</v>
      </c>
      <c r="I250" s="259"/>
      <c r="J250" s="255"/>
      <c r="K250" s="255"/>
      <c r="L250" s="260"/>
      <c r="M250" s="261"/>
      <c r="N250" s="262"/>
      <c r="O250" s="262"/>
      <c r="P250" s="262"/>
      <c r="Q250" s="262"/>
      <c r="R250" s="262"/>
      <c r="S250" s="262"/>
      <c r="T250" s="263"/>
      <c r="AT250" s="264" t="s">
        <v>167</v>
      </c>
      <c r="AU250" s="264" t="s">
        <v>92</v>
      </c>
      <c r="AV250" s="12" t="s">
        <v>90</v>
      </c>
      <c r="AW250" s="12" t="s">
        <v>36</v>
      </c>
      <c r="AX250" s="12" t="s">
        <v>82</v>
      </c>
      <c r="AY250" s="264" t="s">
        <v>144</v>
      </c>
    </row>
    <row r="251" s="12" customFormat="1">
      <c r="B251" s="254"/>
      <c r="C251" s="255"/>
      <c r="D251" s="256" t="s">
        <v>167</v>
      </c>
      <c r="E251" s="257" t="s">
        <v>1</v>
      </c>
      <c r="F251" s="258" t="s">
        <v>403</v>
      </c>
      <c r="G251" s="255"/>
      <c r="H251" s="257" t="s">
        <v>1</v>
      </c>
      <c r="I251" s="259"/>
      <c r="J251" s="255"/>
      <c r="K251" s="255"/>
      <c r="L251" s="260"/>
      <c r="M251" s="261"/>
      <c r="N251" s="262"/>
      <c r="O251" s="262"/>
      <c r="P251" s="262"/>
      <c r="Q251" s="262"/>
      <c r="R251" s="262"/>
      <c r="S251" s="262"/>
      <c r="T251" s="263"/>
      <c r="AT251" s="264" t="s">
        <v>167</v>
      </c>
      <c r="AU251" s="264" t="s">
        <v>92</v>
      </c>
      <c r="AV251" s="12" t="s">
        <v>90</v>
      </c>
      <c r="AW251" s="12" t="s">
        <v>36</v>
      </c>
      <c r="AX251" s="12" t="s">
        <v>82</v>
      </c>
      <c r="AY251" s="264" t="s">
        <v>144</v>
      </c>
    </row>
    <row r="252" s="13" customFormat="1">
      <c r="B252" s="265"/>
      <c r="C252" s="266"/>
      <c r="D252" s="256" t="s">
        <v>167</v>
      </c>
      <c r="E252" s="267" t="s">
        <v>1</v>
      </c>
      <c r="F252" s="268" t="s">
        <v>90</v>
      </c>
      <c r="G252" s="266"/>
      <c r="H252" s="269">
        <v>1</v>
      </c>
      <c r="I252" s="270"/>
      <c r="J252" s="266"/>
      <c r="K252" s="266"/>
      <c r="L252" s="271"/>
      <c r="M252" s="272"/>
      <c r="N252" s="273"/>
      <c r="O252" s="273"/>
      <c r="P252" s="273"/>
      <c r="Q252" s="273"/>
      <c r="R252" s="273"/>
      <c r="S252" s="273"/>
      <c r="T252" s="274"/>
      <c r="AT252" s="275" t="s">
        <v>167</v>
      </c>
      <c r="AU252" s="275" t="s">
        <v>92</v>
      </c>
      <c r="AV252" s="13" t="s">
        <v>92</v>
      </c>
      <c r="AW252" s="13" t="s">
        <v>36</v>
      </c>
      <c r="AX252" s="13" t="s">
        <v>90</v>
      </c>
      <c r="AY252" s="275" t="s">
        <v>144</v>
      </c>
    </row>
    <row r="253" s="1" customFormat="1" ht="16.5" customHeight="1">
      <c r="B253" s="38"/>
      <c r="C253" s="242" t="s">
        <v>404</v>
      </c>
      <c r="D253" s="242" t="s">
        <v>147</v>
      </c>
      <c r="E253" s="243" t="s">
        <v>405</v>
      </c>
      <c r="F253" s="244" t="s">
        <v>406</v>
      </c>
      <c r="G253" s="245" t="s">
        <v>191</v>
      </c>
      <c r="H253" s="246">
        <v>1</v>
      </c>
      <c r="I253" s="247"/>
      <c r="J253" s="248">
        <f>ROUND(I253*H253,2)</f>
        <v>0</v>
      </c>
      <c r="K253" s="244" t="s">
        <v>1</v>
      </c>
      <c r="L253" s="40"/>
      <c r="M253" s="249" t="s">
        <v>1</v>
      </c>
      <c r="N253" s="250" t="s">
        <v>47</v>
      </c>
      <c r="O253" s="86"/>
      <c r="P253" s="251">
        <f>O253*H253</f>
        <v>0</v>
      </c>
      <c r="Q253" s="251">
        <v>0</v>
      </c>
      <c r="R253" s="251">
        <f>Q253*H253</f>
        <v>0</v>
      </c>
      <c r="S253" s="251">
        <v>0</v>
      </c>
      <c r="T253" s="252">
        <f>S253*H253</f>
        <v>0</v>
      </c>
      <c r="AR253" s="253" t="s">
        <v>152</v>
      </c>
      <c r="AT253" s="253" t="s">
        <v>147</v>
      </c>
      <c r="AU253" s="253" t="s">
        <v>92</v>
      </c>
      <c r="AY253" s="15" t="s">
        <v>144</v>
      </c>
      <c r="BE253" s="134">
        <f>IF(N253="základní",J253,0)</f>
        <v>0</v>
      </c>
      <c r="BF253" s="134">
        <f>IF(N253="snížená",J253,0)</f>
        <v>0</v>
      </c>
      <c r="BG253" s="134">
        <f>IF(N253="zákl. přenesená",J253,0)</f>
        <v>0</v>
      </c>
      <c r="BH253" s="134">
        <f>IF(N253="sníž. přenesená",J253,0)</f>
        <v>0</v>
      </c>
      <c r="BI253" s="134">
        <f>IF(N253="nulová",J253,0)</f>
        <v>0</v>
      </c>
      <c r="BJ253" s="15" t="s">
        <v>90</v>
      </c>
      <c r="BK253" s="134">
        <f>ROUND(I253*H253,2)</f>
        <v>0</v>
      </c>
      <c r="BL253" s="15" t="s">
        <v>152</v>
      </c>
      <c r="BM253" s="253" t="s">
        <v>407</v>
      </c>
    </row>
    <row r="254" s="12" customFormat="1">
      <c r="B254" s="254"/>
      <c r="C254" s="255"/>
      <c r="D254" s="256" t="s">
        <v>167</v>
      </c>
      <c r="E254" s="257" t="s">
        <v>1</v>
      </c>
      <c r="F254" s="258" t="s">
        <v>408</v>
      </c>
      <c r="G254" s="255"/>
      <c r="H254" s="257" t="s">
        <v>1</v>
      </c>
      <c r="I254" s="259"/>
      <c r="J254" s="255"/>
      <c r="K254" s="255"/>
      <c r="L254" s="260"/>
      <c r="M254" s="261"/>
      <c r="N254" s="262"/>
      <c r="O254" s="262"/>
      <c r="P254" s="262"/>
      <c r="Q254" s="262"/>
      <c r="R254" s="262"/>
      <c r="S254" s="262"/>
      <c r="T254" s="263"/>
      <c r="AT254" s="264" t="s">
        <v>167</v>
      </c>
      <c r="AU254" s="264" t="s">
        <v>92</v>
      </c>
      <c r="AV254" s="12" t="s">
        <v>90</v>
      </c>
      <c r="AW254" s="12" t="s">
        <v>36</v>
      </c>
      <c r="AX254" s="12" t="s">
        <v>82</v>
      </c>
      <c r="AY254" s="264" t="s">
        <v>144</v>
      </c>
    </row>
    <row r="255" s="12" customFormat="1">
      <c r="B255" s="254"/>
      <c r="C255" s="255"/>
      <c r="D255" s="256" t="s">
        <v>167</v>
      </c>
      <c r="E255" s="257" t="s">
        <v>1</v>
      </c>
      <c r="F255" s="258" t="s">
        <v>409</v>
      </c>
      <c r="G255" s="255"/>
      <c r="H255" s="257" t="s">
        <v>1</v>
      </c>
      <c r="I255" s="259"/>
      <c r="J255" s="255"/>
      <c r="K255" s="255"/>
      <c r="L255" s="260"/>
      <c r="M255" s="261"/>
      <c r="N255" s="262"/>
      <c r="O255" s="262"/>
      <c r="P255" s="262"/>
      <c r="Q255" s="262"/>
      <c r="R255" s="262"/>
      <c r="S255" s="262"/>
      <c r="T255" s="263"/>
      <c r="AT255" s="264" t="s">
        <v>167</v>
      </c>
      <c r="AU255" s="264" t="s">
        <v>92</v>
      </c>
      <c r="AV255" s="12" t="s">
        <v>90</v>
      </c>
      <c r="AW255" s="12" t="s">
        <v>36</v>
      </c>
      <c r="AX255" s="12" t="s">
        <v>82</v>
      </c>
      <c r="AY255" s="264" t="s">
        <v>144</v>
      </c>
    </row>
    <row r="256" s="12" customFormat="1">
      <c r="B256" s="254"/>
      <c r="C256" s="255"/>
      <c r="D256" s="256" t="s">
        <v>167</v>
      </c>
      <c r="E256" s="257" t="s">
        <v>1</v>
      </c>
      <c r="F256" s="258" t="s">
        <v>403</v>
      </c>
      <c r="G256" s="255"/>
      <c r="H256" s="257" t="s">
        <v>1</v>
      </c>
      <c r="I256" s="259"/>
      <c r="J256" s="255"/>
      <c r="K256" s="255"/>
      <c r="L256" s="260"/>
      <c r="M256" s="261"/>
      <c r="N256" s="262"/>
      <c r="O256" s="262"/>
      <c r="P256" s="262"/>
      <c r="Q256" s="262"/>
      <c r="R256" s="262"/>
      <c r="S256" s="262"/>
      <c r="T256" s="263"/>
      <c r="AT256" s="264" t="s">
        <v>167</v>
      </c>
      <c r="AU256" s="264" t="s">
        <v>92</v>
      </c>
      <c r="AV256" s="12" t="s">
        <v>90</v>
      </c>
      <c r="AW256" s="12" t="s">
        <v>36</v>
      </c>
      <c r="AX256" s="12" t="s">
        <v>82</v>
      </c>
      <c r="AY256" s="264" t="s">
        <v>144</v>
      </c>
    </row>
    <row r="257" s="13" customFormat="1">
      <c r="B257" s="265"/>
      <c r="C257" s="266"/>
      <c r="D257" s="256" t="s">
        <v>167</v>
      </c>
      <c r="E257" s="267" t="s">
        <v>1</v>
      </c>
      <c r="F257" s="268" t="s">
        <v>90</v>
      </c>
      <c r="G257" s="266"/>
      <c r="H257" s="269">
        <v>1</v>
      </c>
      <c r="I257" s="270"/>
      <c r="J257" s="266"/>
      <c r="K257" s="266"/>
      <c r="L257" s="271"/>
      <c r="M257" s="272"/>
      <c r="N257" s="273"/>
      <c r="O257" s="273"/>
      <c r="P257" s="273"/>
      <c r="Q257" s="273"/>
      <c r="R257" s="273"/>
      <c r="S257" s="273"/>
      <c r="T257" s="274"/>
      <c r="AT257" s="275" t="s">
        <v>167</v>
      </c>
      <c r="AU257" s="275" t="s">
        <v>92</v>
      </c>
      <c r="AV257" s="13" t="s">
        <v>92</v>
      </c>
      <c r="AW257" s="13" t="s">
        <v>36</v>
      </c>
      <c r="AX257" s="13" t="s">
        <v>90</v>
      </c>
      <c r="AY257" s="275" t="s">
        <v>144</v>
      </c>
    </row>
    <row r="258" s="1" customFormat="1" ht="16.5" customHeight="1">
      <c r="B258" s="38"/>
      <c r="C258" s="242" t="s">
        <v>410</v>
      </c>
      <c r="D258" s="242" t="s">
        <v>147</v>
      </c>
      <c r="E258" s="243" t="s">
        <v>411</v>
      </c>
      <c r="F258" s="244" t="s">
        <v>412</v>
      </c>
      <c r="G258" s="245" t="s">
        <v>191</v>
      </c>
      <c r="H258" s="246">
        <v>1</v>
      </c>
      <c r="I258" s="247"/>
      <c r="J258" s="248">
        <f>ROUND(I258*H258,2)</f>
        <v>0</v>
      </c>
      <c r="K258" s="244" t="s">
        <v>1</v>
      </c>
      <c r="L258" s="40"/>
      <c r="M258" s="249" t="s">
        <v>1</v>
      </c>
      <c r="N258" s="250" t="s">
        <v>47</v>
      </c>
      <c r="O258" s="86"/>
      <c r="P258" s="251">
        <f>O258*H258</f>
        <v>0</v>
      </c>
      <c r="Q258" s="251">
        <v>0</v>
      </c>
      <c r="R258" s="251">
        <f>Q258*H258</f>
        <v>0</v>
      </c>
      <c r="S258" s="251">
        <v>0</v>
      </c>
      <c r="T258" s="252">
        <f>S258*H258</f>
        <v>0</v>
      </c>
      <c r="AR258" s="253" t="s">
        <v>152</v>
      </c>
      <c r="AT258" s="253" t="s">
        <v>147</v>
      </c>
      <c r="AU258" s="253" t="s">
        <v>92</v>
      </c>
      <c r="AY258" s="15" t="s">
        <v>144</v>
      </c>
      <c r="BE258" s="134">
        <f>IF(N258="základní",J258,0)</f>
        <v>0</v>
      </c>
      <c r="BF258" s="134">
        <f>IF(N258="snížená",J258,0)</f>
        <v>0</v>
      </c>
      <c r="BG258" s="134">
        <f>IF(N258="zákl. přenesená",J258,0)</f>
        <v>0</v>
      </c>
      <c r="BH258" s="134">
        <f>IF(N258="sníž. přenesená",J258,0)</f>
        <v>0</v>
      </c>
      <c r="BI258" s="134">
        <f>IF(N258="nulová",J258,0)</f>
        <v>0</v>
      </c>
      <c r="BJ258" s="15" t="s">
        <v>90</v>
      </c>
      <c r="BK258" s="134">
        <f>ROUND(I258*H258,2)</f>
        <v>0</v>
      </c>
      <c r="BL258" s="15" t="s">
        <v>152</v>
      </c>
      <c r="BM258" s="253" t="s">
        <v>413</v>
      </c>
    </row>
    <row r="259" s="12" customFormat="1">
      <c r="B259" s="254"/>
      <c r="C259" s="255"/>
      <c r="D259" s="256" t="s">
        <v>167</v>
      </c>
      <c r="E259" s="257" t="s">
        <v>1</v>
      </c>
      <c r="F259" s="258" t="s">
        <v>414</v>
      </c>
      <c r="G259" s="255"/>
      <c r="H259" s="257" t="s">
        <v>1</v>
      </c>
      <c r="I259" s="259"/>
      <c r="J259" s="255"/>
      <c r="K259" s="255"/>
      <c r="L259" s="260"/>
      <c r="M259" s="261"/>
      <c r="N259" s="262"/>
      <c r="O259" s="262"/>
      <c r="P259" s="262"/>
      <c r="Q259" s="262"/>
      <c r="R259" s="262"/>
      <c r="S259" s="262"/>
      <c r="T259" s="263"/>
      <c r="AT259" s="264" t="s">
        <v>167</v>
      </c>
      <c r="AU259" s="264" t="s">
        <v>92</v>
      </c>
      <c r="AV259" s="12" t="s">
        <v>90</v>
      </c>
      <c r="AW259" s="12" t="s">
        <v>36</v>
      </c>
      <c r="AX259" s="12" t="s">
        <v>82</v>
      </c>
      <c r="AY259" s="264" t="s">
        <v>144</v>
      </c>
    </row>
    <row r="260" s="12" customFormat="1">
      <c r="B260" s="254"/>
      <c r="C260" s="255"/>
      <c r="D260" s="256" t="s">
        <v>167</v>
      </c>
      <c r="E260" s="257" t="s">
        <v>1</v>
      </c>
      <c r="F260" s="258" t="s">
        <v>403</v>
      </c>
      <c r="G260" s="255"/>
      <c r="H260" s="257" t="s">
        <v>1</v>
      </c>
      <c r="I260" s="259"/>
      <c r="J260" s="255"/>
      <c r="K260" s="255"/>
      <c r="L260" s="260"/>
      <c r="M260" s="261"/>
      <c r="N260" s="262"/>
      <c r="O260" s="262"/>
      <c r="P260" s="262"/>
      <c r="Q260" s="262"/>
      <c r="R260" s="262"/>
      <c r="S260" s="262"/>
      <c r="T260" s="263"/>
      <c r="AT260" s="264" t="s">
        <v>167</v>
      </c>
      <c r="AU260" s="264" t="s">
        <v>92</v>
      </c>
      <c r="AV260" s="12" t="s">
        <v>90</v>
      </c>
      <c r="AW260" s="12" t="s">
        <v>36</v>
      </c>
      <c r="AX260" s="12" t="s">
        <v>82</v>
      </c>
      <c r="AY260" s="264" t="s">
        <v>144</v>
      </c>
    </row>
    <row r="261" s="12" customFormat="1">
      <c r="B261" s="254"/>
      <c r="C261" s="255"/>
      <c r="D261" s="256" t="s">
        <v>167</v>
      </c>
      <c r="E261" s="257" t="s">
        <v>1</v>
      </c>
      <c r="F261" s="258" t="s">
        <v>415</v>
      </c>
      <c r="G261" s="255"/>
      <c r="H261" s="257" t="s">
        <v>1</v>
      </c>
      <c r="I261" s="259"/>
      <c r="J261" s="255"/>
      <c r="K261" s="255"/>
      <c r="L261" s="260"/>
      <c r="M261" s="261"/>
      <c r="N261" s="262"/>
      <c r="O261" s="262"/>
      <c r="P261" s="262"/>
      <c r="Q261" s="262"/>
      <c r="R261" s="262"/>
      <c r="S261" s="262"/>
      <c r="T261" s="263"/>
      <c r="AT261" s="264" t="s">
        <v>167</v>
      </c>
      <c r="AU261" s="264" t="s">
        <v>92</v>
      </c>
      <c r="AV261" s="12" t="s">
        <v>90</v>
      </c>
      <c r="AW261" s="12" t="s">
        <v>36</v>
      </c>
      <c r="AX261" s="12" t="s">
        <v>82</v>
      </c>
      <c r="AY261" s="264" t="s">
        <v>144</v>
      </c>
    </row>
    <row r="262" s="13" customFormat="1">
      <c r="B262" s="265"/>
      <c r="C262" s="266"/>
      <c r="D262" s="256" t="s">
        <v>167</v>
      </c>
      <c r="E262" s="267" t="s">
        <v>1</v>
      </c>
      <c r="F262" s="268" t="s">
        <v>90</v>
      </c>
      <c r="G262" s="266"/>
      <c r="H262" s="269">
        <v>1</v>
      </c>
      <c r="I262" s="270"/>
      <c r="J262" s="266"/>
      <c r="K262" s="266"/>
      <c r="L262" s="271"/>
      <c r="M262" s="272"/>
      <c r="N262" s="273"/>
      <c r="O262" s="273"/>
      <c r="P262" s="273"/>
      <c r="Q262" s="273"/>
      <c r="R262" s="273"/>
      <c r="S262" s="273"/>
      <c r="T262" s="274"/>
      <c r="AT262" s="275" t="s">
        <v>167</v>
      </c>
      <c r="AU262" s="275" t="s">
        <v>92</v>
      </c>
      <c r="AV262" s="13" t="s">
        <v>92</v>
      </c>
      <c r="AW262" s="13" t="s">
        <v>36</v>
      </c>
      <c r="AX262" s="13" t="s">
        <v>90</v>
      </c>
      <c r="AY262" s="275" t="s">
        <v>144</v>
      </c>
    </row>
    <row r="263" s="1" customFormat="1" ht="36" customHeight="1">
      <c r="B263" s="38"/>
      <c r="C263" s="242" t="s">
        <v>416</v>
      </c>
      <c r="D263" s="242" t="s">
        <v>147</v>
      </c>
      <c r="E263" s="243" t="s">
        <v>417</v>
      </c>
      <c r="F263" s="244" t="s">
        <v>418</v>
      </c>
      <c r="G263" s="245" t="s">
        <v>165</v>
      </c>
      <c r="H263" s="246">
        <v>820</v>
      </c>
      <c r="I263" s="247"/>
      <c r="J263" s="248">
        <f>ROUND(I263*H263,2)</f>
        <v>0</v>
      </c>
      <c r="K263" s="244" t="s">
        <v>1</v>
      </c>
      <c r="L263" s="40"/>
      <c r="M263" s="249" t="s">
        <v>1</v>
      </c>
      <c r="N263" s="250" t="s">
        <v>47</v>
      </c>
      <c r="O263" s="86"/>
      <c r="P263" s="251">
        <f>O263*H263</f>
        <v>0</v>
      </c>
      <c r="Q263" s="251">
        <v>0</v>
      </c>
      <c r="R263" s="251">
        <f>Q263*H263</f>
        <v>0</v>
      </c>
      <c r="S263" s="251">
        <v>0</v>
      </c>
      <c r="T263" s="252">
        <f>S263*H263</f>
        <v>0</v>
      </c>
      <c r="AR263" s="253" t="s">
        <v>419</v>
      </c>
      <c r="AT263" s="253" t="s">
        <v>147</v>
      </c>
      <c r="AU263" s="253" t="s">
        <v>92</v>
      </c>
      <c r="AY263" s="15" t="s">
        <v>144</v>
      </c>
      <c r="BE263" s="134">
        <f>IF(N263="základní",J263,0)</f>
        <v>0</v>
      </c>
      <c r="BF263" s="134">
        <f>IF(N263="snížená",J263,0)</f>
        <v>0</v>
      </c>
      <c r="BG263" s="134">
        <f>IF(N263="zákl. přenesená",J263,0)</f>
        <v>0</v>
      </c>
      <c r="BH263" s="134">
        <f>IF(N263="sníž. přenesená",J263,0)</f>
        <v>0</v>
      </c>
      <c r="BI263" s="134">
        <f>IF(N263="nulová",J263,0)</f>
        <v>0</v>
      </c>
      <c r="BJ263" s="15" t="s">
        <v>90</v>
      </c>
      <c r="BK263" s="134">
        <f>ROUND(I263*H263,2)</f>
        <v>0</v>
      </c>
      <c r="BL263" s="15" t="s">
        <v>419</v>
      </c>
      <c r="BM263" s="253" t="s">
        <v>420</v>
      </c>
    </row>
    <row r="264" s="1" customFormat="1" ht="24" customHeight="1">
      <c r="B264" s="38"/>
      <c r="C264" s="276" t="s">
        <v>421</v>
      </c>
      <c r="D264" s="276" t="s">
        <v>356</v>
      </c>
      <c r="E264" s="277" t="s">
        <v>422</v>
      </c>
      <c r="F264" s="278" t="s">
        <v>423</v>
      </c>
      <c r="G264" s="279" t="s">
        <v>161</v>
      </c>
      <c r="H264" s="280">
        <v>185</v>
      </c>
      <c r="I264" s="281"/>
      <c r="J264" s="282">
        <f>ROUND(I264*H264,2)</f>
        <v>0</v>
      </c>
      <c r="K264" s="278" t="s">
        <v>1</v>
      </c>
      <c r="L264" s="283"/>
      <c r="M264" s="284" t="s">
        <v>1</v>
      </c>
      <c r="N264" s="285" t="s">
        <v>47</v>
      </c>
      <c r="O264" s="86"/>
      <c r="P264" s="251">
        <f>O264*H264</f>
        <v>0</v>
      </c>
      <c r="Q264" s="251">
        <v>2.3700000000000001</v>
      </c>
      <c r="R264" s="251">
        <f>Q264*H264</f>
        <v>438.45000000000005</v>
      </c>
      <c r="S264" s="251">
        <v>0</v>
      </c>
      <c r="T264" s="252">
        <f>S264*H264</f>
        <v>0</v>
      </c>
      <c r="AR264" s="253" t="s">
        <v>424</v>
      </c>
      <c r="AT264" s="253" t="s">
        <v>356</v>
      </c>
      <c r="AU264" s="253" t="s">
        <v>92</v>
      </c>
      <c r="AY264" s="15" t="s">
        <v>144</v>
      </c>
      <c r="BE264" s="134">
        <f>IF(N264="základní",J264,0)</f>
        <v>0</v>
      </c>
      <c r="BF264" s="134">
        <f>IF(N264="snížená",J264,0)</f>
        <v>0</v>
      </c>
      <c r="BG264" s="134">
        <f>IF(N264="zákl. přenesená",J264,0)</f>
        <v>0</v>
      </c>
      <c r="BH264" s="134">
        <f>IF(N264="sníž. přenesená",J264,0)</f>
        <v>0</v>
      </c>
      <c r="BI264" s="134">
        <f>IF(N264="nulová",J264,0)</f>
        <v>0</v>
      </c>
      <c r="BJ264" s="15" t="s">
        <v>90</v>
      </c>
      <c r="BK264" s="134">
        <f>ROUND(I264*H264,2)</f>
        <v>0</v>
      </c>
      <c r="BL264" s="15" t="s">
        <v>419</v>
      </c>
      <c r="BM264" s="253" t="s">
        <v>425</v>
      </c>
    </row>
    <row r="265" s="1" customFormat="1" ht="16.5" customHeight="1">
      <c r="B265" s="38"/>
      <c r="C265" s="276" t="s">
        <v>426</v>
      </c>
      <c r="D265" s="276" t="s">
        <v>356</v>
      </c>
      <c r="E265" s="277" t="s">
        <v>427</v>
      </c>
      <c r="F265" s="278" t="s">
        <v>428</v>
      </c>
      <c r="G265" s="279" t="s">
        <v>204</v>
      </c>
      <c r="H265" s="280">
        <v>65.599999999999994</v>
      </c>
      <c r="I265" s="281"/>
      <c r="J265" s="282">
        <f>ROUND(I265*H265,2)</f>
        <v>0</v>
      </c>
      <c r="K265" s="278" t="s">
        <v>1</v>
      </c>
      <c r="L265" s="283"/>
      <c r="M265" s="284" t="s">
        <v>1</v>
      </c>
      <c r="N265" s="285" t="s">
        <v>47</v>
      </c>
      <c r="O265" s="86"/>
      <c r="P265" s="251">
        <f>O265*H265</f>
        <v>0</v>
      </c>
      <c r="Q265" s="251">
        <v>1</v>
      </c>
      <c r="R265" s="251">
        <f>Q265*H265</f>
        <v>65.599999999999994</v>
      </c>
      <c r="S265" s="251">
        <v>0</v>
      </c>
      <c r="T265" s="252">
        <f>S265*H265</f>
        <v>0</v>
      </c>
      <c r="AR265" s="253" t="s">
        <v>424</v>
      </c>
      <c r="AT265" s="253" t="s">
        <v>356</v>
      </c>
      <c r="AU265" s="253" t="s">
        <v>92</v>
      </c>
      <c r="AY265" s="15" t="s">
        <v>144</v>
      </c>
      <c r="BE265" s="134">
        <f>IF(N265="základní",J265,0)</f>
        <v>0</v>
      </c>
      <c r="BF265" s="134">
        <f>IF(N265="snížená",J265,0)</f>
        <v>0</v>
      </c>
      <c r="BG265" s="134">
        <f>IF(N265="zákl. přenesená",J265,0)</f>
        <v>0</v>
      </c>
      <c r="BH265" s="134">
        <f>IF(N265="sníž. přenesená",J265,0)</f>
        <v>0</v>
      </c>
      <c r="BI265" s="134">
        <f>IF(N265="nulová",J265,0)</f>
        <v>0</v>
      </c>
      <c r="BJ265" s="15" t="s">
        <v>90</v>
      </c>
      <c r="BK265" s="134">
        <f>ROUND(I265*H265,2)</f>
        <v>0</v>
      </c>
      <c r="BL265" s="15" t="s">
        <v>419</v>
      </c>
      <c r="BM265" s="253" t="s">
        <v>429</v>
      </c>
    </row>
    <row r="266" s="13" customFormat="1">
      <c r="B266" s="265"/>
      <c r="C266" s="266"/>
      <c r="D266" s="256" t="s">
        <v>167</v>
      </c>
      <c r="E266" s="266"/>
      <c r="F266" s="268" t="s">
        <v>430</v>
      </c>
      <c r="G266" s="266"/>
      <c r="H266" s="269">
        <v>65.599999999999994</v>
      </c>
      <c r="I266" s="270"/>
      <c r="J266" s="266"/>
      <c r="K266" s="266"/>
      <c r="L266" s="271"/>
      <c r="M266" s="272"/>
      <c r="N266" s="273"/>
      <c r="O266" s="273"/>
      <c r="P266" s="273"/>
      <c r="Q266" s="273"/>
      <c r="R266" s="273"/>
      <c r="S266" s="273"/>
      <c r="T266" s="274"/>
      <c r="AT266" s="275" t="s">
        <v>167</v>
      </c>
      <c r="AU266" s="275" t="s">
        <v>92</v>
      </c>
      <c r="AV266" s="13" t="s">
        <v>92</v>
      </c>
      <c r="AW266" s="13" t="s">
        <v>4</v>
      </c>
      <c r="AX266" s="13" t="s">
        <v>90</v>
      </c>
      <c r="AY266" s="275" t="s">
        <v>144</v>
      </c>
    </row>
    <row r="267" s="1" customFormat="1" ht="24" customHeight="1">
      <c r="B267" s="38"/>
      <c r="C267" s="242" t="s">
        <v>431</v>
      </c>
      <c r="D267" s="242" t="s">
        <v>147</v>
      </c>
      <c r="E267" s="243" t="s">
        <v>432</v>
      </c>
      <c r="F267" s="244" t="s">
        <v>433</v>
      </c>
      <c r="G267" s="245" t="s">
        <v>165</v>
      </c>
      <c r="H267" s="246">
        <v>820</v>
      </c>
      <c r="I267" s="247"/>
      <c r="J267" s="248">
        <f>ROUND(I267*H267,2)</f>
        <v>0</v>
      </c>
      <c r="K267" s="244" t="s">
        <v>1</v>
      </c>
      <c r="L267" s="40"/>
      <c r="M267" s="249" t="s">
        <v>1</v>
      </c>
      <c r="N267" s="250" t="s">
        <v>47</v>
      </c>
      <c r="O267" s="86"/>
      <c r="P267" s="251">
        <f>O267*H267</f>
        <v>0</v>
      </c>
      <c r="Q267" s="251">
        <v>0</v>
      </c>
      <c r="R267" s="251">
        <f>Q267*H267</f>
        <v>0</v>
      </c>
      <c r="S267" s="251">
        <v>0</v>
      </c>
      <c r="T267" s="252">
        <f>S267*H267</f>
        <v>0</v>
      </c>
      <c r="AR267" s="253" t="s">
        <v>152</v>
      </c>
      <c r="AT267" s="253" t="s">
        <v>147</v>
      </c>
      <c r="AU267" s="253" t="s">
        <v>92</v>
      </c>
      <c r="AY267" s="15" t="s">
        <v>144</v>
      </c>
      <c r="BE267" s="134">
        <f>IF(N267="základní",J267,0)</f>
        <v>0</v>
      </c>
      <c r="BF267" s="134">
        <f>IF(N267="snížená",J267,0)</f>
        <v>0</v>
      </c>
      <c r="BG267" s="134">
        <f>IF(N267="zákl. přenesená",J267,0)</f>
        <v>0</v>
      </c>
      <c r="BH267" s="134">
        <f>IF(N267="sníž. přenesená",J267,0)</f>
        <v>0</v>
      </c>
      <c r="BI267" s="134">
        <f>IF(N267="nulová",J267,0)</f>
        <v>0</v>
      </c>
      <c r="BJ267" s="15" t="s">
        <v>90</v>
      </c>
      <c r="BK267" s="134">
        <f>ROUND(I267*H267,2)</f>
        <v>0</v>
      </c>
      <c r="BL267" s="15" t="s">
        <v>152</v>
      </c>
      <c r="BM267" s="253" t="s">
        <v>434</v>
      </c>
    </row>
    <row r="268" s="1" customFormat="1" ht="24" customHeight="1">
      <c r="B268" s="38"/>
      <c r="C268" s="242" t="s">
        <v>435</v>
      </c>
      <c r="D268" s="242" t="s">
        <v>147</v>
      </c>
      <c r="E268" s="243" t="s">
        <v>436</v>
      </c>
      <c r="F268" s="244" t="s">
        <v>437</v>
      </c>
      <c r="G268" s="245" t="s">
        <v>150</v>
      </c>
      <c r="H268" s="246">
        <v>32.799999999999997</v>
      </c>
      <c r="I268" s="247"/>
      <c r="J268" s="248">
        <f>ROUND(I268*H268,2)</f>
        <v>0</v>
      </c>
      <c r="K268" s="244" t="s">
        <v>1</v>
      </c>
      <c r="L268" s="40"/>
      <c r="M268" s="249" t="s">
        <v>1</v>
      </c>
      <c r="N268" s="250" t="s">
        <v>47</v>
      </c>
      <c r="O268" s="86"/>
      <c r="P268" s="251">
        <f>O268*H268</f>
        <v>0</v>
      </c>
      <c r="Q268" s="251">
        <v>0</v>
      </c>
      <c r="R268" s="251">
        <f>Q268*H268</f>
        <v>0</v>
      </c>
      <c r="S268" s="251">
        <v>1.6000000000000001</v>
      </c>
      <c r="T268" s="252">
        <f>S268*H268</f>
        <v>52.479999999999997</v>
      </c>
      <c r="AR268" s="253" t="s">
        <v>152</v>
      </c>
      <c r="AT268" s="253" t="s">
        <v>147</v>
      </c>
      <c r="AU268" s="253" t="s">
        <v>92</v>
      </c>
      <c r="AY268" s="15" t="s">
        <v>144</v>
      </c>
      <c r="BE268" s="134">
        <f>IF(N268="základní",J268,0)</f>
        <v>0</v>
      </c>
      <c r="BF268" s="134">
        <f>IF(N268="snížená",J268,0)</f>
        <v>0</v>
      </c>
      <c r="BG268" s="134">
        <f>IF(N268="zákl. přenesená",J268,0)</f>
        <v>0</v>
      </c>
      <c r="BH268" s="134">
        <f>IF(N268="sníž. přenesená",J268,0)</f>
        <v>0</v>
      </c>
      <c r="BI268" s="134">
        <f>IF(N268="nulová",J268,0)</f>
        <v>0</v>
      </c>
      <c r="BJ268" s="15" t="s">
        <v>90</v>
      </c>
      <c r="BK268" s="134">
        <f>ROUND(I268*H268,2)</f>
        <v>0</v>
      </c>
      <c r="BL268" s="15" t="s">
        <v>152</v>
      </c>
      <c r="BM268" s="253" t="s">
        <v>438</v>
      </c>
    </row>
    <row r="269" s="1" customFormat="1" ht="16.5" customHeight="1">
      <c r="B269" s="38"/>
      <c r="C269" s="242" t="s">
        <v>439</v>
      </c>
      <c r="D269" s="242" t="s">
        <v>147</v>
      </c>
      <c r="E269" s="243" t="s">
        <v>440</v>
      </c>
      <c r="F269" s="244" t="s">
        <v>441</v>
      </c>
      <c r="G269" s="245" t="s">
        <v>191</v>
      </c>
      <c r="H269" s="246">
        <v>1</v>
      </c>
      <c r="I269" s="247"/>
      <c r="J269" s="248">
        <f>ROUND(I269*H269,2)</f>
        <v>0</v>
      </c>
      <c r="K269" s="244" t="s">
        <v>1</v>
      </c>
      <c r="L269" s="40"/>
      <c r="M269" s="249" t="s">
        <v>1</v>
      </c>
      <c r="N269" s="250" t="s">
        <v>47</v>
      </c>
      <c r="O269" s="86"/>
      <c r="P269" s="251">
        <f>O269*H269</f>
        <v>0</v>
      </c>
      <c r="Q269" s="251">
        <v>0</v>
      </c>
      <c r="R269" s="251">
        <f>Q269*H269</f>
        <v>0</v>
      </c>
      <c r="S269" s="251">
        <v>0</v>
      </c>
      <c r="T269" s="252">
        <f>S269*H269</f>
        <v>0</v>
      </c>
      <c r="AR269" s="253" t="s">
        <v>152</v>
      </c>
      <c r="AT269" s="253" t="s">
        <v>147</v>
      </c>
      <c r="AU269" s="253" t="s">
        <v>92</v>
      </c>
      <c r="AY269" s="15" t="s">
        <v>144</v>
      </c>
      <c r="BE269" s="134">
        <f>IF(N269="základní",J269,0)</f>
        <v>0</v>
      </c>
      <c r="BF269" s="134">
        <f>IF(N269="snížená",J269,0)</f>
        <v>0</v>
      </c>
      <c r="BG269" s="134">
        <f>IF(N269="zákl. přenesená",J269,0)</f>
        <v>0</v>
      </c>
      <c r="BH269" s="134">
        <f>IF(N269="sníž. přenesená",J269,0)</f>
        <v>0</v>
      </c>
      <c r="BI269" s="134">
        <f>IF(N269="nulová",J269,0)</f>
        <v>0</v>
      </c>
      <c r="BJ269" s="15" t="s">
        <v>90</v>
      </c>
      <c r="BK269" s="134">
        <f>ROUND(I269*H269,2)</f>
        <v>0</v>
      </c>
      <c r="BL269" s="15" t="s">
        <v>152</v>
      </c>
      <c r="BM269" s="253" t="s">
        <v>442</v>
      </c>
    </row>
    <row r="270" s="1" customFormat="1" ht="16.5" customHeight="1">
      <c r="B270" s="38"/>
      <c r="C270" s="242" t="s">
        <v>443</v>
      </c>
      <c r="D270" s="242" t="s">
        <v>147</v>
      </c>
      <c r="E270" s="243" t="s">
        <v>444</v>
      </c>
      <c r="F270" s="244" t="s">
        <v>445</v>
      </c>
      <c r="G270" s="245" t="s">
        <v>191</v>
      </c>
      <c r="H270" s="246">
        <v>1</v>
      </c>
      <c r="I270" s="247"/>
      <c r="J270" s="248">
        <f>ROUND(I270*H270,2)</f>
        <v>0</v>
      </c>
      <c r="K270" s="244" t="s">
        <v>1</v>
      </c>
      <c r="L270" s="40"/>
      <c r="M270" s="249" t="s">
        <v>1</v>
      </c>
      <c r="N270" s="250" t="s">
        <v>47</v>
      </c>
      <c r="O270" s="86"/>
      <c r="P270" s="251">
        <f>O270*H270</f>
        <v>0</v>
      </c>
      <c r="Q270" s="251">
        <v>0</v>
      </c>
      <c r="R270" s="251">
        <f>Q270*H270</f>
        <v>0</v>
      </c>
      <c r="S270" s="251">
        <v>0</v>
      </c>
      <c r="T270" s="252">
        <f>S270*H270</f>
        <v>0</v>
      </c>
      <c r="AR270" s="253" t="s">
        <v>305</v>
      </c>
      <c r="AT270" s="253" t="s">
        <v>147</v>
      </c>
      <c r="AU270" s="253" t="s">
        <v>92</v>
      </c>
      <c r="AY270" s="15" t="s">
        <v>144</v>
      </c>
      <c r="BE270" s="134">
        <f>IF(N270="základní",J270,0)</f>
        <v>0</v>
      </c>
      <c r="BF270" s="134">
        <f>IF(N270="snížená",J270,0)</f>
        <v>0</v>
      </c>
      <c r="BG270" s="134">
        <f>IF(N270="zákl. přenesená",J270,0)</f>
        <v>0</v>
      </c>
      <c r="BH270" s="134">
        <f>IF(N270="sníž. přenesená",J270,0)</f>
        <v>0</v>
      </c>
      <c r="BI270" s="134">
        <f>IF(N270="nulová",J270,0)</f>
        <v>0</v>
      </c>
      <c r="BJ270" s="15" t="s">
        <v>90</v>
      </c>
      <c r="BK270" s="134">
        <f>ROUND(I270*H270,2)</f>
        <v>0</v>
      </c>
      <c r="BL270" s="15" t="s">
        <v>305</v>
      </c>
      <c r="BM270" s="253" t="s">
        <v>446</v>
      </c>
    </row>
    <row r="271" s="12" customFormat="1">
      <c r="B271" s="254"/>
      <c r="C271" s="255"/>
      <c r="D271" s="256" t="s">
        <v>167</v>
      </c>
      <c r="E271" s="257" t="s">
        <v>1</v>
      </c>
      <c r="F271" s="258" t="s">
        <v>447</v>
      </c>
      <c r="G271" s="255"/>
      <c r="H271" s="257" t="s">
        <v>1</v>
      </c>
      <c r="I271" s="259"/>
      <c r="J271" s="255"/>
      <c r="K271" s="255"/>
      <c r="L271" s="260"/>
      <c r="M271" s="261"/>
      <c r="N271" s="262"/>
      <c r="O271" s="262"/>
      <c r="P271" s="262"/>
      <c r="Q271" s="262"/>
      <c r="R271" s="262"/>
      <c r="S271" s="262"/>
      <c r="T271" s="263"/>
      <c r="AT271" s="264" t="s">
        <v>167</v>
      </c>
      <c r="AU271" s="264" t="s">
        <v>92</v>
      </c>
      <c r="AV271" s="12" t="s">
        <v>90</v>
      </c>
      <c r="AW271" s="12" t="s">
        <v>36</v>
      </c>
      <c r="AX271" s="12" t="s">
        <v>82</v>
      </c>
      <c r="AY271" s="264" t="s">
        <v>144</v>
      </c>
    </row>
    <row r="272" s="12" customFormat="1">
      <c r="B272" s="254"/>
      <c r="C272" s="255"/>
      <c r="D272" s="256" t="s">
        <v>167</v>
      </c>
      <c r="E272" s="257" t="s">
        <v>1</v>
      </c>
      <c r="F272" s="258" t="s">
        <v>448</v>
      </c>
      <c r="G272" s="255"/>
      <c r="H272" s="257" t="s">
        <v>1</v>
      </c>
      <c r="I272" s="259"/>
      <c r="J272" s="255"/>
      <c r="K272" s="255"/>
      <c r="L272" s="260"/>
      <c r="M272" s="261"/>
      <c r="N272" s="262"/>
      <c r="O272" s="262"/>
      <c r="P272" s="262"/>
      <c r="Q272" s="262"/>
      <c r="R272" s="262"/>
      <c r="S272" s="262"/>
      <c r="T272" s="263"/>
      <c r="AT272" s="264" t="s">
        <v>167</v>
      </c>
      <c r="AU272" s="264" t="s">
        <v>92</v>
      </c>
      <c r="AV272" s="12" t="s">
        <v>90</v>
      </c>
      <c r="AW272" s="12" t="s">
        <v>36</v>
      </c>
      <c r="AX272" s="12" t="s">
        <v>82</v>
      </c>
      <c r="AY272" s="264" t="s">
        <v>144</v>
      </c>
    </row>
    <row r="273" s="13" customFormat="1">
      <c r="B273" s="265"/>
      <c r="C273" s="266"/>
      <c r="D273" s="256" t="s">
        <v>167</v>
      </c>
      <c r="E273" s="267" t="s">
        <v>1</v>
      </c>
      <c r="F273" s="268" t="s">
        <v>90</v>
      </c>
      <c r="G273" s="266"/>
      <c r="H273" s="269">
        <v>1</v>
      </c>
      <c r="I273" s="270"/>
      <c r="J273" s="266"/>
      <c r="K273" s="266"/>
      <c r="L273" s="271"/>
      <c r="M273" s="272"/>
      <c r="N273" s="273"/>
      <c r="O273" s="273"/>
      <c r="P273" s="273"/>
      <c r="Q273" s="273"/>
      <c r="R273" s="273"/>
      <c r="S273" s="273"/>
      <c r="T273" s="274"/>
      <c r="AT273" s="275" t="s">
        <v>167</v>
      </c>
      <c r="AU273" s="275" t="s">
        <v>92</v>
      </c>
      <c r="AV273" s="13" t="s">
        <v>92</v>
      </c>
      <c r="AW273" s="13" t="s">
        <v>36</v>
      </c>
      <c r="AX273" s="13" t="s">
        <v>90</v>
      </c>
      <c r="AY273" s="275" t="s">
        <v>144</v>
      </c>
    </row>
    <row r="274" s="1" customFormat="1" ht="16.5" customHeight="1">
      <c r="B274" s="38"/>
      <c r="C274" s="242" t="s">
        <v>449</v>
      </c>
      <c r="D274" s="242" t="s">
        <v>147</v>
      </c>
      <c r="E274" s="243" t="s">
        <v>450</v>
      </c>
      <c r="F274" s="244" t="s">
        <v>451</v>
      </c>
      <c r="G274" s="245" t="s">
        <v>191</v>
      </c>
      <c r="H274" s="246">
        <v>1</v>
      </c>
      <c r="I274" s="247"/>
      <c r="J274" s="248">
        <f>ROUND(I274*H274,2)</f>
        <v>0</v>
      </c>
      <c r="K274" s="244" t="s">
        <v>1</v>
      </c>
      <c r="L274" s="40"/>
      <c r="M274" s="249" t="s">
        <v>1</v>
      </c>
      <c r="N274" s="250" t="s">
        <v>47</v>
      </c>
      <c r="O274" s="86"/>
      <c r="P274" s="251">
        <f>O274*H274</f>
        <v>0</v>
      </c>
      <c r="Q274" s="251">
        <v>0</v>
      </c>
      <c r="R274" s="251">
        <f>Q274*H274</f>
        <v>0</v>
      </c>
      <c r="S274" s="251">
        <v>0</v>
      </c>
      <c r="T274" s="252">
        <f>S274*H274</f>
        <v>0</v>
      </c>
      <c r="AR274" s="253" t="s">
        <v>305</v>
      </c>
      <c r="AT274" s="253" t="s">
        <v>147</v>
      </c>
      <c r="AU274" s="253" t="s">
        <v>92</v>
      </c>
      <c r="AY274" s="15" t="s">
        <v>144</v>
      </c>
      <c r="BE274" s="134">
        <f>IF(N274="základní",J274,0)</f>
        <v>0</v>
      </c>
      <c r="BF274" s="134">
        <f>IF(N274="snížená",J274,0)</f>
        <v>0</v>
      </c>
      <c r="BG274" s="134">
        <f>IF(N274="zákl. přenesená",J274,0)</f>
        <v>0</v>
      </c>
      <c r="BH274" s="134">
        <f>IF(N274="sníž. přenesená",J274,0)</f>
        <v>0</v>
      </c>
      <c r="BI274" s="134">
        <f>IF(N274="nulová",J274,0)</f>
        <v>0</v>
      </c>
      <c r="BJ274" s="15" t="s">
        <v>90</v>
      </c>
      <c r="BK274" s="134">
        <f>ROUND(I274*H274,2)</f>
        <v>0</v>
      </c>
      <c r="BL274" s="15" t="s">
        <v>305</v>
      </c>
      <c r="BM274" s="253" t="s">
        <v>452</v>
      </c>
    </row>
    <row r="275" s="11" customFormat="1" ht="22.8" customHeight="1">
      <c r="B275" s="226"/>
      <c r="C275" s="227"/>
      <c r="D275" s="228" t="s">
        <v>81</v>
      </c>
      <c r="E275" s="240" t="s">
        <v>453</v>
      </c>
      <c r="F275" s="240" t="s">
        <v>454</v>
      </c>
      <c r="G275" s="227"/>
      <c r="H275" s="227"/>
      <c r="I275" s="230"/>
      <c r="J275" s="241">
        <f>BK275</f>
        <v>0</v>
      </c>
      <c r="K275" s="227"/>
      <c r="L275" s="232"/>
      <c r="M275" s="233"/>
      <c r="N275" s="234"/>
      <c r="O275" s="234"/>
      <c r="P275" s="235">
        <f>SUM(P276:P282)</f>
        <v>0</v>
      </c>
      <c r="Q275" s="234"/>
      <c r="R275" s="235">
        <f>SUM(R276:R282)</f>
        <v>50</v>
      </c>
      <c r="S275" s="234"/>
      <c r="T275" s="236">
        <f>SUM(T276:T282)</f>
        <v>0</v>
      </c>
      <c r="AR275" s="237" t="s">
        <v>90</v>
      </c>
      <c r="AT275" s="238" t="s">
        <v>81</v>
      </c>
      <c r="AU275" s="238" t="s">
        <v>90</v>
      </c>
      <c r="AY275" s="237" t="s">
        <v>144</v>
      </c>
      <c r="BK275" s="239">
        <f>SUM(BK276:BK282)</f>
        <v>0</v>
      </c>
    </row>
    <row r="276" s="1" customFormat="1" ht="36" customHeight="1">
      <c r="B276" s="38"/>
      <c r="C276" s="242" t="s">
        <v>455</v>
      </c>
      <c r="D276" s="242" t="s">
        <v>147</v>
      </c>
      <c r="E276" s="243" t="s">
        <v>456</v>
      </c>
      <c r="F276" s="244" t="s">
        <v>457</v>
      </c>
      <c r="G276" s="245" t="s">
        <v>150</v>
      </c>
      <c r="H276" s="246">
        <v>1659.9000000000001</v>
      </c>
      <c r="I276" s="247"/>
      <c r="J276" s="248">
        <f>ROUND(I276*H276,2)</f>
        <v>0</v>
      </c>
      <c r="K276" s="244" t="s">
        <v>151</v>
      </c>
      <c r="L276" s="40"/>
      <c r="M276" s="249" t="s">
        <v>1</v>
      </c>
      <c r="N276" s="250" t="s">
        <v>47</v>
      </c>
      <c r="O276" s="86"/>
      <c r="P276" s="251">
        <f>O276*H276</f>
        <v>0</v>
      </c>
      <c r="Q276" s="251">
        <v>0</v>
      </c>
      <c r="R276" s="251">
        <f>Q276*H276</f>
        <v>0</v>
      </c>
      <c r="S276" s="251">
        <v>0</v>
      </c>
      <c r="T276" s="252">
        <f>S276*H276</f>
        <v>0</v>
      </c>
      <c r="AR276" s="253" t="s">
        <v>152</v>
      </c>
      <c r="AT276" s="253" t="s">
        <v>147</v>
      </c>
      <c r="AU276" s="253" t="s">
        <v>92</v>
      </c>
      <c r="AY276" s="15" t="s">
        <v>144</v>
      </c>
      <c r="BE276" s="134">
        <f>IF(N276="základní",J276,0)</f>
        <v>0</v>
      </c>
      <c r="BF276" s="134">
        <f>IF(N276="snížená",J276,0)</f>
        <v>0</v>
      </c>
      <c r="BG276" s="134">
        <f>IF(N276="zákl. přenesená",J276,0)</f>
        <v>0</v>
      </c>
      <c r="BH276" s="134">
        <f>IF(N276="sníž. přenesená",J276,0)</f>
        <v>0</v>
      </c>
      <c r="BI276" s="134">
        <f>IF(N276="nulová",J276,0)</f>
        <v>0</v>
      </c>
      <c r="BJ276" s="15" t="s">
        <v>90</v>
      </c>
      <c r="BK276" s="134">
        <f>ROUND(I276*H276,2)</f>
        <v>0</v>
      </c>
      <c r="BL276" s="15" t="s">
        <v>152</v>
      </c>
      <c r="BM276" s="253" t="s">
        <v>458</v>
      </c>
    </row>
    <row r="277" s="12" customFormat="1">
      <c r="B277" s="254"/>
      <c r="C277" s="255"/>
      <c r="D277" s="256" t="s">
        <v>167</v>
      </c>
      <c r="E277" s="257" t="s">
        <v>1</v>
      </c>
      <c r="F277" s="258" t="s">
        <v>459</v>
      </c>
      <c r="G277" s="255"/>
      <c r="H277" s="257" t="s">
        <v>1</v>
      </c>
      <c r="I277" s="259"/>
      <c r="J277" s="255"/>
      <c r="K277" s="255"/>
      <c r="L277" s="260"/>
      <c r="M277" s="261"/>
      <c r="N277" s="262"/>
      <c r="O277" s="262"/>
      <c r="P277" s="262"/>
      <c r="Q277" s="262"/>
      <c r="R277" s="262"/>
      <c r="S277" s="262"/>
      <c r="T277" s="263"/>
      <c r="AT277" s="264" t="s">
        <v>167</v>
      </c>
      <c r="AU277" s="264" t="s">
        <v>92</v>
      </c>
      <c r="AV277" s="12" t="s">
        <v>90</v>
      </c>
      <c r="AW277" s="12" t="s">
        <v>36</v>
      </c>
      <c r="AX277" s="12" t="s">
        <v>82</v>
      </c>
      <c r="AY277" s="264" t="s">
        <v>144</v>
      </c>
    </row>
    <row r="278" s="13" customFormat="1">
      <c r="B278" s="265"/>
      <c r="C278" s="266"/>
      <c r="D278" s="256" t="s">
        <v>167</v>
      </c>
      <c r="E278" s="267" t="s">
        <v>1</v>
      </c>
      <c r="F278" s="268" t="s">
        <v>460</v>
      </c>
      <c r="G278" s="266"/>
      <c r="H278" s="269">
        <v>1659.9000000000001</v>
      </c>
      <c r="I278" s="270"/>
      <c r="J278" s="266"/>
      <c r="K278" s="266"/>
      <c r="L278" s="271"/>
      <c r="M278" s="272"/>
      <c r="N278" s="273"/>
      <c r="O278" s="273"/>
      <c r="P278" s="273"/>
      <c r="Q278" s="273"/>
      <c r="R278" s="273"/>
      <c r="S278" s="273"/>
      <c r="T278" s="274"/>
      <c r="AT278" s="275" t="s">
        <v>167</v>
      </c>
      <c r="AU278" s="275" t="s">
        <v>92</v>
      </c>
      <c r="AV278" s="13" t="s">
        <v>92</v>
      </c>
      <c r="AW278" s="13" t="s">
        <v>36</v>
      </c>
      <c r="AX278" s="13" t="s">
        <v>90</v>
      </c>
      <c r="AY278" s="275" t="s">
        <v>144</v>
      </c>
    </row>
    <row r="279" s="1" customFormat="1" ht="36" customHeight="1">
      <c r="B279" s="38"/>
      <c r="C279" s="242" t="s">
        <v>461</v>
      </c>
      <c r="D279" s="242" t="s">
        <v>147</v>
      </c>
      <c r="E279" s="243" t="s">
        <v>462</v>
      </c>
      <c r="F279" s="244" t="s">
        <v>457</v>
      </c>
      <c r="G279" s="245" t="s">
        <v>150</v>
      </c>
      <c r="H279" s="246">
        <v>331.98000000000002</v>
      </c>
      <c r="I279" s="247"/>
      <c r="J279" s="248">
        <f>ROUND(I279*H279,2)</f>
        <v>0</v>
      </c>
      <c r="K279" s="244" t="s">
        <v>1</v>
      </c>
      <c r="L279" s="40"/>
      <c r="M279" s="249" t="s">
        <v>1</v>
      </c>
      <c r="N279" s="250" t="s">
        <v>47</v>
      </c>
      <c r="O279" s="86"/>
      <c r="P279" s="251">
        <f>O279*H279</f>
        <v>0</v>
      </c>
      <c r="Q279" s="251">
        <v>0</v>
      </c>
      <c r="R279" s="251">
        <f>Q279*H279</f>
        <v>0</v>
      </c>
      <c r="S279" s="251">
        <v>0</v>
      </c>
      <c r="T279" s="252">
        <f>S279*H279</f>
        <v>0</v>
      </c>
      <c r="AR279" s="253" t="s">
        <v>152</v>
      </c>
      <c r="AT279" s="253" t="s">
        <v>147</v>
      </c>
      <c r="AU279" s="253" t="s">
        <v>92</v>
      </c>
      <c r="AY279" s="15" t="s">
        <v>144</v>
      </c>
      <c r="BE279" s="134">
        <f>IF(N279="základní",J279,0)</f>
        <v>0</v>
      </c>
      <c r="BF279" s="134">
        <f>IF(N279="snížená",J279,0)</f>
        <v>0</v>
      </c>
      <c r="BG279" s="134">
        <f>IF(N279="zákl. přenesená",J279,0)</f>
        <v>0</v>
      </c>
      <c r="BH279" s="134">
        <f>IF(N279="sníž. přenesená",J279,0)</f>
        <v>0</v>
      </c>
      <c r="BI279" s="134">
        <f>IF(N279="nulová",J279,0)</f>
        <v>0</v>
      </c>
      <c r="BJ279" s="15" t="s">
        <v>90</v>
      </c>
      <c r="BK279" s="134">
        <f>ROUND(I279*H279,2)</f>
        <v>0</v>
      </c>
      <c r="BL279" s="15" t="s">
        <v>152</v>
      </c>
      <c r="BM279" s="253" t="s">
        <v>463</v>
      </c>
    </row>
    <row r="280" s="12" customFormat="1">
      <c r="B280" s="254"/>
      <c r="C280" s="255"/>
      <c r="D280" s="256" t="s">
        <v>167</v>
      </c>
      <c r="E280" s="257" t="s">
        <v>1</v>
      </c>
      <c r="F280" s="258" t="s">
        <v>464</v>
      </c>
      <c r="G280" s="255"/>
      <c r="H280" s="257" t="s">
        <v>1</v>
      </c>
      <c r="I280" s="259"/>
      <c r="J280" s="255"/>
      <c r="K280" s="255"/>
      <c r="L280" s="260"/>
      <c r="M280" s="261"/>
      <c r="N280" s="262"/>
      <c r="O280" s="262"/>
      <c r="P280" s="262"/>
      <c r="Q280" s="262"/>
      <c r="R280" s="262"/>
      <c r="S280" s="262"/>
      <c r="T280" s="263"/>
      <c r="AT280" s="264" t="s">
        <v>167</v>
      </c>
      <c r="AU280" s="264" t="s">
        <v>92</v>
      </c>
      <c r="AV280" s="12" t="s">
        <v>90</v>
      </c>
      <c r="AW280" s="12" t="s">
        <v>36</v>
      </c>
      <c r="AX280" s="12" t="s">
        <v>82</v>
      </c>
      <c r="AY280" s="264" t="s">
        <v>144</v>
      </c>
    </row>
    <row r="281" s="13" customFormat="1">
      <c r="B281" s="265"/>
      <c r="C281" s="266"/>
      <c r="D281" s="256" t="s">
        <v>167</v>
      </c>
      <c r="E281" s="267" t="s">
        <v>1</v>
      </c>
      <c r="F281" s="268" t="s">
        <v>465</v>
      </c>
      <c r="G281" s="266"/>
      <c r="H281" s="269">
        <v>331.98000000000002</v>
      </c>
      <c r="I281" s="270"/>
      <c r="J281" s="266"/>
      <c r="K281" s="266"/>
      <c r="L281" s="271"/>
      <c r="M281" s="272"/>
      <c r="N281" s="273"/>
      <c r="O281" s="273"/>
      <c r="P281" s="273"/>
      <c r="Q281" s="273"/>
      <c r="R281" s="273"/>
      <c r="S281" s="273"/>
      <c r="T281" s="274"/>
      <c r="AT281" s="275" t="s">
        <v>167</v>
      </c>
      <c r="AU281" s="275" t="s">
        <v>92</v>
      </c>
      <c r="AV281" s="13" t="s">
        <v>92</v>
      </c>
      <c r="AW281" s="13" t="s">
        <v>36</v>
      </c>
      <c r="AX281" s="13" t="s">
        <v>90</v>
      </c>
      <c r="AY281" s="275" t="s">
        <v>144</v>
      </c>
    </row>
    <row r="282" s="1" customFormat="1" ht="16.5" customHeight="1">
      <c r="B282" s="38"/>
      <c r="C282" s="276" t="s">
        <v>466</v>
      </c>
      <c r="D282" s="276" t="s">
        <v>356</v>
      </c>
      <c r="E282" s="277" t="s">
        <v>467</v>
      </c>
      <c r="F282" s="278" t="s">
        <v>468</v>
      </c>
      <c r="G282" s="279" t="s">
        <v>204</v>
      </c>
      <c r="H282" s="280">
        <v>50</v>
      </c>
      <c r="I282" s="281"/>
      <c r="J282" s="282">
        <f>ROUND(I282*H282,2)</f>
        <v>0</v>
      </c>
      <c r="K282" s="278" t="s">
        <v>1</v>
      </c>
      <c r="L282" s="283"/>
      <c r="M282" s="284" t="s">
        <v>1</v>
      </c>
      <c r="N282" s="285" t="s">
        <v>47</v>
      </c>
      <c r="O282" s="86"/>
      <c r="P282" s="251">
        <f>O282*H282</f>
        <v>0</v>
      </c>
      <c r="Q282" s="251">
        <v>1</v>
      </c>
      <c r="R282" s="251">
        <f>Q282*H282</f>
        <v>50</v>
      </c>
      <c r="S282" s="251">
        <v>0</v>
      </c>
      <c r="T282" s="252">
        <f>S282*H282</f>
        <v>0</v>
      </c>
      <c r="AR282" s="253" t="s">
        <v>184</v>
      </c>
      <c r="AT282" s="253" t="s">
        <v>356</v>
      </c>
      <c r="AU282" s="253" t="s">
        <v>92</v>
      </c>
      <c r="AY282" s="15" t="s">
        <v>144</v>
      </c>
      <c r="BE282" s="134">
        <f>IF(N282="základní",J282,0)</f>
        <v>0</v>
      </c>
      <c r="BF282" s="134">
        <f>IF(N282="snížená",J282,0)</f>
        <v>0</v>
      </c>
      <c r="BG282" s="134">
        <f>IF(N282="zákl. přenesená",J282,0)</f>
        <v>0</v>
      </c>
      <c r="BH282" s="134">
        <f>IF(N282="sníž. přenesená",J282,0)</f>
        <v>0</v>
      </c>
      <c r="BI282" s="134">
        <f>IF(N282="nulová",J282,0)</f>
        <v>0</v>
      </c>
      <c r="BJ282" s="15" t="s">
        <v>90</v>
      </c>
      <c r="BK282" s="134">
        <f>ROUND(I282*H282,2)</f>
        <v>0</v>
      </c>
      <c r="BL282" s="15" t="s">
        <v>152</v>
      </c>
      <c r="BM282" s="253" t="s">
        <v>469</v>
      </c>
    </row>
    <row r="283" s="11" customFormat="1" ht="25.92" customHeight="1">
      <c r="B283" s="226"/>
      <c r="C283" s="227"/>
      <c r="D283" s="228" t="s">
        <v>81</v>
      </c>
      <c r="E283" s="229" t="s">
        <v>92</v>
      </c>
      <c r="F283" s="229" t="s">
        <v>470</v>
      </c>
      <c r="G283" s="227"/>
      <c r="H283" s="227"/>
      <c r="I283" s="230"/>
      <c r="J283" s="231">
        <f>BK283</f>
        <v>0</v>
      </c>
      <c r="K283" s="227"/>
      <c r="L283" s="232"/>
      <c r="M283" s="233"/>
      <c r="N283" s="234"/>
      <c r="O283" s="234"/>
      <c r="P283" s="235">
        <f>P284+P301+P308</f>
        <v>0</v>
      </c>
      <c r="Q283" s="234"/>
      <c r="R283" s="235">
        <f>R284+R301+R308</f>
        <v>495.2799</v>
      </c>
      <c r="S283" s="234"/>
      <c r="T283" s="236">
        <f>T284+T301+T308</f>
        <v>864.75</v>
      </c>
      <c r="AR283" s="237" t="s">
        <v>90</v>
      </c>
      <c r="AT283" s="238" t="s">
        <v>81</v>
      </c>
      <c r="AU283" s="238" t="s">
        <v>82</v>
      </c>
      <c r="AY283" s="237" t="s">
        <v>144</v>
      </c>
      <c r="BK283" s="239">
        <f>BK284+BK301+BK308</f>
        <v>0</v>
      </c>
    </row>
    <row r="284" s="11" customFormat="1" ht="22.8" customHeight="1">
      <c r="B284" s="226"/>
      <c r="C284" s="227"/>
      <c r="D284" s="228" t="s">
        <v>81</v>
      </c>
      <c r="E284" s="240" t="s">
        <v>471</v>
      </c>
      <c r="F284" s="240" t="s">
        <v>472</v>
      </c>
      <c r="G284" s="227"/>
      <c r="H284" s="227"/>
      <c r="I284" s="230"/>
      <c r="J284" s="241">
        <f>BK284</f>
        <v>0</v>
      </c>
      <c r="K284" s="227"/>
      <c r="L284" s="232"/>
      <c r="M284" s="233"/>
      <c r="N284" s="234"/>
      <c r="O284" s="234"/>
      <c r="P284" s="235">
        <f>SUM(P285:P300)</f>
        <v>0</v>
      </c>
      <c r="Q284" s="234"/>
      <c r="R284" s="235">
        <f>SUM(R285:R300)</f>
        <v>0</v>
      </c>
      <c r="S284" s="234"/>
      <c r="T284" s="236">
        <f>SUM(T285:T300)</f>
        <v>864.75</v>
      </c>
      <c r="AR284" s="237" t="s">
        <v>90</v>
      </c>
      <c r="AT284" s="238" t="s">
        <v>81</v>
      </c>
      <c r="AU284" s="238" t="s">
        <v>90</v>
      </c>
      <c r="AY284" s="237" t="s">
        <v>144</v>
      </c>
      <c r="BK284" s="239">
        <f>SUM(BK285:BK300)</f>
        <v>0</v>
      </c>
    </row>
    <row r="285" s="1" customFormat="1" ht="48" customHeight="1">
      <c r="B285" s="38"/>
      <c r="C285" s="242" t="s">
        <v>473</v>
      </c>
      <c r="D285" s="242" t="s">
        <v>147</v>
      </c>
      <c r="E285" s="243" t="s">
        <v>474</v>
      </c>
      <c r="F285" s="244" t="s">
        <v>475</v>
      </c>
      <c r="G285" s="245" t="s">
        <v>165</v>
      </c>
      <c r="H285" s="246">
        <v>600</v>
      </c>
      <c r="I285" s="247"/>
      <c r="J285" s="248">
        <f>ROUND(I285*H285,2)</f>
        <v>0</v>
      </c>
      <c r="K285" s="244" t="s">
        <v>151</v>
      </c>
      <c r="L285" s="40"/>
      <c r="M285" s="249" t="s">
        <v>1</v>
      </c>
      <c r="N285" s="250" t="s">
        <v>47</v>
      </c>
      <c r="O285" s="86"/>
      <c r="P285" s="251">
        <f>O285*H285</f>
        <v>0</v>
      </c>
      <c r="Q285" s="251">
        <v>0</v>
      </c>
      <c r="R285" s="251">
        <f>Q285*H285</f>
        <v>0</v>
      </c>
      <c r="S285" s="251">
        <v>0.45000000000000001</v>
      </c>
      <c r="T285" s="252">
        <f>S285*H285</f>
        <v>270</v>
      </c>
      <c r="AR285" s="253" t="s">
        <v>152</v>
      </c>
      <c r="AT285" s="253" t="s">
        <v>147</v>
      </c>
      <c r="AU285" s="253" t="s">
        <v>92</v>
      </c>
      <c r="AY285" s="15" t="s">
        <v>144</v>
      </c>
      <c r="BE285" s="134">
        <f>IF(N285="základní",J285,0)</f>
        <v>0</v>
      </c>
      <c r="BF285" s="134">
        <f>IF(N285="snížená",J285,0)</f>
        <v>0</v>
      </c>
      <c r="BG285" s="134">
        <f>IF(N285="zákl. přenesená",J285,0)</f>
        <v>0</v>
      </c>
      <c r="BH285" s="134">
        <f>IF(N285="sníž. přenesená",J285,0)</f>
        <v>0</v>
      </c>
      <c r="BI285" s="134">
        <f>IF(N285="nulová",J285,0)</f>
        <v>0</v>
      </c>
      <c r="BJ285" s="15" t="s">
        <v>90</v>
      </c>
      <c r="BK285" s="134">
        <f>ROUND(I285*H285,2)</f>
        <v>0</v>
      </c>
      <c r="BL285" s="15" t="s">
        <v>152</v>
      </c>
      <c r="BM285" s="253" t="s">
        <v>476</v>
      </c>
    </row>
    <row r="286" s="1" customFormat="1" ht="72" customHeight="1">
      <c r="B286" s="38"/>
      <c r="C286" s="242" t="s">
        <v>419</v>
      </c>
      <c r="D286" s="242" t="s">
        <v>147</v>
      </c>
      <c r="E286" s="243" t="s">
        <v>477</v>
      </c>
      <c r="F286" s="244" t="s">
        <v>478</v>
      </c>
      <c r="G286" s="245" t="s">
        <v>165</v>
      </c>
      <c r="H286" s="246">
        <v>250</v>
      </c>
      <c r="I286" s="247"/>
      <c r="J286" s="248">
        <f>ROUND(I286*H286,2)</f>
        <v>0</v>
      </c>
      <c r="K286" s="244" t="s">
        <v>151</v>
      </c>
      <c r="L286" s="40"/>
      <c r="M286" s="249" t="s">
        <v>1</v>
      </c>
      <c r="N286" s="250" t="s">
        <v>47</v>
      </c>
      <c r="O286" s="86"/>
      <c r="P286" s="251">
        <f>O286*H286</f>
        <v>0</v>
      </c>
      <c r="Q286" s="251">
        <v>0</v>
      </c>
      <c r="R286" s="251">
        <f>Q286*H286</f>
        <v>0</v>
      </c>
      <c r="S286" s="251">
        <v>0.255</v>
      </c>
      <c r="T286" s="252">
        <f>S286*H286</f>
        <v>63.75</v>
      </c>
      <c r="AR286" s="253" t="s">
        <v>152</v>
      </c>
      <c r="AT286" s="253" t="s">
        <v>147</v>
      </c>
      <c r="AU286" s="253" t="s">
        <v>92</v>
      </c>
      <c r="AY286" s="15" t="s">
        <v>144</v>
      </c>
      <c r="BE286" s="134">
        <f>IF(N286="základní",J286,0)</f>
        <v>0</v>
      </c>
      <c r="BF286" s="134">
        <f>IF(N286="snížená",J286,0)</f>
        <v>0</v>
      </c>
      <c r="BG286" s="134">
        <f>IF(N286="zákl. přenesená",J286,0)</f>
        <v>0</v>
      </c>
      <c r="BH286" s="134">
        <f>IF(N286="sníž. přenesená",J286,0)</f>
        <v>0</v>
      </c>
      <c r="BI286" s="134">
        <f>IF(N286="nulová",J286,0)</f>
        <v>0</v>
      </c>
      <c r="BJ286" s="15" t="s">
        <v>90</v>
      </c>
      <c r="BK286" s="134">
        <f>ROUND(I286*H286,2)</f>
        <v>0</v>
      </c>
      <c r="BL286" s="15" t="s">
        <v>152</v>
      </c>
      <c r="BM286" s="253" t="s">
        <v>479</v>
      </c>
    </row>
    <row r="287" s="1" customFormat="1" ht="48" customHeight="1">
      <c r="B287" s="38"/>
      <c r="C287" s="242" t="s">
        <v>480</v>
      </c>
      <c r="D287" s="242" t="s">
        <v>147</v>
      </c>
      <c r="E287" s="243" t="s">
        <v>481</v>
      </c>
      <c r="F287" s="244" t="s">
        <v>482</v>
      </c>
      <c r="G287" s="245" t="s">
        <v>165</v>
      </c>
      <c r="H287" s="246">
        <v>850</v>
      </c>
      <c r="I287" s="247"/>
      <c r="J287" s="248">
        <f>ROUND(I287*H287,2)</f>
        <v>0</v>
      </c>
      <c r="K287" s="244" t="s">
        <v>151</v>
      </c>
      <c r="L287" s="40"/>
      <c r="M287" s="249" t="s">
        <v>1</v>
      </c>
      <c r="N287" s="250" t="s">
        <v>47</v>
      </c>
      <c r="O287" s="86"/>
      <c r="P287" s="251">
        <f>O287*H287</f>
        <v>0</v>
      </c>
      <c r="Q287" s="251">
        <v>0</v>
      </c>
      <c r="R287" s="251">
        <f>Q287*H287</f>
        <v>0</v>
      </c>
      <c r="S287" s="251">
        <v>0.29999999999999999</v>
      </c>
      <c r="T287" s="252">
        <f>S287*H287</f>
        <v>255</v>
      </c>
      <c r="AR287" s="253" t="s">
        <v>152</v>
      </c>
      <c r="AT287" s="253" t="s">
        <v>147</v>
      </c>
      <c r="AU287" s="253" t="s">
        <v>92</v>
      </c>
      <c r="AY287" s="15" t="s">
        <v>144</v>
      </c>
      <c r="BE287" s="134">
        <f>IF(N287="základní",J287,0)</f>
        <v>0</v>
      </c>
      <c r="BF287" s="134">
        <f>IF(N287="snížená",J287,0)</f>
        <v>0</v>
      </c>
      <c r="BG287" s="134">
        <f>IF(N287="zákl. přenesená",J287,0)</f>
        <v>0</v>
      </c>
      <c r="BH287" s="134">
        <f>IF(N287="sníž. přenesená",J287,0)</f>
        <v>0</v>
      </c>
      <c r="BI287" s="134">
        <f>IF(N287="nulová",J287,0)</f>
        <v>0</v>
      </c>
      <c r="BJ287" s="15" t="s">
        <v>90</v>
      </c>
      <c r="BK287" s="134">
        <f>ROUND(I287*H287,2)</f>
        <v>0</v>
      </c>
      <c r="BL287" s="15" t="s">
        <v>152</v>
      </c>
      <c r="BM287" s="253" t="s">
        <v>483</v>
      </c>
    </row>
    <row r="288" s="1" customFormat="1" ht="48" customHeight="1">
      <c r="B288" s="38"/>
      <c r="C288" s="242" t="s">
        <v>484</v>
      </c>
      <c r="D288" s="242" t="s">
        <v>147</v>
      </c>
      <c r="E288" s="243" t="s">
        <v>485</v>
      </c>
      <c r="F288" s="244" t="s">
        <v>149</v>
      </c>
      <c r="G288" s="245" t="s">
        <v>150</v>
      </c>
      <c r="H288" s="246">
        <v>420</v>
      </c>
      <c r="I288" s="247"/>
      <c r="J288" s="248">
        <f>ROUND(I288*H288,2)</f>
        <v>0</v>
      </c>
      <c r="K288" s="244" t="s">
        <v>1</v>
      </c>
      <c r="L288" s="40"/>
      <c r="M288" s="249" t="s">
        <v>1</v>
      </c>
      <c r="N288" s="250" t="s">
        <v>47</v>
      </c>
      <c r="O288" s="86"/>
      <c r="P288" s="251">
        <f>O288*H288</f>
        <v>0</v>
      </c>
      <c r="Q288" s="251">
        <v>0</v>
      </c>
      <c r="R288" s="251">
        <f>Q288*H288</f>
        <v>0</v>
      </c>
      <c r="S288" s="251">
        <v>0</v>
      </c>
      <c r="T288" s="252">
        <f>S288*H288</f>
        <v>0</v>
      </c>
      <c r="AR288" s="253" t="s">
        <v>152</v>
      </c>
      <c r="AT288" s="253" t="s">
        <v>147</v>
      </c>
      <c r="AU288" s="253" t="s">
        <v>92</v>
      </c>
      <c r="AY288" s="15" t="s">
        <v>144</v>
      </c>
      <c r="BE288" s="134">
        <f>IF(N288="základní",J288,0)</f>
        <v>0</v>
      </c>
      <c r="BF288" s="134">
        <f>IF(N288="snížená",J288,0)</f>
        <v>0</v>
      </c>
      <c r="BG288" s="134">
        <f>IF(N288="zákl. přenesená",J288,0)</f>
        <v>0</v>
      </c>
      <c r="BH288" s="134">
        <f>IF(N288="sníž. přenesená",J288,0)</f>
        <v>0</v>
      </c>
      <c r="BI288" s="134">
        <f>IF(N288="nulová",J288,0)</f>
        <v>0</v>
      </c>
      <c r="BJ288" s="15" t="s">
        <v>90</v>
      </c>
      <c r="BK288" s="134">
        <f>ROUND(I288*H288,2)</f>
        <v>0</v>
      </c>
      <c r="BL288" s="15" t="s">
        <v>152</v>
      </c>
      <c r="BM288" s="253" t="s">
        <v>486</v>
      </c>
    </row>
    <row r="289" s="1" customFormat="1" ht="16.5" customHeight="1">
      <c r="B289" s="38"/>
      <c r="C289" s="242" t="s">
        <v>487</v>
      </c>
      <c r="D289" s="242" t="s">
        <v>147</v>
      </c>
      <c r="E289" s="243" t="s">
        <v>488</v>
      </c>
      <c r="F289" s="244" t="s">
        <v>199</v>
      </c>
      <c r="G289" s="245" t="s">
        <v>150</v>
      </c>
      <c r="H289" s="246">
        <v>115</v>
      </c>
      <c r="I289" s="247"/>
      <c r="J289" s="248">
        <f>ROUND(I289*H289,2)</f>
        <v>0</v>
      </c>
      <c r="K289" s="244" t="s">
        <v>1</v>
      </c>
      <c r="L289" s="40"/>
      <c r="M289" s="249" t="s">
        <v>1</v>
      </c>
      <c r="N289" s="250" t="s">
        <v>47</v>
      </c>
      <c r="O289" s="86"/>
      <c r="P289" s="251">
        <f>O289*H289</f>
        <v>0</v>
      </c>
      <c r="Q289" s="251">
        <v>0</v>
      </c>
      <c r="R289" s="251">
        <f>Q289*H289</f>
        <v>0</v>
      </c>
      <c r="S289" s="251">
        <v>2.3999999999999999</v>
      </c>
      <c r="T289" s="252">
        <f>S289*H289</f>
        <v>276</v>
      </c>
      <c r="AR289" s="253" t="s">
        <v>152</v>
      </c>
      <c r="AT289" s="253" t="s">
        <v>147</v>
      </c>
      <c r="AU289" s="253" t="s">
        <v>92</v>
      </c>
      <c r="AY289" s="15" t="s">
        <v>144</v>
      </c>
      <c r="BE289" s="134">
        <f>IF(N289="základní",J289,0)</f>
        <v>0</v>
      </c>
      <c r="BF289" s="134">
        <f>IF(N289="snížená",J289,0)</f>
        <v>0</v>
      </c>
      <c r="BG289" s="134">
        <f>IF(N289="zákl. přenesená",J289,0)</f>
        <v>0</v>
      </c>
      <c r="BH289" s="134">
        <f>IF(N289="sníž. přenesená",J289,0)</f>
        <v>0</v>
      </c>
      <c r="BI289" s="134">
        <f>IF(N289="nulová",J289,0)</f>
        <v>0</v>
      </c>
      <c r="BJ289" s="15" t="s">
        <v>90</v>
      </c>
      <c r="BK289" s="134">
        <f>ROUND(I289*H289,2)</f>
        <v>0</v>
      </c>
      <c r="BL289" s="15" t="s">
        <v>152</v>
      </c>
      <c r="BM289" s="253" t="s">
        <v>489</v>
      </c>
    </row>
    <row r="290" s="1" customFormat="1" ht="36" customHeight="1">
      <c r="B290" s="38"/>
      <c r="C290" s="242" t="s">
        <v>490</v>
      </c>
      <c r="D290" s="242" t="s">
        <v>147</v>
      </c>
      <c r="E290" s="243" t="s">
        <v>491</v>
      </c>
      <c r="F290" s="244" t="s">
        <v>457</v>
      </c>
      <c r="G290" s="245" t="s">
        <v>150</v>
      </c>
      <c r="H290" s="246">
        <v>95</v>
      </c>
      <c r="I290" s="247"/>
      <c r="J290" s="248">
        <f>ROUND(I290*H290,2)</f>
        <v>0</v>
      </c>
      <c r="K290" s="244" t="s">
        <v>1</v>
      </c>
      <c r="L290" s="40"/>
      <c r="M290" s="249" t="s">
        <v>1</v>
      </c>
      <c r="N290" s="250" t="s">
        <v>47</v>
      </c>
      <c r="O290" s="86"/>
      <c r="P290" s="251">
        <f>O290*H290</f>
        <v>0</v>
      </c>
      <c r="Q290" s="251">
        <v>0</v>
      </c>
      <c r="R290" s="251">
        <f>Q290*H290</f>
        <v>0</v>
      </c>
      <c r="S290" s="251">
        <v>0</v>
      </c>
      <c r="T290" s="252">
        <f>S290*H290</f>
        <v>0</v>
      </c>
      <c r="AR290" s="253" t="s">
        <v>152</v>
      </c>
      <c r="AT290" s="253" t="s">
        <v>147</v>
      </c>
      <c r="AU290" s="253" t="s">
        <v>92</v>
      </c>
      <c r="AY290" s="15" t="s">
        <v>144</v>
      </c>
      <c r="BE290" s="134">
        <f>IF(N290="základní",J290,0)</f>
        <v>0</v>
      </c>
      <c r="BF290" s="134">
        <f>IF(N290="snížená",J290,0)</f>
        <v>0</v>
      </c>
      <c r="BG290" s="134">
        <f>IF(N290="zákl. přenesená",J290,0)</f>
        <v>0</v>
      </c>
      <c r="BH290" s="134">
        <f>IF(N290="sníž. přenesená",J290,0)</f>
        <v>0</v>
      </c>
      <c r="BI290" s="134">
        <f>IF(N290="nulová",J290,0)</f>
        <v>0</v>
      </c>
      <c r="BJ290" s="15" t="s">
        <v>90</v>
      </c>
      <c r="BK290" s="134">
        <f>ROUND(I290*H290,2)</f>
        <v>0</v>
      </c>
      <c r="BL290" s="15" t="s">
        <v>152</v>
      </c>
      <c r="BM290" s="253" t="s">
        <v>492</v>
      </c>
    </row>
    <row r="291" s="12" customFormat="1">
      <c r="B291" s="254"/>
      <c r="C291" s="255"/>
      <c r="D291" s="256" t="s">
        <v>167</v>
      </c>
      <c r="E291" s="257" t="s">
        <v>1</v>
      </c>
      <c r="F291" s="258" t="s">
        <v>493</v>
      </c>
      <c r="G291" s="255"/>
      <c r="H291" s="257" t="s">
        <v>1</v>
      </c>
      <c r="I291" s="259"/>
      <c r="J291" s="255"/>
      <c r="K291" s="255"/>
      <c r="L291" s="260"/>
      <c r="M291" s="261"/>
      <c r="N291" s="262"/>
      <c r="O291" s="262"/>
      <c r="P291" s="262"/>
      <c r="Q291" s="262"/>
      <c r="R291" s="262"/>
      <c r="S291" s="262"/>
      <c r="T291" s="263"/>
      <c r="AT291" s="264" t="s">
        <v>167</v>
      </c>
      <c r="AU291" s="264" t="s">
        <v>92</v>
      </c>
      <c r="AV291" s="12" t="s">
        <v>90</v>
      </c>
      <c r="AW291" s="12" t="s">
        <v>36</v>
      </c>
      <c r="AX291" s="12" t="s">
        <v>82</v>
      </c>
      <c r="AY291" s="264" t="s">
        <v>144</v>
      </c>
    </row>
    <row r="292" s="13" customFormat="1">
      <c r="B292" s="265"/>
      <c r="C292" s="266"/>
      <c r="D292" s="256" t="s">
        <v>167</v>
      </c>
      <c r="E292" s="267" t="s">
        <v>1</v>
      </c>
      <c r="F292" s="268" t="s">
        <v>494</v>
      </c>
      <c r="G292" s="266"/>
      <c r="H292" s="269">
        <v>95</v>
      </c>
      <c r="I292" s="270"/>
      <c r="J292" s="266"/>
      <c r="K292" s="266"/>
      <c r="L292" s="271"/>
      <c r="M292" s="272"/>
      <c r="N292" s="273"/>
      <c r="O292" s="273"/>
      <c r="P292" s="273"/>
      <c r="Q292" s="273"/>
      <c r="R292" s="273"/>
      <c r="S292" s="273"/>
      <c r="T292" s="274"/>
      <c r="AT292" s="275" t="s">
        <v>167</v>
      </c>
      <c r="AU292" s="275" t="s">
        <v>92</v>
      </c>
      <c r="AV292" s="13" t="s">
        <v>92</v>
      </c>
      <c r="AW292" s="13" t="s">
        <v>36</v>
      </c>
      <c r="AX292" s="13" t="s">
        <v>90</v>
      </c>
      <c r="AY292" s="275" t="s">
        <v>144</v>
      </c>
    </row>
    <row r="293" s="1" customFormat="1" ht="24" customHeight="1">
      <c r="B293" s="38"/>
      <c r="C293" s="242" t="s">
        <v>495</v>
      </c>
      <c r="D293" s="242" t="s">
        <v>147</v>
      </c>
      <c r="E293" s="243" t="s">
        <v>496</v>
      </c>
      <c r="F293" s="244" t="s">
        <v>208</v>
      </c>
      <c r="G293" s="245" t="s">
        <v>204</v>
      </c>
      <c r="H293" s="246">
        <v>1345</v>
      </c>
      <c r="I293" s="247"/>
      <c r="J293" s="248">
        <f>ROUND(I293*H293,2)</f>
        <v>0</v>
      </c>
      <c r="K293" s="244" t="s">
        <v>1</v>
      </c>
      <c r="L293" s="40"/>
      <c r="M293" s="249" t="s">
        <v>1</v>
      </c>
      <c r="N293" s="250" t="s">
        <v>47</v>
      </c>
      <c r="O293" s="86"/>
      <c r="P293" s="251">
        <f>O293*H293</f>
        <v>0</v>
      </c>
      <c r="Q293" s="251">
        <v>0</v>
      </c>
      <c r="R293" s="251">
        <f>Q293*H293</f>
        <v>0</v>
      </c>
      <c r="S293" s="251">
        <v>0</v>
      </c>
      <c r="T293" s="252">
        <f>S293*H293</f>
        <v>0</v>
      </c>
      <c r="AR293" s="253" t="s">
        <v>152</v>
      </c>
      <c r="AT293" s="253" t="s">
        <v>147</v>
      </c>
      <c r="AU293" s="253" t="s">
        <v>92</v>
      </c>
      <c r="AY293" s="15" t="s">
        <v>144</v>
      </c>
      <c r="BE293" s="134">
        <f>IF(N293="základní",J293,0)</f>
        <v>0</v>
      </c>
      <c r="BF293" s="134">
        <f>IF(N293="snížená",J293,0)</f>
        <v>0</v>
      </c>
      <c r="BG293" s="134">
        <f>IF(N293="zákl. přenesená",J293,0)</f>
        <v>0</v>
      </c>
      <c r="BH293" s="134">
        <f>IF(N293="sníž. přenesená",J293,0)</f>
        <v>0</v>
      </c>
      <c r="BI293" s="134">
        <f>IF(N293="nulová",J293,0)</f>
        <v>0</v>
      </c>
      <c r="BJ293" s="15" t="s">
        <v>90</v>
      </c>
      <c r="BK293" s="134">
        <f>ROUND(I293*H293,2)</f>
        <v>0</v>
      </c>
      <c r="BL293" s="15" t="s">
        <v>152</v>
      </c>
      <c r="BM293" s="253" t="s">
        <v>497</v>
      </c>
    </row>
    <row r="294" s="1" customFormat="1" ht="36" customHeight="1">
      <c r="B294" s="38"/>
      <c r="C294" s="242" t="s">
        <v>498</v>
      </c>
      <c r="D294" s="242" t="s">
        <v>147</v>
      </c>
      <c r="E294" s="243" t="s">
        <v>499</v>
      </c>
      <c r="F294" s="244" t="s">
        <v>212</v>
      </c>
      <c r="G294" s="245" t="s">
        <v>204</v>
      </c>
      <c r="H294" s="246">
        <v>18830</v>
      </c>
      <c r="I294" s="247"/>
      <c r="J294" s="248">
        <f>ROUND(I294*H294,2)</f>
        <v>0</v>
      </c>
      <c r="K294" s="244" t="s">
        <v>1</v>
      </c>
      <c r="L294" s="40"/>
      <c r="M294" s="249" t="s">
        <v>1</v>
      </c>
      <c r="N294" s="250" t="s">
        <v>47</v>
      </c>
      <c r="O294" s="86"/>
      <c r="P294" s="251">
        <f>O294*H294</f>
        <v>0</v>
      </c>
      <c r="Q294" s="251">
        <v>0</v>
      </c>
      <c r="R294" s="251">
        <f>Q294*H294</f>
        <v>0</v>
      </c>
      <c r="S294" s="251">
        <v>0</v>
      </c>
      <c r="T294" s="252">
        <f>S294*H294</f>
        <v>0</v>
      </c>
      <c r="AR294" s="253" t="s">
        <v>152</v>
      </c>
      <c r="AT294" s="253" t="s">
        <v>147</v>
      </c>
      <c r="AU294" s="253" t="s">
        <v>92</v>
      </c>
      <c r="AY294" s="15" t="s">
        <v>144</v>
      </c>
      <c r="BE294" s="134">
        <f>IF(N294="základní",J294,0)</f>
        <v>0</v>
      </c>
      <c r="BF294" s="134">
        <f>IF(N294="snížená",J294,0)</f>
        <v>0</v>
      </c>
      <c r="BG294" s="134">
        <f>IF(N294="zákl. přenesená",J294,0)</f>
        <v>0</v>
      </c>
      <c r="BH294" s="134">
        <f>IF(N294="sníž. přenesená",J294,0)</f>
        <v>0</v>
      </c>
      <c r="BI294" s="134">
        <f>IF(N294="nulová",J294,0)</f>
        <v>0</v>
      </c>
      <c r="BJ294" s="15" t="s">
        <v>90</v>
      </c>
      <c r="BK294" s="134">
        <f>ROUND(I294*H294,2)</f>
        <v>0</v>
      </c>
      <c r="BL294" s="15" t="s">
        <v>152</v>
      </c>
      <c r="BM294" s="253" t="s">
        <v>500</v>
      </c>
    </row>
    <row r="295" s="13" customFormat="1">
      <c r="B295" s="265"/>
      <c r="C295" s="266"/>
      <c r="D295" s="256" t="s">
        <v>167</v>
      </c>
      <c r="E295" s="266"/>
      <c r="F295" s="268" t="s">
        <v>501</v>
      </c>
      <c r="G295" s="266"/>
      <c r="H295" s="269">
        <v>18830</v>
      </c>
      <c r="I295" s="270"/>
      <c r="J295" s="266"/>
      <c r="K295" s="266"/>
      <c r="L295" s="271"/>
      <c r="M295" s="272"/>
      <c r="N295" s="273"/>
      <c r="O295" s="273"/>
      <c r="P295" s="273"/>
      <c r="Q295" s="273"/>
      <c r="R295" s="273"/>
      <c r="S295" s="273"/>
      <c r="T295" s="274"/>
      <c r="AT295" s="275" t="s">
        <v>167</v>
      </c>
      <c r="AU295" s="275" t="s">
        <v>92</v>
      </c>
      <c r="AV295" s="13" t="s">
        <v>92</v>
      </c>
      <c r="AW295" s="13" t="s">
        <v>4</v>
      </c>
      <c r="AX295" s="13" t="s">
        <v>90</v>
      </c>
      <c r="AY295" s="275" t="s">
        <v>144</v>
      </c>
    </row>
    <row r="296" s="1" customFormat="1" ht="16.5" customHeight="1">
      <c r="B296" s="38"/>
      <c r="C296" s="242" t="s">
        <v>502</v>
      </c>
      <c r="D296" s="242" t="s">
        <v>147</v>
      </c>
      <c r="E296" s="243" t="s">
        <v>503</v>
      </c>
      <c r="F296" s="244" t="s">
        <v>216</v>
      </c>
      <c r="G296" s="245" t="s">
        <v>204</v>
      </c>
      <c r="H296" s="246">
        <v>1345</v>
      </c>
      <c r="I296" s="247"/>
      <c r="J296" s="248">
        <f>ROUND(I296*H296,2)</f>
        <v>0</v>
      </c>
      <c r="K296" s="244" t="s">
        <v>1</v>
      </c>
      <c r="L296" s="40"/>
      <c r="M296" s="249" t="s">
        <v>1</v>
      </c>
      <c r="N296" s="250" t="s">
        <v>47</v>
      </c>
      <c r="O296" s="86"/>
      <c r="P296" s="251">
        <f>O296*H296</f>
        <v>0</v>
      </c>
      <c r="Q296" s="251">
        <v>0</v>
      </c>
      <c r="R296" s="251">
        <f>Q296*H296</f>
        <v>0</v>
      </c>
      <c r="S296" s="251">
        <v>0</v>
      </c>
      <c r="T296" s="252">
        <f>S296*H296</f>
        <v>0</v>
      </c>
      <c r="AR296" s="253" t="s">
        <v>152</v>
      </c>
      <c r="AT296" s="253" t="s">
        <v>147</v>
      </c>
      <c r="AU296" s="253" t="s">
        <v>92</v>
      </c>
      <c r="AY296" s="15" t="s">
        <v>144</v>
      </c>
      <c r="BE296" s="134">
        <f>IF(N296="základní",J296,0)</f>
        <v>0</v>
      </c>
      <c r="BF296" s="134">
        <f>IF(N296="snížená",J296,0)</f>
        <v>0</v>
      </c>
      <c r="BG296" s="134">
        <f>IF(N296="zákl. přenesená",J296,0)</f>
        <v>0</v>
      </c>
      <c r="BH296" s="134">
        <f>IF(N296="sníž. přenesená",J296,0)</f>
        <v>0</v>
      </c>
      <c r="BI296" s="134">
        <f>IF(N296="nulová",J296,0)</f>
        <v>0</v>
      </c>
      <c r="BJ296" s="15" t="s">
        <v>90</v>
      </c>
      <c r="BK296" s="134">
        <f>ROUND(I296*H296,2)</f>
        <v>0</v>
      </c>
      <c r="BL296" s="15" t="s">
        <v>152</v>
      </c>
      <c r="BM296" s="253" t="s">
        <v>504</v>
      </c>
    </row>
    <row r="297" s="1" customFormat="1" ht="36" customHeight="1">
      <c r="B297" s="38"/>
      <c r="C297" s="242" t="s">
        <v>505</v>
      </c>
      <c r="D297" s="242" t="s">
        <v>147</v>
      </c>
      <c r="E297" s="243" t="s">
        <v>506</v>
      </c>
      <c r="F297" s="244" t="s">
        <v>507</v>
      </c>
      <c r="G297" s="245" t="s">
        <v>204</v>
      </c>
      <c r="H297" s="246">
        <v>280</v>
      </c>
      <c r="I297" s="247"/>
      <c r="J297" s="248">
        <f>ROUND(I297*H297,2)</f>
        <v>0</v>
      </c>
      <c r="K297" s="244" t="s">
        <v>151</v>
      </c>
      <c r="L297" s="40"/>
      <c r="M297" s="249" t="s">
        <v>1</v>
      </c>
      <c r="N297" s="250" t="s">
        <v>47</v>
      </c>
      <c r="O297" s="86"/>
      <c r="P297" s="251">
        <f>O297*H297</f>
        <v>0</v>
      </c>
      <c r="Q297" s="251">
        <v>0</v>
      </c>
      <c r="R297" s="251">
        <f>Q297*H297</f>
        <v>0</v>
      </c>
      <c r="S297" s="251">
        <v>0</v>
      </c>
      <c r="T297" s="252">
        <f>S297*H297</f>
        <v>0</v>
      </c>
      <c r="AR297" s="253" t="s">
        <v>152</v>
      </c>
      <c r="AT297" s="253" t="s">
        <v>147</v>
      </c>
      <c r="AU297" s="253" t="s">
        <v>92</v>
      </c>
      <c r="AY297" s="15" t="s">
        <v>144</v>
      </c>
      <c r="BE297" s="134">
        <f>IF(N297="základní",J297,0)</f>
        <v>0</v>
      </c>
      <c r="BF297" s="134">
        <f>IF(N297="snížená",J297,0)</f>
        <v>0</v>
      </c>
      <c r="BG297" s="134">
        <f>IF(N297="zákl. přenesená",J297,0)</f>
        <v>0</v>
      </c>
      <c r="BH297" s="134">
        <f>IF(N297="sníž. přenesená",J297,0)</f>
        <v>0</v>
      </c>
      <c r="BI297" s="134">
        <f>IF(N297="nulová",J297,0)</f>
        <v>0</v>
      </c>
      <c r="BJ297" s="15" t="s">
        <v>90</v>
      </c>
      <c r="BK297" s="134">
        <f>ROUND(I297*H297,2)</f>
        <v>0</v>
      </c>
      <c r="BL297" s="15" t="s">
        <v>152</v>
      </c>
      <c r="BM297" s="253" t="s">
        <v>508</v>
      </c>
    </row>
    <row r="298" s="1" customFormat="1" ht="36" customHeight="1">
      <c r="B298" s="38"/>
      <c r="C298" s="242" t="s">
        <v>509</v>
      </c>
      <c r="D298" s="242" t="s">
        <v>147</v>
      </c>
      <c r="E298" s="243" t="s">
        <v>510</v>
      </c>
      <c r="F298" s="244" t="s">
        <v>220</v>
      </c>
      <c r="G298" s="245" t="s">
        <v>204</v>
      </c>
      <c r="H298" s="246">
        <v>275</v>
      </c>
      <c r="I298" s="247"/>
      <c r="J298" s="248">
        <f>ROUND(I298*H298,2)</f>
        <v>0</v>
      </c>
      <c r="K298" s="244" t="s">
        <v>1</v>
      </c>
      <c r="L298" s="40"/>
      <c r="M298" s="249" t="s">
        <v>1</v>
      </c>
      <c r="N298" s="250" t="s">
        <v>47</v>
      </c>
      <c r="O298" s="86"/>
      <c r="P298" s="251">
        <f>O298*H298</f>
        <v>0</v>
      </c>
      <c r="Q298" s="251">
        <v>0</v>
      </c>
      <c r="R298" s="251">
        <f>Q298*H298</f>
        <v>0</v>
      </c>
      <c r="S298" s="251">
        <v>0</v>
      </c>
      <c r="T298" s="252">
        <f>S298*H298</f>
        <v>0</v>
      </c>
      <c r="AR298" s="253" t="s">
        <v>152</v>
      </c>
      <c r="AT298" s="253" t="s">
        <v>147</v>
      </c>
      <c r="AU298" s="253" t="s">
        <v>92</v>
      </c>
      <c r="AY298" s="15" t="s">
        <v>144</v>
      </c>
      <c r="BE298" s="134">
        <f>IF(N298="základní",J298,0)</f>
        <v>0</v>
      </c>
      <c r="BF298" s="134">
        <f>IF(N298="snížená",J298,0)</f>
        <v>0</v>
      </c>
      <c r="BG298" s="134">
        <f>IF(N298="zákl. přenesená",J298,0)</f>
        <v>0</v>
      </c>
      <c r="BH298" s="134">
        <f>IF(N298="sníž. přenesená",J298,0)</f>
        <v>0</v>
      </c>
      <c r="BI298" s="134">
        <f>IF(N298="nulová",J298,0)</f>
        <v>0</v>
      </c>
      <c r="BJ298" s="15" t="s">
        <v>90</v>
      </c>
      <c r="BK298" s="134">
        <f>ROUND(I298*H298,2)</f>
        <v>0</v>
      </c>
      <c r="BL298" s="15" t="s">
        <v>152</v>
      </c>
      <c r="BM298" s="253" t="s">
        <v>511</v>
      </c>
    </row>
    <row r="299" s="1" customFormat="1" ht="36" customHeight="1">
      <c r="B299" s="38"/>
      <c r="C299" s="242" t="s">
        <v>512</v>
      </c>
      <c r="D299" s="242" t="s">
        <v>147</v>
      </c>
      <c r="E299" s="243" t="s">
        <v>513</v>
      </c>
      <c r="F299" s="244" t="s">
        <v>514</v>
      </c>
      <c r="G299" s="245" t="s">
        <v>204</v>
      </c>
      <c r="H299" s="246">
        <v>80</v>
      </c>
      <c r="I299" s="247"/>
      <c r="J299" s="248">
        <f>ROUND(I299*H299,2)</f>
        <v>0</v>
      </c>
      <c r="K299" s="244" t="s">
        <v>151</v>
      </c>
      <c r="L299" s="40"/>
      <c r="M299" s="249" t="s">
        <v>1</v>
      </c>
      <c r="N299" s="250" t="s">
        <v>47</v>
      </c>
      <c r="O299" s="86"/>
      <c r="P299" s="251">
        <f>O299*H299</f>
        <v>0</v>
      </c>
      <c r="Q299" s="251">
        <v>0</v>
      </c>
      <c r="R299" s="251">
        <f>Q299*H299</f>
        <v>0</v>
      </c>
      <c r="S299" s="251">
        <v>0</v>
      </c>
      <c r="T299" s="252">
        <f>S299*H299</f>
        <v>0</v>
      </c>
      <c r="AR299" s="253" t="s">
        <v>152</v>
      </c>
      <c r="AT299" s="253" t="s">
        <v>147</v>
      </c>
      <c r="AU299" s="253" t="s">
        <v>92</v>
      </c>
      <c r="AY299" s="15" t="s">
        <v>144</v>
      </c>
      <c r="BE299" s="134">
        <f>IF(N299="základní",J299,0)</f>
        <v>0</v>
      </c>
      <c r="BF299" s="134">
        <f>IF(N299="snížená",J299,0)</f>
        <v>0</v>
      </c>
      <c r="BG299" s="134">
        <f>IF(N299="zákl. přenesená",J299,0)</f>
        <v>0</v>
      </c>
      <c r="BH299" s="134">
        <f>IF(N299="sníž. přenesená",J299,0)</f>
        <v>0</v>
      </c>
      <c r="BI299" s="134">
        <f>IF(N299="nulová",J299,0)</f>
        <v>0</v>
      </c>
      <c r="BJ299" s="15" t="s">
        <v>90</v>
      </c>
      <c r="BK299" s="134">
        <f>ROUND(I299*H299,2)</f>
        <v>0</v>
      </c>
      <c r="BL299" s="15" t="s">
        <v>152</v>
      </c>
      <c r="BM299" s="253" t="s">
        <v>515</v>
      </c>
    </row>
    <row r="300" s="1" customFormat="1" ht="36" customHeight="1">
      <c r="B300" s="38"/>
      <c r="C300" s="242" t="s">
        <v>516</v>
      </c>
      <c r="D300" s="242" t="s">
        <v>147</v>
      </c>
      <c r="E300" s="243" t="s">
        <v>517</v>
      </c>
      <c r="F300" s="244" t="s">
        <v>518</v>
      </c>
      <c r="G300" s="245" t="s">
        <v>204</v>
      </c>
      <c r="H300" s="246">
        <v>710</v>
      </c>
      <c r="I300" s="247"/>
      <c r="J300" s="248">
        <f>ROUND(I300*H300,2)</f>
        <v>0</v>
      </c>
      <c r="K300" s="244" t="s">
        <v>151</v>
      </c>
      <c r="L300" s="40"/>
      <c r="M300" s="249" t="s">
        <v>1</v>
      </c>
      <c r="N300" s="250" t="s">
        <v>47</v>
      </c>
      <c r="O300" s="86"/>
      <c r="P300" s="251">
        <f>O300*H300</f>
        <v>0</v>
      </c>
      <c r="Q300" s="251">
        <v>0</v>
      </c>
      <c r="R300" s="251">
        <f>Q300*H300</f>
        <v>0</v>
      </c>
      <c r="S300" s="251">
        <v>0</v>
      </c>
      <c r="T300" s="252">
        <f>S300*H300</f>
        <v>0</v>
      </c>
      <c r="AR300" s="253" t="s">
        <v>152</v>
      </c>
      <c r="AT300" s="253" t="s">
        <v>147</v>
      </c>
      <c r="AU300" s="253" t="s">
        <v>92</v>
      </c>
      <c r="AY300" s="15" t="s">
        <v>144</v>
      </c>
      <c r="BE300" s="134">
        <f>IF(N300="základní",J300,0)</f>
        <v>0</v>
      </c>
      <c r="BF300" s="134">
        <f>IF(N300="snížená",J300,0)</f>
        <v>0</v>
      </c>
      <c r="BG300" s="134">
        <f>IF(N300="zákl. přenesená",J300,0)</f>
        <v>0</v>
      </c>
      <c r="BH300" s="134">
        <f>IF(N300="sníž. přenesená",J300,0)</f>
        <v>0</v>
      </c>
      <c r="BI300" s="134">
        <f>IF(N300="nulová",J300,0)</f>
        <v>0</v>
      </c>
      <c r="BJ300" s="15" t="s">
        <v>90</v>
      </c>
      <c r="BK300" s="134">
        <f>ROUND(I300*H300,2)</f>
        <v>0</v>
      </c>
      <c r="BL300" s="15" t="s">
        <v>152</v>
      </c>
      <c r="BM300" s="253" t="s">
        <v>519</v>
      </c>
    </row>
    <row r="301" s="11" customFormat="1" ht="22.8" customHeight="1">
      <c r="B301" s="226"/>
      <c r="C301" s="227"/>
      <c r="D301" s="228" t="s">
        <v>81</v>
      </c>
      <c r="E301" s="240" t="s">
        <v>520</v>
      </c>
      <c r="F301" s="240" t="s">
        <v>521</v>
      </c>
      <c r="G301" s="227"/>
      <c r="H301" s="227"/>
      <c r="I301" s="230"/>
      <c r="J301" s="241">
        <f>BK301</f>
        <v>0</v>
      </c>
      <c r="K301" s="227"/>
      <c r="L301" s="232"/>
      <c r="M301" s="233"/>
      <c r="N301" s="234"/>
      <c r="O301" s="234"/>
      <c r="P301" s="235">
        <f>SUM(P302:P307)</f>
        <v>0</v>
      </c>
      <c r="Q301" s="234"/>
      <c r="R301" s="235">
        <f>SUM(R302:R307)</f>
        <v>17.669400000000003</v>
      </c>
      <c r="S301" s="234"/>
      <c r="T301" s="236">
        <f>SUM(T302:T307)</f>
        <v>0</v>
      </c>
      <c r="AR301" s="237" t="s">
        <v>90</v>
      </c>
      <c r="AT301" s="238" t="s">
        <v>81</v>
      </c>
      <c r="AU301" s="238" t="s">
        <v>90</v>
      </c>
      <c r="AY301" s="237" t="s">
        <v>144</v>
      </c>
      <c r="BK301" s="239">
        <f>SUM(BK302:BK307)</f>
        <v>0</v>
      </c>
    </row>
    <row r="302" s="1" customFormat="1" ht="48" customHeight="1">
      <c r="B302" s="38"/>
      <c r="C302" s="242" t="s">
        <v>522</v>
      </c>
      <c r="D302" s="242" t="s">
        <v>147</v>
      </c>
      <c r="E302" s="243" t="s">
        <v>523</v>
      </c>
      <c r="F302" s="244" t="s">
        <v>524</v>
      </c>
      <c r="G302" s="245" t="s">
        <v>156</v>
      </c>
      <c r="H302" s="246">
        <v>73.5</v>
      </c>
      <c r="I302" s="247"/>
      <c r="J302" s="248">
        <f>ROUND(I302*H302,2)</f>
        <v>0</v>
      </c>
      <c r="K302" s="244" t="s">
        <v>151</v>
      </c>
      <c r="L302" s="40"/>
      <c r="M302" s="249" t="s">
        <v>1</v>
      </c>
      <c r="N302" s="250" t="s">
        <v>47</v>
      </c>
      <c r="O302" s="86"/>
      <c r="P302" s="251">
        <f>O302*H302</f>
        <v>0</v>
      </c>
      <c r="Q302" s="251">
        <v>0.15540000000000001</v>
      </c>
      <c r="R302" s="251">
        <f>Q302*H302</f>
        <v>11.421900000000001</v>
      </c>
      <c r="S302" s="251">
        <v>0</v>
      </c>
      <c r="T302" s="252">
        <f>S302*H302</f>
        <v>0</v>
      </c>
      <c r="AR302" s="253" t="s">
        <v>152</v>
      </c>
      <c r="AT302" s="253" t="s">
        <v>147</v>
      </c>
      <c r="AU302" s="253" t="s">
        <v>92</v>
      </c>
      <c r="AY302" s="15" t="s">
        <v>144</v>
      </c>
      <c r="BE302" s="134">
        <f>IF(N302="základní",J302,0)</f>
        <v>0</v>
      </c>
      <c r="BF302" s="134">
        <f>IF(N302="snížená",J302,0)</f>
        <v>0</v>
      </c>
      <c r="BG302" s="134">
        <f>IF(N302="zákl. přenesená",J302,0)</f>
        <v>0</v>
      </c>
      <c r="BH302" s="134">
        <f>IF(N302="sníž. přenesená",J302,0)</f>
        <v>0</v>
      </c>
      <c r="BI302" s="134">
        <f>IF(N302="nulová",J302,0)</f>
        <v>0</v>
      </c>
      <c r="BJ302" s="15" t="s">
        <v>90</v>
      </c>
      <c r="BK302" s="134">
        <f>ROUND(I302*H302,2)</f>
        <v>0</v>
      </c>
      <c r="BL302" s="15" t="s">
        <v>152</v>
      </c>
      <c r="BM302" s="253" t="s">
        <v>525</v>
      </c>
    </row>
    <row r="303" s="12" customFormat="1">
      <c r="B303" s="254"/>
      <c r="C303" s="255"/>
      <c r="D303" s="256" t="s">
        <v>167</v>
      </c>
      <c r="E303" s="257" t="s">
        <v>1</v>
      </c>
      <c r="F303" s="258" t="s">
        <v>526</v>
      </c>
      <c r="G303" s="255"/>
      <c r="H303" s="257" t="s">
        <v>1</v>
      </c>
      <c r="I303" s="259"/>
      <c r="J303" s="255"/>
      <c r="K303" s="255"/>
      <c r="L303" s="260"/>
      <c r="M303" s="261"/>
      <c r="N303" s="262"/>
      <c r="O303" s="262"/>
      <c r="P303" s="262"/>
      <c r="Q303" s="262"/>
      <c r="R303" s="262"/>
      <c r="S303" s="262"/>
      <c r="T303" s="263"/>
      <c r="AT303" s="264" t="s">
        <v>167</v>
      </c>
      <c r="AU303" s="264" t="s">
        <v>92</v>
      </c>
      <c r="AV303" s="12" t="s">
        <v>90</v>
      </c>
      <c r="AW303" s="12" t="s">
        <v>36</v>
      </c>
      <c r="AX303" s="12" t="s">
        <v>82</v>
      </c>
      <c r="AY303" s="264" t="s">
        <v>144</v>
      </c>
    </row>
    <row r="304" s="13" customFormat="1">
      <c r="B304" s="265"/>
      <c r="C304" s="266"/>
      <c r="D304" s="256" t="s">
        <v>167</v>
      </c>
      <c r="E304" s="267" t="s">
        <v>1</v>
      </c>
      <c r="F304" s="268" t="s">
        <v>527</v>
      </c>
      <c r="G304" s="266"/>
      <c r="H304" s="269">
        <v>73.5</v>
      </c>
      <c r="I304" s="270"/>
      <c r="J304" s="266"/>
      <c r="K304" s="266"/>
      <c r="L304" s="271"/>
      <c r="M304" s="272"/>
      <c r="N304" s="273"/>
      <c r="O304" s="273"/>
      <c r="P304" s="273"/>
      <c r="Q304" s="273"/>
      <c r="R304" s="273"/>
      <c r="S304" s="273"/>
      <c r="T304" s="274"/>
      <c r="AT304" s="275" t="s">
        <v>167</v>
      </c>
      <c r="AU304" s="275" t="s">
        <v>92</v>
      </c>
      <c r="AV304" s="13" t="s">
        <v>92</v>
      </c>
      <c r="AW304" s="13" t="s">
        <v>36</v>
      </c>
      <c r="AX304" s="13" t="s">
        <v>90</v>
      </c>
      <c r="AY304" s="275" t="s">
        <v>144</v>
      </c>
    </row>
    <row r="305" s="1" customFormat="1" ht="24" customHeight="1">
      <c r="B305" s="38"/>
      <c r="C305" s="276" t="s">
        <v>528</v>
      </c>
      <c r="D305" s="276" t="s">
        <v>356</v>
      </c>
      <c r="E305" s="277" t="s">
        <v>529</v>
      </c>
      <c r="F305" s="278" t="s">
        <v>530</v>
      </c>
      <c r="G305" s="279" t="s">
        <v>161</v>
      </c>
      <c r="H305" s="280">
        <v>73.5</v>
      </c>
      <c r="I305" s="281"/>
      <c r="J305" s="282">
        <f>ROUND(I305*H305,2)</f>
        <v>0</v>
      </c>
      <c r="K305" s="278" t="s">
        <v>151</v>
      </c>
      <c r="L305" s="283"/>
      <c r="M305" s="284" t="s">
        <v>1</v>
      </c>
      <c r="N305" s="285" t="s">
        <v>47</v>
      </c>
      <c r="O305" s="86"/>
      <c r="P305" s="251">
        <f>O305*H305</f>
        <v>0</v>
      </c>
      <c r="Q305" s="251">
        <v>0.085000000000000006</v>
      </c>
      <c r="R305" s="251">
        <f>Q305*H305</f>
        <v>6.2475000000000005</v>
      </c>
      <c r="S305" s="251">
        <v>0</v>
      </c>
      <c r="T305" s="252">
        <f>S305*H305</f>
        <v>0</v>
      </c>
      <c r="AR305" s="253" t="s">
        <v>184</v>
      </c>
      <c r="AT305" s="253" t="s">
        <v>356</v>
      </c>
      <c r="AU305" s="253" t="s">
        <v>92</v>
      </c>
      <c r="AY305" s="15" t="s">
        <v>144</v>
      </c>
      <c r="BE305" s="134">
        <f>IF(N305="základní",J305,0)</f>
        <v>0</v>
      </c>
      <c r="BF305" s="134">
        <f>IF(N305="snížená",J305,0)</f>
        <v>0</v>
      </c>
      <c r="BG305" s="134">
        <f>IF(N305="zákl. přenesená",J305,0)</f>
        <v>0</v>
      </c>
      <c r="BH305" s="134">
        <f>IF(N305="sníž. přenesená",J305,0)</f>
        <v>0</v>
      </c>
      <c r="BI305" s="134">
        <f>IF(N305="nulová",J305,0)</f>
        <v>0</v>
      </c>
      <c r="BJ305" s="15" t="s">
        <v>90</v>
      </c>
      <c r="BK305" s="134">
        <f>ROUND(I305*H305,2)</f>
        <v>0</v>
      </c>
      <c r="BL305" s="15" t="s">
        <v>152</v>
      </c>
      <c r="BM305" s="253" t="s">
        <v>531</v>
      </c>
    </row>
    <row r="306" s="1" customFormat="1" ht="36" customHeight="1">
      <c r="B306" s="38"/>
      <c r="C306" s="242" t="s">
        <v>532</v>
      </c>
      <c r="D306" s="242" t="s">
        <v>147</v>
      </c>
      <c r="E306" s="243" t="s">
        <v>533</v>
      </c>
      <c r="F306" s="244" t="s">
        <v>534</v>
      </c>
      <c r="G306" s="245" t="s">
        <v>165</v>
      </c>
      <c r="H306" s="246">
        <v>36.75</v>
      </c>
      <c r="I306" s="247"/>
      <c r="J306" s="248">
        <f>ROUND(I306*H306,2)</f>
        <v>0</v>
      </c>
      <c r="K306" s="244" t="s">
        <v>1</v>
      </c>
      <c r="L306" s="40"/>
      <c r="M306" s="249" t="s">
        <v>1</v>
      </c>
      <c r="N306" s="250" t="s">
        <v>47</v>
      </c>
      <c r="O306" s="86"/>
      <c r="P306" s="251">
        <f>O306*H306</f>
        <v>0</v>
      </c>
      <c r="Q306" s="251">
        <v>0</v>
      </c>
      <c r="R306" s="251">
        <f>Q306*H306</f>
        <v>0</v>
      </c>
      <c r="S306" s="251">
        <v>0</v>
      </c>
      <c r="T306" s="252">
        <f>S306*H306</f>
        <v>0</v>
      </c>
      <c r="AR306" s="253" t="s">
        <v>152</v>
      </c>
      <c r="AT306" s="253" t="s">
        <v>147</v>
      </c>
      <c r="AU306" s="253" t="s">
        <v>92</v>
      </c>
      <c r="AY306" s="15" t="s">
        <v>144</v>
      </c>
      <c r="BE306" s="134">
        <f>IF(N306="základní",J306,0)</f>
        <v>0</v>
      </c>
      <c r="BF306" s="134">
        <f>IF(N306="snížená",J306,0)</f>
        <v>0</v>
      </c>
      <c r="BG306" s="134">
        <f>IF(N306="zákl. přenesená",J306,0)</f>
        <v>0</v>
      </c>
      <c r="BH306" s="134">
        <f>IF(N306="sníž. přenesená",J306,0)</f>
        <v>0</v>
      </c>
      <c r="BI306" s="134">
        <f>IF(N306="nulová",J306,0)</f>
        <v>0</v>
      </c>
      <c r="BJ306" s="15" t="s">
        <v>90</v>
      </c>
      <c r="BK306" s="134">
        <f>ROUND(I306*H306,2)</f>
        <v>0</v>
      </c>
      <c r="BL306" s="15" t="s">
        <v>152</v>
      </c>
      <c r="BM306" s="253" t="s">
        <v>535</v>
      </c>
    </row>
    <row r="307" s="13" customFormat="1">
      <c r="B307" s="265"/>
      <c r="C307" s="266"/>
      <c r="D307" s="256" t="s">
        <v>167</v>
      </c>
      <c r="E307" s="267" t="s">
        <v>1</v>
      </c>
      <c r="F307" s="268" t="s">
        <v>536</v>
      </c>
      <c r="G307" s="266"/>
      <c r="H307" s="269">
        <v>36.75</v>
      </c>
      <c r="I307" s="270"/>
      <c r="J307" s="266"/>
      <c r="K307" s="266"/>
      <c r="L307" s="271"/>
      <c r="M307" s="272"/>
      <c r="N307" s="273"/>
      <c r="O307" s="273"/>
      <c r="P307" s="273"/>
      <c r="Q307" s="273"/>
      <c r="R307" s="273"/>
      <c r="S307" s="273"/>
      <c r="T307" s="274"/>
      <c r="AT307" s="275" t="s">
        <v>167</v>
      </c>
      <c r="AU307" s="275" t="s">
        <v>92</v>
      </c>
      <c r="AV307" s="13" t="s">
        <v>92</v>
      </c>
      <c r="AW307" s="13" t="s">
        <v>36</v>
      </c>
      <c r="AX307" s="13" t="s">
        <v>90</v>
      </c>
      <c r="AY307" s="275" t="s">
        <v>144</v>
      </c>
    </row>
    <row r="308" s="11" customFormat="1" ht="22.8" customHeight="1">
      <c r="B308" s="226"/>
      <c r="C308" s="227"/>
      <c r="D308" s="228" t="s">
        <v>81</v>
      </c>
      <c r="E308" s="240" t="s">
        <v>537</v>
      </c>
      <c r="F308" s="240" t="s">
        <v>538</v>
      </c>
      <c r="G308" s="227"/>
      <c r="H308" s="227"/>
      <c r="I308" s="230"/>
      <c r="J308" s="241">
        <f>BK308</f>
        <v>0</v>
      </c>
      <c r="K308" s="227"/>
      <c r="L308" s="232"/>
      <c r="M308" s="233"/>
      <c r="N308" s="234"/>
      <c r="O308" s="234"/>
      <c r="P308" s="235">
        <f>SUM(P309:P315)</f>
        <v>0</v>
      </c>
      <c r="Q308" s="234"/>
      <c r="R308" s="235">
        <f>SUM(R309:R315)</f>
        <v>477.6105</v>
      </c>
      <c r="S308" s="234"/>
      <c r="T308" s="236">
        <f>SUM(T309:T315)</f>
        <v>0</v>
      </c>
      <c r="AR308" s="237" t="s">
        <v>90</v>
      </c>
      <c r="AT308" s="238" t="s">
        <v>81</v>
      </c>
      <c r="AU308" s="238" t="s">
        <v>90</v>
      </c>
      <c r="AY308" s="237" t="s">
        <v>144</v>
      </c>
      <c r="BK308" s="239">
        <f>SUM(BK309:BK315)</f>
        <v>0</v>
      </c>
    </row>
    <row r="309" s="1" customFormat="1" ht="36" customHeight="1">
      <c r="B309" s="38"/>
      <c r="C309" s="242" t="s">
        <v>539</v>
      </c>
      <c r="D309" s="242" t="s">
        <v>147</v>
      </c>
      <c r="E309" s="243" t="s">
        <v>540</v>
      </c>
      <c r="F309" s="244" t="s">
        <v>541</v>
      </c>
      <c r="G309" s="245" t="s">
        <v>165</v>
      </c>
      <c r="H309" s="246">
        <v>1380</v>
      </c>
      <c r="I309" s="247"/>
      <c r="J309" s="248">
        <f>ROUND(I309*H309,2)</f>
        <v>0</v>
      </c>
      <c r="K309" s="244" t="s">
        <v>151</v>
      </c>
      <c r="L309" s="40"/>
      <c r="M309" s="249" t="s">
        <v>1</v>
      </c>
      <c r="N309" s="250" t="s">
        <v>47</v>
      </c>
      <c r="O309" s="86"/>
      <c r="P309" s="251">
        <f>O309*H309</f>
        <v>0</v>
      </c>
      <c r="Q309" s="251">
        <v>0</v>
      </c>
      <c r="R309" s="251">
        <f>Q309*H309</f>
        <v>0</v>
      </c>
      <c r="S309" s="251">
        <v>0</v>
      </c>
      <c r="T309" s="252">
        <f>S309*H309</f>
        <v>0</v>
      </c>
      <c r="AR309" s="253" t="s">
        <v>152</v>
      </c>
      <c r="AT309" s="253" t="s">
        <v>147</v>
      </c>
      <c r="AU309" s="253" t="s">
        <v>92</v>
      </c>
      <c r="AY309" s="15" t="s">
        <v>144</v>
      </c>
      <c r="BE309" s="134">
        <f>IF(N309="základní",J309,0)</f>
        <v>0</v>
      </c>
      <c r="BF309" s="134">
        <f>IF(N309="snížená",J309,0)</f>
        <v>0</v>
      </c>
      <c r="BG309" s="134">
        <f>IF(N309="zákl. přenesená",J309,0)</f>
        <v>0</v>
      </c>
      <c r="BH309" s="134">
        <f>IF(N309="sníž. přenesená",J309,0)</f>
        <v>0</v>
      </c>
      <c r="BI309" s="134">
        <f>IF(N309="nulová",J309,0)</f>
        <v>0</v>
      </c>
      <c r="BJ309" s="15" t="s">
        <v>90</v>
      </c>
      <c r="BK309" s="134">
        <f>ROUND(I309*H309,2)</f>
        <v>0</v>
      </c>
      <c r="BL309" s="15" t="s">
        <v>152</v>
      </c>
      <c r="BM309" s="253" t="s">
        <v>542</v>
      </c>
    </row>
    <row r="310" s="1" customFormat="1" ht="16.5" customHeight="1">
      <c r="B310" s="38"/>
      <c r="C310" s="276" t="s">
        <v>543</v>
      </c>
      <c r="D310" s="276" t="s">
        <v>356</v>
      </c>
      <c r="E310" s="277" t="s">
        <v>544</v>
      </c>
      <c r="F310" s="278" t="s">
        <v>545</v>
      </c>
      <c r="G310" s="279" t="s">
        <v>204</v>
      </c>
      <c r="H310" s="280">
        <v>442.57600000000002</v>
      </c>
      <c r="I310" s="281"/>
      <c r="J310" s="282">
        <f>ROUND(I310*H310,2)</f>
        <v>0</v>
      </c>
      <c r="K310" s="278" t="s">
        <v>151</v>
      </c>
      <c r="L310" s="283"/>
      <c r="M310" s="284" t="s">
        <v>1</v>
      </c>
      <c r="N310" s="285" t="s">
        <v>47</v>
      </c>
      <c r="O310" s="86"/>
      <c r="P310" s="251">
        <f>O310*H310</f>
        <v>0</v>
      </c>
      <c r="Q310" s="251">
        <v>1</v>
      </c>
      <c r="R310" s="251">
        <f>Q310*H310</f>
        <v>442.57600000000002</v>
      </c>
      <c r="S310" s="251">
        <v>0</v>
      </c>
      <c r="T310" s="252">
        <f>S310*H310</f>
        <v>0</v>
      </c>
      <c r="AR310" s="253" t="s">
        <v>184</v>
      </c>
      <c r="AT310" s="253" t="s">
        <v>356</v>
      </c>
      <c r="AU310" s="253" t="s">
        <v>92</v>
      </c>
      <c r="AY310" s="15" t="s">
        <v>144</v>
      </c>
      <c r="BE310" s="134">
        <f>IF(N310="základní",J310,0)</f>
        <v>0</v>
      </c>
      <c r="BF310" s="134">
        <f>IF(N310="snížená",J310,0)</f>
        <v>0</v>
      </c>
      <c r="BG310" s="134">
        <f>IF(N310="zákl. přenesená",J310,0)</f>
        <v>0</v>
      </c>
      <c r="BH310" s="134">
        <f>IF(N310="sníž. přenesená",J310,0)</f>
        <v>0</v>
      </c>
      <c r="BI310" s="134">
        <f>IF(N310="nulová",J310,0)</f>
        <v>0</v>
      </c>
      <c r="BJ310" s="15" t="s">
        <v>90</v>
      </c>
      <c r="BK310" s="134">
        <f>ROUND(I310*H310,2)</f>
        <v>0</v>
      </c>
      <c r="BL310" s="15" t="s">
        <v>152</v>
      </c>
      <c r="BM310" s="253" t="s">
        <v>546</v>
      </c>
    </row>
    <row r="311" s="1" customFormat="1" ht="36" customHeight="1">
      <c r="B311" s="38"/>
      <c r="C311" s="242" t="s">
        <v>547</v>
      </c>
      <c r="D311" s="242" t="s">
        <v>147</v>
      </c>
      <c r="E311" s="243" t="s">
        <v>548</v>
      </c>
      <c r="F311" s="244" t="s">
        <v>549</v>
      </c>
      <c r="G311" s="245" t="s">
        <v>165</v>
      </c>
      <c r="H311" s="246">
        <v>120</v>
      </c>
      <c r="I311" s="247"/>
      <c r="J311" s="248">
        <f>ROUND(I311*H311,2)</f>
        <v>0</v>
      </c>
      <c r="K311" s="244" t="s">
        <v>151</v>
      </c>
      <c r="L311" s="40"/>
      <c r="M311" s="249" t="s">
        <v>1</v>
      </c>
      <c r="N311" s="250" t="s">
        <v>47</v>
      </c>
      <c r="O311" s="86"/>
      <c r="P311" s="251">
        <f>O311*H311</f>
        <v>0</v>
      </c>
      <c r="Q311" s="251">
        <v>0</v>
      </c>
      <c r="R311" s="251">
        <f>Q311*H311</f>
        <v>0</v>
      </c>
      <c r="S311" s="251">
        <v>0</v>
      </c>
      <c r="T311" s="252">
        <f>S311*H311</f>
        <v>0</v>
      </c>
      <c r="AR311" s="253" t="s">
        <v>152</v>
      </c>
      <c r="AT311" s="253" t="s">
        <v>147</v>
      </c>
      <c r="AU311" s="253" t="s">
        <v>92</v>
      </c>
      <c r="AY311" s="15" t="s">
        <v>144</v>
      </c>
      <c r="BE311" s="134">
        <f>IF(N311="základní",J311,0)</f>
        <v>0</v>
      </c>
      <c r="BF311" s="134">
        <f>IF(N311="snížená",J311,0)</f>
        <v>0</v>
      </c>
      <c r="BG311" s="134">
        <f>IF(N311="zákl. přenesená",J311,0)</f>
        <v>0</v>
      </c>
      <c r="BH311" s="134">
        <f>IF(N311="sníž. přenesená",J311,0)</f>
        <v>0</v>
      </c>
      <c r="BI311" s="134">
        <f>IF(N311="nulová",J311,0)</f>
        <v>0</v>
      </c>
      <c r="BJ311" s="15" t="s">
        <v>90</v>
      </c>
      <c r="BK311" s="134">
        <f>ROUND(I311*H311,2)</f>
        <v>0</v>
      </c>
      <c r="BL311" s="15" t="s">
        <v>152</v>
      </c>
      <c r="BM311" s="253" t="s">
        <v>550</v>
      </c>
    </row>
    <row r="312" s="1" customFormat="1" ht="16.5" customHeight="1">
      <c r="B312" s="38"/>
      <c r="C312" s="276" t="s">
        <v>551</v>
      </c>
      <c r="D312" s="276" t="s">
        <v>356</v>
      </c>
      <c r="E312" s="277" t="s">
        <v>552</v>
      </c>
      <c r="F312" s="278" t="s">
        <v>545</v>
      </c>
      <c r="G312" s="279" t="s">
        <v>204</v>
      </c>
      <c r="H312" s="280">
        <v>35</v>
      </c>
      <c r="I312" s="281"/>
      <c r="J312" s="282">
        <f>ROUND(I312*H312,2)</f>
        <v>0</v>
      </c>
      <c r="K312" s="278" t="s">
        <v>1</v>
      </c>
      <c r="L312" s="283"/>
      <c r="M312" s="284" t="s">
        <v>1</v>
      </c>
      <c r="N312" s="285" t="s">
        <v>47</v>
      </c>
      <c r="O312" s="86"/>
      <c r="P312" s="251">
        <f>O312*H312</f>
        <v>0</v>
      </c>
      <c r="Q312" s="251">
        <v>1</v>
      </c>
      <c r="R312" s="251">
        <f>Q312*H312</f>
        <v>35</v>
      </c>
      <c r="S312" s="251">
        <v>0</v>
      </c>
      <c r="T312" s="252">
        <f>S312*H312</f>
        <v>0</v>
      </c>
      <c r="AR312" s="253" t="s">
        <v>184</v>
      </c>
      <c r="AT312" s="253" t="s">
        <v>356</v>
      </c>
      <c r="AU312" s="253" t="s">
        <v>92</v>
      </c>
      <c r="AY312" s="15" t="s">
        <v>144</v>
      </c>
      <c r="BE312" s="134">
        <f>IF(N312="základní",J312,0)</f>
        <v>0</v>
      </c>
      <c r="BF312" s="134">
        <f>IF(N312="snížená",J312,0)</f>
        <v>0</v>
      </c>
      <c r="BG312" s="134">
        <f>IF(N312="zákl. přenesená",J312,0)</f>
        <v>0</v>
      </c>
      <c r="BH312" s="134">
        <f>IF(N312="sníž. přenesená",J312,0)</f>
        <v>0</v>
      </c>
      <c r="BI312" s="134">
        <f>IF(N312="nulová",J312,0)</f>
        <v>0</v>
      </c>
      <c r="BJ312" s="15" t="s">
        <v>90</v>
      </c>
      <c r="BK312" s="134">
        <f>ROUND(I312*H312,2)</f>
        <v>0</v>
      </c>
      <c r="BL312" s="15" t="s">
        <v>152</v>
      </c>
      <c r="BM312" s="253" t="s">
        <v>553</v>
      </c>
    </row>
    <row r="313" s="1" customFormat="1" ht="24" customHeight="1">
      <c r="B313" s="38"/>
      <c r="C313" s="242" t="s">
        <v>554</v>
      </c>
      <c r="D313" s="242" t="s">
        <v>147</v>
      </c>
      <c r="E313" s="243" t="s">
        <v>555</v>
      </c>
      <c r="F313" s="244" t="s">
        <v>556</v>
      </c>
      <c r="G313" s="245" t="s">
        <v>165</v>
      </c>
      <c r="H313" s="246">
        <v>1380</v>
      </c>
      <c r="I313" s="247"/>
      <c r="J313" s="248">
        <f>ROUND(I313*H313,2)</f>
        <v>0</v>
      </c>
      <c r="K313" s="244" t="s">
        <v>151</v>
      </c>
      <c r="L313" s="40"/>
      <c r="M313" s="249" t="s">
        <v>1</v>
      </c>
      <c r="N313" s="250" t="s">
        <v>47</v>
      </c>
      <c r="O313" s="86"/>
      <c r="P313" s="251">
        <f>O313*H313</f>
        <v>0</v>
      </c>
      <c r="Q313" s="251">
        <v>0</v>
      </c>
      <c r="R313" s="251">
        <f>Q313*H313</f>
        <v>0</v>
      </c>
      <c r="S313" s="251">
        <v>0</v>
      </c>
      <c r="T313" s="252">
        <f>S313*H313</f>
        <v>0</v>
      </c>
      <c r="AR313" s="253" t="s">
        <v>152</v>
      </c>
      <c r="AT313" s="253" t="s">
        <v>147</v>
      </c>
      <c r="AU313" s="253" t="s">
        <v>92</v>
      </c>
      <c r="AY313" s="15" t="s">
        <v>144</v>
      </c>
      <c r="BE313" s="134">
        <f>IF(N313="základní",J313,0)</f>
        <v>0</v>
      </c>
      <c r="BF313" s="134">
        <f>IF(N313="snížená",J313,0)</f>
        <v>0</v>
      </c>
      <c r="BG313" s="134">
        <f>IF(N313="zákl. přenesená",J313,0)</f>
        <v>0</v>
      </c>
      <c r="BH313" s="134">
        <f>IF(N313="sníž. přenesená",J313,0)</f>
        <v>0</v>
      </c>
      <c r="BI313" s="134">
        <f>IF(N313="nulová",J313,0)</f>
        <v>0</v>
      </c>
      <c r="BJ313" s="15" t="s">
        <v>90</v>
      </c>
      <c r="BK313" s="134">
        <f>ROUND(I313*H313,2)</f>
        <v>0</v>
      </c>
      <c r="BL313" s="15" t="s">
        <v>152</v>
      </c>
      <c r="BM313" s="253" t="s">
        <v>557</v>
      </c>
    </row>
    <row r="314" s="1" customFormat="1" ht="16.5" customHeight="1">
      <c r="B314" s="38"/>
      <c r="C314" s="276" t="s">
        <v>558</v>
      </c>
      <c r="D314" s="276" t="s">
        <v>356</v>
      </c>
      <c r="E314" s="277" t="s">
        <v>559</v>
      </c>
      <c r="F314" s="278" t="s">
        <v>560</v>
      </c>
      <c r="G314" s="279" t="s">
        <v>561</v>
      </c>
      <c r="H314" s="280">
        <v>34.5</v>
      </c>
      <c r="I314" s="281"/>
      <c r="J314" s="282">
        <f>ROUND(I314*H314,2)</f>
        <v>0</v>
      </c>
      <c r="K314" s="278" t="s">
        <v>151</v>
      </c>
      <c r="L314" s="283"/>
      <c r="M314" s="284" t="s">
        <v>1</v>
      </c>
      <c r="N314" s="285" t="s">
        <v>47</v>
      </c>
      <c r="O314" s="86"/>
      <c r="P314" s="251">
        <f>O314*H314</f>
        <v>0</v>
      </c>
      <c r="Q314" s="251">
        <v>0.001</v>
      </c>
      <c r="R314" s="251">
        <f>Q314*H314</f>
        <v>0.034500000000000003</v>
      </c>
      <c r="S314" s="251">
        <v>0</v>
      </c>
      <c r="T314" s="252">
        <f>S314*H314</f>
        <v>0</v>
      </c>
      <c r="AR314" s="253" t="s">
        <v>184</v>
      </c>
      <c r="AT314" s="253" t="s">
        <v>356</v>
      </c>
      <c r="AU314" s="253" t="s">
        <v>92</v>
      </c>
      <c r="AY314" s="15" t="s">
        <v>144</v>
      </c>
      <c r="BE314" s="134">
        <f>IF(N314="základní",J314,0)</f>
        <v>0</v>
      </c>
      <c r="BF314" s="134">
        <f>IF(N314="snížená",J314,0)</f>
        <v>0</v>
      </c>
      <c r="BG314" s="134">
        <f>IF(N314="zákl. přenesená",J314,0)</f>
        <v>0</v>
      </c>
      <c r="BH314" s="134">
        <f>IF(N314="sníž. přenesená",J314,0)</f>
        <v>0</v>
      </c>
      <c r="BI314" s="134">
        <f>IF(N314="nulová",J314,0)</f>
        <v>0</v>
      </c>
      <c r="BJ314" s="15" t="s">
        <v>90</v>
      </c>
      <c r="BK314" s="134">
        <f>ROUND(I314*H314,2)</f>
        <v>0</v>
      </c>
      <c r="BL314" s="15" t="s">
        <v>152</v>
      </c>
      <c r="BM314" s="253" t="s">
        <v>562</v>
      </c>
    </row>
    <row r="315" s="13" customFormat="1">
      <c r="B315" s="265"/>
      <c r="C315" s="266"/>
      <c r="D315" s="256" t="s">
        <v>167</v>
      </c>
      <c r="E315" s="266"/>
      <c r="F315" s="268" t="s">
        <v>563</v>
      </c>
      <c r="G315" s="266"/>
      <c r="H315" s="269">
        <v>34.5</v>
      </c>
      <c r="I315" s="270"/>
      <c r="J315" s="266"/>
      <c r="K315" s="266"/>
      <c r="L315" s="271"/>
      <c r="M315" s="286"/>
      <c r="N315" s="287"/>
      <c r="O315" s="287"/>
      <c r="P315" s="287"/>
      <c r="Q315" s="287"/>
      <c r="R315" s="287"/>
      <c r="S315" s="287"/>
      <c r="T315" s="288"/>
      <c r="AT315" s="275" t="s">
        <v>167</v>
      </c>
      <c r="AU315" s="275" t="s">
        <v>92</v>
      </c>
      <c r="AV315" s="13" t="s">
        <v>92</v>
      </c>
      <c r="AW315" s="13" t="s">
        <v>4</v>
      </c>
      <c r="AX315" s="13" t="s">
        <v>90</v>
      </c>
      <c r="AY315" s="275" t="s">
        <v>144</v>
      </c>
    </row>
    <row r="316" s="1" customFormat="1" ht="6.96" customHeight="1">
      <c r="B316" s="61"/>
      <c r="C316" s="62"/>
      <c r="D316" s="62"/>
      <c r="E316" s="62"/>
      <c r="F316" s="62"/>
      <c r="G316" s="62"/>
      <c r="H316" s="62"/>
      <c r="I316" s="186"/>
      <c r="J316" s="62"/>
      <c r="K316" s="62"/>
      <c r="L316" s="40"/>
    </row>
  </sheetData>
  <sheetProtection sheet="1" autoFilter="0" formatColumns="0" formatRows="0" objects="1" scenarios="1" spinCount="100000" saltValue="bYw3lb2AfQnVQe5zuMkec7v/+MjUYkVrlYnLVeQcTpaJZcKG08kQjF3jnU6CkV2dv6sdt/z9KmreN3WMqb7MVw==" hashValue="3pvNe9cCGU5bJSWRLWJn9l5SQXSndv3aTGalxkC3/Y0Q7+Cp04EWKqLyUtkliWFOC5iMjjy2RkYr0vnMfaZE7w==" algorithmName="SHA-512" password="CC35"/>
  <autoFilter ref="C135:K315"/>
  <mergeCells count="14">
    <mergeCell ref="E7:H7"/>
    <mergeCell ref="E9:H9"/>
    <mergeCell ref="E18:H18"/>
    <mergeCell ref="E27:H27"/>
    <mergeCell ref="E85:H85"/>
    <mergeCell ref="E87:H87"/>
    <mergeCell ref="D110:F110"/>
    <mergeCell ref="D111:F111"/>
    <mergeCell ref="D112:F112"/>
    <mergeCell ref="D113:F113"/>
    <mergeCell ref="D114:F114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Kropáčová Lenka</dc:creator>
  <cp:lastModifiedBy>Kropáčová Lenka</cp:lastModifiedBy>
  <dcterms:created xsi:type="dcterms:W3CDTF">2019-11-13T09:12:04Z</dcterms:created>
  <dcterms:modified xsi:type="dcterms:W3CDTF">2019-11-13T09:12:05Z</dcterms:modified>
</cp:coreProperties>
</file>